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Z:\PROJEKTY\2023 Ulice Nádražní - chodník a park. stání\VZ\1. Podklady k VZ\"/>
    </mc:Choice>
  </mc:AlternateContent>
  <xr:revisionPtr revIDLastSave="0" documentId="13_ncr:1_{6ABB6C74-FD9E-4AD8-B394-6BAD669F617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ekapitulace stavby" sheetId="1" r:id="rId1"/>
    <sheet name="SO 102 - Podélné odstavné..." sheetId="2" r:id="rId2"/>
    <sheet name="VRN 102 - Vedlejší rozpoč..." sheetId="3" r:id="rId3"/>
    <sheet name="SO 103 - Chodník" sheetId="4" r:id="rId4"/>
    <sheet name="VRN 103 - Vedlejší rozpoč..." sheetId="5" r:id="rId5"/>
    <sheet name="Pokyny pro vyplnění" sheetId="6" r:id="rId6"/>
  </sheets>
  <definedNames>
    <definedName name="_xlnm._FilterDatabase" localSheetId="1" hidden="1">'SO 102 - Podélné odstavné...'!$C$92:$K$569</definedName>
    <definedName name="_xlnm._FilterDatabase" localSheetId="3" hidden="1">'SO 103 - Chodník'!$C$93:$K$397</definedName>
    <definedName name="_xlnm._FilterDatabase" localSheetId="2" hidden="1">'VRN 102 - Vedlejší rozpoč...'!$C$88:$K$139</definedName>
    <definedName name="_xlnm._FilterDatabase" localSheetId="4" hidden="1">'VRN 103 - Vedlejší rozpoč...'!$C$88:$K$139</definedName>
    <definedName name="_xlnm.Print_Titles" localSheetId="0">'Rekapitulace stavby'!$52:$52</definedName>
    <definedName name="_xlnm.Print_Titles" localSheetId="1">'SO 102 - Podélné odstavné...'!$92:$92</definedName>
    <definedName name="_xlnm.Print_Titles" localSheetId="3">'SO 103 - Chodník'!$93:$93</definedName>
    <definedName name="_xlnm.Print_Titles" localSheetId="2">'VRN 102 - Vedlejší rozpoč...'!$88:$88</definedName>
    <definedName name="_xlnm.Print_Titles" localSheetId="4">'VRN 103 - Vedlejší rozpoč...'!$88:$88</definedName>
    <definedName name="_xlnm.Print_Area" localSheetId="5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stavby'!$C$42:$AQ$61</definedName>
    <definedName name="_xlnm.Print_Area" localSheetId="1">'SO 102 - Podélné odstavné...'!$C$4:$J$41,'SO 102 - Podélné odstavné...'!$C$47:$J$72,'SO 102 - Podélné odstavné...'!$C$78:$K$569</definedName>
    <definedName name="_xlnm.Print_Area" localSheetId="3">'SO 103 - Chodník'!$C$4:$J$41,'SO 103 - Chodník'!$C$47:$J$73,'SO 103 - Chodník'!$C$79:$K$397</definedName>
    <definedName name="_xlnm.Print_Area" localSheetId="2">'VRN 102 - Vedlejší rozpoč...'!$C$4:$J$41,'VRN 102 - Vedlejší rozpoč...'!$C$47:$J$68,'VRN 102 - Vedlejší rozpoč...'!$C$74:$K$139</definedName>
    <definedName name="_xlnm.Print_Area" localSheetId="4">'VRN 103 - Vedlejší rozpoč...'!$C$4:$J$41,'VRN 103 - Vedlejší rozpoč...'!$C$47:$J$68,'VRN 103 - Vedlejší rozpoč...'!$C$74:$K$139</definedName>
  </definedNames>
  <calcPr calcId="181029"/>
</workbook>
</file>

<file path=xl/calcChain.xml><?xml version="1.0" encoding="utf-8"?>
<calcChain xmlns="http://schemas.openxmlformats.org/spreadsheetml/2006/main">
  <c r="J39" i="5" l="1"/>
  <c r="J38" i="5"/>
  <c r="AY60" i="1"/>
  <c r="J37" i="5"/>
  <c r="AX60" i="1" s="1"/>
  <c r="BI137" i="5"/>
  <c r="BH137" i="5"/>
  <c r="BG137" i="5"/>
  <c r="BF137" i="5"/>
  <c r="T137" i="5"/>
  <c r="R137" i="5"/>
  <c r="P137" i="5"/>
  <c r="BI134" i="5"/>
  <c r="BH134" i="5"/>
  <c r="BG134" i="5"/>
  <c r="BF134" i="5"/>
  <c r="T134" i="5"/>
  <c r="R134" i="5"/>
  <c r="P134" i="5"/>
  <c r="BI128" i="5"/>
  <c r="BH128" i="5"/>
  <c r="BG128" i="5"/>
  <c r="BF128" i="5"/>
  <c r="T128" i="5"/>
  <c r="R128" i="5"/>
  <c r="P128" i="5"/>
  <c r="BI125" i="5"/>
  <c r="BH125" i="5"/>
  <c r="BG125" i="5"/>
  <c r="BF125" i="5"/>
  <c r="T125" i="5"/>
  <c r="R125" i="5"/>
  <c r="P125" i="5"/>
  <c r="BI120" i="5"/>
  <c r="BH120" i="5"/>
  <c r="BG120" i="5"/>
  <c r="BF120" i="5"/>
  <c r="T120" i="5"/>
  <c r="R120" i="5"/>
  <c r="P120" i="5"/>
  <c r="BI115" i="5"/>
  <c r="BH115" i="5"/>
  <c r="BG115" i="5"/>
  <c r="BF115" i="5"/>
  <c r="T115" i="5"/>
  <c r="R115" i="5"/>
  <c r="P115" i="5"/>
  <c r="BI111" i="5"/>
  <c r="BH111" i="5"/>
  <c r="BG111" i="5"/>
  <c r="BF111" i="5"/>
  <c r="T111" i="5"/>
  <c r="R111" i="5"/>
  <c r="P111" i="5"/>
  <c r="BI108" i="5"/>
  <c r="BH108" i="5"/>
  <c r="BG108" i="5"/>
  <c r="BF108" i="5"/>
  <c r="T108" i="5"/>
  <c r="R108" i="5"/>
  <c r="P108" i="5"/>
  <c r="BI104" i="5"/>
  <c r="BH104" i="5"/>
  <c r="BG104" i="5"/>
  <c r="BF104" i="5"/>
  <c r="T104" i="5"/>
  <c r="R104" i="5"/>
  <c r="P104" i="5"/>
  <c r="BI101" i="5"/>
  <c r="BH101" i="5"/>
  <c r="BG101" i="5"/>
  <c r="BF101" i="5"/>
  <c r="T101" i="5"/>
  <c r="R101" i="5"/>
  <c r="P101" i="5"/>
  <c r="BI98" i="5"/>
  <c r="BH98" i="5"/>
  <c r="BG98" i="5"/>
  <c r="BF98" i="5"/>
  <c r="T98" i="5"/>
  <c r="R98" i="5"/>
  <c r="P98" i="5"/>
  <c r="BI95" i="5"/>
  <c r="BH95" i="5"/>
  <c r="BG95" i="5"/>
  <c r="BF95" i="5"/>
  <c r="T95" i="5"/>
  <c r="R95" i="5"/>
  <c r="P95" i="5"/>
  <c r="BI92" i="5"/>
  <c r="BH92" i="5"/>
  <c r="BG92" i="5"/>
  <c r="BF92" i="5"/>
  <c r="T92" i="5"/>
  <c r="R92" i="5"/>
  <c r="P92" i="5"/>
  <c r="J85" i="5"/>
  <c r="F85" i="5"/>
  <c r="F83" i="5"/>
  <c r="E81" i="5"/>
  <c r="J58" i="5"/>
  <c r="F58" i="5"/>
  <c r="F56" i="5"/>
  <c r="E54" i="5"/>
  <c r="J26" i="5"/>
  <c r="E26" i="5"/>
  <c r="J86" i="5"/>
  <c r="J25" i="5"/>
  <c r="J20" i="5"/>
  <c r="E20" i="5"/>
  <c r="F86" i="5"/>
  <c r="J19" i="5"/>
  <c r="J14" i="5"/>
  <c r="J83" i="5" s="1"/>
  <c r="E7" i="5"/>
  <c r="E77" i="5"/>
  <c r="J39" i="4"/>
  <c r="J38" i="4"/>
  <c r="AY59" i="1"/>
  <c r="J37" i="4"/>
  <c r="AX59" i="1" s="1"/>
  <c r="BI395" i="4"/>
  <c r="BH395" i="4"/>
  <c r="BG395" i="4"/>
  <c r="BF395" i="4"/>
  <c r="T395" i="4"/>
  <c r="R395" i="4"/>
  <c r="P395" i="4"/>
  <c r="BI391" i="4"/>
  <c r="BH391" i="4"/>
  <c r="BG391" i="4"/>
  <c r="BF391" i="4"/>
  <c r="T391" i="4"/>
  <c r="R391" i="4"/>
  <c r="P391" i="4"/>
  <c r="BI386" i="4"/>
  <c r="BH386" i="4"/>
  <c r="BG386" i="4"/>
  <c r="BF386" i="4"/>
  <c r="T386" i="4"/>
  <c r="T385" i="4" s="1"/>
  <c r="R386" i="4"/>
  <c r="R385" i="4"/>
  <c r="P386" i="4"/>
  <c r="P385" i="4" s="1"/>
  <c r="BI380" i="4"/>
  <c r="BH380" i="4"/>
  <c r="BG380" i="4"/>
  <c r="BF380" i="4"/>
  <c r="T380" i="4"/>
  <c r="R380" i="4"/>
  <c r="P380" i="4"/>
  <c r="BI375" i="4"/>
  <c r="BH375" i="4"/>
  <c r="BG375" i="4"/>
  <c r="BF375" i="4"/>
  <c r="T375" i="4"/>
  <c r="R375" i="4"/>
  <c r="P375" i="4"/>
  <c r="BI370" i="4"/>
  <c r="BH370" i="4"/>
  <c r="BG370" i="4"/>
  <c r="BF370" i="4"/>
  <c r="T370" i="4"/>
  <c r="R370" i="4"/>
  <c r="P370" i="4"/>
  <c r="BI364" i="4"/>
  <c r="BH364" i="4"/>
  <c r="BG364" i="4"/>
  <c r="BF364" i="4"/>
  <c r="T364" i="4"/>
  <c r="R364" i="4"/>
  <c r="P364" i="4"/>
  <c r="BI337" i="4"/>
  <c r="BH337" i="4"/>
  <c r="BG337" i="4"/>
  <c r="BF337" i="4"/>
  <c r="T337" i="4"/>
  <c r="R337" i="4"/>
  <c r="P337" i="4"/>
  <c r="BI331" i="4"/>
  <c r="BH331" i="4"/>
  <c r="BG331" i="4"/>
  <c r="BF331" i="4"/>
  <c r="T331" i="4"/>
  <c r="R331" i="4"/>
  <c r="P331" i="4"/>
  <c r="BI326" i="4"/>
  <c r="BH326" i="4"/>
  <c r="BG326" i="4"/>
  <c r="BF326" i="4"/>
  <c r="T326" i="4"/>
  <c r="R326" i="4"/>
  <c r="P326" i="4"/>
  <c r="BI323" i="4"/>
  <c r="BH323" i="4"/>
  <c r="BG323" i="4"/>
  <c r="BF323" i="4"/>
  <c r="T323" i="4"/>
  <c r="R323" i="4"/>
  <c r="P323" i="4"/>
  <c r="BI320" i="4"/>
  <c r="BH320" i="4"/>
  <c r="BG320" i="4"/>
  <c r="BF320" i="4"/>
  <c r="T320" i="4"/>
  <c r="R320" i="4"/>
  <c r="P320" i="4"/>
  <c r="BI315" i="4"/>
  <c r="BH315" i="4"/>
  <c r="BG315" i="4"/>
  <c r="BF315" i="4"/>
  <c r="T315" i="4"/>
  <c r="R315" i="4"/>
  <c r="P315" i="4"/>
  <c r="BI308" i="4"/>
  <c r="BH308" i="4"/>
  <c r="BG308" i="4"/>
  <c r="BF308" i="4"/>
  <c r="T308" i="4"/>
  <c r="R308" i="4"/>
  <c r="P308" i="4"/>
  <c r="BI305" i="4"/>
  <c r="BH305" i="4"/>
  <c r="BG305" i="4"/>
  <c r="BF305" i="4"/>
  <c r="T305" i="4"/>
  <c r="R305" i="4"/>
  <c r="P305" i="4"/>
  <c r="BI300" i="4"/>
  <c r="BH300" i="4"/>
  <c r="BG300" i="4"/>
  <c r="BF300" i="4"/>
  <c r="T300" i="4"/>
  <c r="R300" i="4"/>
  <c r="P300" i="4"/>
  <c r="BI295" i="4"/>
  <c r="BH295" i="4"/>
  <c r="BG295" i="4"/>
  <c r="BF295" i="4"/>
  <c r="T295" i="4"/>
  <c r="R295" i="4"/>
  <c r="P295" i="4"/>
  <c r="BI292" i="4"/>
  <c r="BH292" i="4"/>
  <c r="BG292" i="4"/>
  <c r="BF292" i="4"/>
  <c r="T292" i="4"/>
  <c r="R292" i="4"/>
  <c r="P292" i="4"/>
  <c r="BI289" i="4"/>
  <c r="BH289" i="4"/>
  <c r="BG289" i="4"/>
  <c r="BF289" i="4"/>
  <c r="T289" i="4"/>
  <c r="R289" i="4"/>
  <c r="P289" i="4"/>
  <c r="BI284" i="4"/>
  <c r="BH284" i="4"/>
  <c r="BG284" i="4"/>
  <c r="BF284" i="4"/>
  <c r="T284" i="4"/>
  <c r="R284" i="4"/>
  <c r="P284" i="4"/>
  <c r="BI279" i="4"/>
  <c r="BH279" i="4"/>
  <c r="BG279" i="4"/>
  <c r="BF279" i="4"/>
  <c r="T279" i="4"/>
  <c r="R279" i="4"/>
  <c r="P279" i="4"/>
  <c r="BI274" i="4"/>
  <c r="BH274" i="4"/>
  <c r="BG274" i="4"/>
  <c r="BF274" i="4"/>
  <c r="T274" i="4"/>
  <c r="R274" i="4"/>
  <c r="P274" i="4"/>
  <c r="BI268" i="4"/>
  <c r="BH268" i="4"/>
  <c r="BG268" i="4"/>
  <c r="BF268" i="4"/>
  <c r="T268" i="4"/>
  <c r="R268" i="4"/>
  <c r="P268" i="4"/>
  <c r="BI265" i="4"/>
  <c r="BH265" i="4"/>
  <c r="BG265" i="4"/>
  <c r="BF265" i="4"/>
  <c r="T265" i="4"/>
  <c r="R265" i="4"/>
  <c r="P265" i="4"/>
  <c r="BI262" i="4"/>
  <c r="BH262" i="4"/>
  <c r="BG262" i="4"/>
  <c r="BF262" i="4"/>
  <c r="T262" i="4"/>
  <c r="R262" i="4"/>
  <c r="P262" i="4"/>
  <c r="BI259" i="4"/>
  <c r="BH259" i="4"/>
  <c r="BG259" i="4"/>
  <c r="BF259" i="4"/>
  <c r="T259" i="4"/>
  <c r="R259" i="4"/>
  <c r="P259" i="4"/>
  <c r="BI256" i="4"/>
  <c r="BH256" i="4"/>
  <c r="BG256" i="4"/>
  <c r="BF256" i="4"/>
  <c r="T256" i="4"/>
  <c r="R256" i="4"/>
  <c r="P256" i="4"/>
  <c r="BI251" i="4"/>
  <c r="BH251" i="4"/>
  <c r="BG251" i="4"/>
  <c r="BF251" i="4"/>
  <c r="T251" i="4"/>
  <c r="R251" i="4"/>
  <c r="P251" i="4"/>
  <c r="BI248" i="4"/>
  <c r="BH248" i="4"/>
  <c r="BG248" i="4"/>
  <c r="BF248" i="4"/>
  <c r="T248" i="4"/>
  <c r="R248" i="4"/>
  <c r="P248" i="4"/>
  <c r="BI245" i="4"/>
  <c r="BH245" i="4"/>
  <c r="BG245" i="4"/>
  <c r="BF245" i="4"/>
  <c r="T245" i="4"/>
  <c r="R245" i="4"/>
  <c r="P245" i="4"/>
  <c r="BI242" i="4"/>
  <c r="BH242" i="4"/>
  <c r="BG242" i="4"/>
  <c r="BF242" i="4"/>
  <c r="T242" i="4"/>
  <c r="R242" i="4"/>
  <c r="P242" i="4"/>
  <c r="BI235" i="4"/>
  <c r="BH235" i="4"/>
  <c r="BG235" i="4"/>
  <c r="BF235" i="4"/>
  <c r="T235" i="4"/>
  <c r="R235" i="4"/>
  <c r="P235" i="4"/>
  <c r="BI230" i="4"/>
  <c r="BH230" i="4"/>
  <c r="BG230" i="4"/>
  <c r="BF230" i="4"/>
  <c r="T230" i="4"/>
  <c r="R230" i="4"/>
  <c r="P230" i="4"/>
  <c r="BI226" i="4"/>
  <c r="BH226" i="4"/>
  <c r="BG226" i="4"/>
  <c r="BF226" i="4"/>
  <c r="T226" i="4"/>
  <c r="R226" i="4"/>
  <c r="P226" i="4"/>
  <c r="BI222" i="4"/>
  <c r="BH222" i="4"/>
  <c r="BG222" i="4"/>
  <c r="BF222" i="4"/>
  <c r="T222" i="4"/>
  <c r="R222" i="4"/>
  <c r="P222" i="4"/>
  <c r="BI217" i="4"/>
  <c r="BH217" i="4"/>
  <c r="BG217" i="4"/>
  <c r="BF217" i="4"/>
  <c r="T217" i="4"/>
  <c r="R217" i="4"/>
  <c r="P217" i="4"/>
  <c r="BI212" i="4"/>
  <c r="BH212" i="4"/>
  <c r="BG212" i="4"/>
  <c r="BF212" i="4"/>
  <c r="T212" i="4"/>
  <c r="R212" i="4"/>
  <c r="P212" i="4"/>
  <c r="BI206" i="4"/>
  <c r="BH206" i="4"/>
  <c r="BG206" i="4"/>
  <c r="BF206" i="4"/>
  <c r="T206" i="4"/>
  <c r="R206" i="4"/>
  <c r="P206" i="4"/>
  <c r="BI203" i="4"/>
  <c r="BH203" i="4"/>
  <c r="BG203" i="4"/>
  <c r="BF203" i="4"/>
  <c r="T203" i="4"/>
  <c r="R203" i="4"/>
  <c r="P203" i="4"/>
  <c r="BI200" i="4"/>
  <c r="BH200" i="4"/>
  <c r="BG200" i="4"/>
  <c r="BF200" i="4"/>
  <c r="T200" i="4"/>
  <c r="R200" i="4"/>
  <c r="P200" i="4"/>
  <c r="BI193" i="4"/>
  <c r="BH193" i="4"/>
  <c r="BG193" i="4"/>
  <c r="BF193" i="4"/>
  <c r="T193" i="4"/>
  <c r="R193" i="4"/>
  <c r="P193" i="4"/>
  <c r="BI188" i="4"/>
  <c r="BH188" i="4"/>
  <c r="BG188" i="4"/>
  <c r="BF188" i="4"/>
  <c r="T188" i="4"/>
  <c r="R188" i="4"/>
  <c r="P188" i="4"/>
  <c r="BI183" i="4"/>
  <c r="BH183" i="4"/>
  <c r="BG183" i="4"/>
  <c r="BF183" i="4"/>
  <c r="T183" i="4"/>
  <c r="R183" i="4"/>
  <c r="P183" i="4"/>
  <c r="BI177" i="4"/>
  <c r="BH177" i="4"/>
  <c r="BG177" i="4"/>
  <c r="BF177" i="4"/>
  <c r="T177" i="4"/>
  <c r="R177" i="4"/>
  <c r="P177" i="4"/>
  <c r="BI173" i="4"/>
  <c r="BH173" i="4"/>
  <c r="BG173" i="4"/>
  <c r="BF173" i="4"/>
  <c r="T173" i="4"/>
  <c r="R173" i="4"/>
  <c r="P173" i="4"/>
  <c r="BI166" i="4"/>
  <c r="BH166" i="4"/>
  <c r="BG166" i="4"/>
  <c r="BF166" i="4"/>
  <c r="T166" i="4"/>
  <c r="R166" i="4"/>
  <c r="P166" i="4"/>
  <c r="BI161" i="4"/>
  <c r="BH161" i="4"/>
  <c r="BG161" i="4"/>
  <c r="BF161" i="4"/>
  <c r="T161" i="4"/>
  <c r="R161" i="4"/>
  <c r="P161" i="4"/>
  <c r="BI156" i="4"/>
  <c r="BH156" i="4"/>
  <c r="BG156" i="4"/>
  <c r="BF156" i="4"/>
  <c r="T156" i="4"/>
  <c r="R156" i="4"/>
  <c r="P156" i="4"/>
  <c r="BI151" i="4"/>
  <c r="BH151" i="4"/>
  <c r="BG151" i="4"/>
  <c r="BF151" i="4"/>
  <c r="T151" i="4"/>
  <c r="R151" i="4"/>
  <c r="P151" i="4"/>
  <c r="BI143" i="4"/>
  <c r="BH143" i="4"/>
  <c r="BG143" i="4"/>
  <c r="BF143" i="4"/>
  <c r="T143" i="4"/>
  <c r="R143" i="4"/>
  <c r="P143" i="4"/>
  <c r="BI138" i="4"/>
  <c r="BH138" i="4"/>
  <c r="BG138" i="4"/>
  <c r="BF138" i="4"/>
  <c r="T138" i="4"/>
  <c r="R138" i="4"/>
  <c r="P138" i="4"/>
  <c r="BI133" i="4"/>
  <c r="BH133" i="4"/>
  <c r="BG133" i="4"/>
  <c r="BF133" i="4"/>
  <c r="T133" i="4"/>
  <c r="R133" i="4"/>
  <c r="P133" i="4"/>
  <c r="BI125" i="4"/>
  <c r="BH125" i="4"/>
  <c r="BG125" i="4"/>
  <c r="BF125" i="4"/>
  <c r="T125" i="4"/>
  <c r="R125" i="4"/>
  <c r="P125" i="4"/>
  <c r="BI118" i="4"/>
  <c r="BH118" i="4"/>
  <c r="BG118" i="4"/>
  <c r="BF118" i="4"/>
  <c r="T118" i="4"/>
  <c r="R118" i="4"/>
  <c r="P118" i="4"/>
  <c r="BI112" i="4"/>
  <c r="BH112" i="4"/>
  <c r="BG112" i="4"/>
  <c r="BF112" i="4"/>
  <c r="T112" i="4"/>
  <c r="R112" i="4"/>
  <c r="P112" i="4"/>
  <c r="BI104" i="4"/>
  <c r="BH104" i="4"/>
  <c r="BG104" i="4"/>
  <c r="BF104" i="4"/>
  <c r="T104" i="4"/>
  <c r="R104" i="4"/>
  <c r="P104" i="4"/>
  <c r="BI97" i="4"/>
  <c r="BH97" i="4"/>
  <c r="BG97" i="4"/>
  <c r="BF97" i="4"/>
  <c r="T97" i="4"/>
  <c r="R97" i="4"/>
  <c r="P97" i="4"/>
  <c r="J90" i="4"/>
  <c r="F90" i="4"/>
  <c r="F88" i="4"/>
  <c r="E86" i="4"/>
  <c r="J58" i="4"/>
  <c r="F58" i="4"/>
  <c r="F56" i="4"/>
  <c r="E54" i="4"/>
  <c r="J26" i="4"/>
  <c r="E26" i="4"/>
  <c r="J91" i="4" s="1"/>
  <c r="J25" i="4"/>
  <c r="J20" i="4"/>
  <c r="E20" i="4"/>
  <c r="F91" i="4" s="1"/>
  <c r="J19" i="4"/>
  <c r="J14" i="4"/>
  <c r="J88" i="4" s="1"/>
  <c r="E7" i="4"/>
  <c r="E50" i="4"/>
  <c r="J39" i="3"/>
  <c r="J38" i="3"/>
  <c r="AY57" i="1" s="1"/>
  <c r="J37" i="3"/>
  <c r="AX57" i="1"/>
  <c r="BI137" i="3"/>
  <c r="BH137" i="3"/>
  <c r="BG137" i="3"/>
  <c r="BF137" i="3"/>
  <c r="T137" i="3"/>
  <c r="R137" i="3"/>
  <c r="P137" i="3"/>
  <c r="BI134" i="3"/>
  <c r="BH134" i="3"/>
  <c r="BG134" i="3"/>
  <c r="BF134" i="3"/>
  <c r="T134" i="3"/>
  <c r="R134" i="3"/>
  <c r="P134" i="3"/>
  <c r="BI128" i="3"/>
  <c r="BH128" i="3"/>
  <c r="BG128" i="3"/>
  <c r="BF128" i="3"/>
  <c r="T128" i="3"/>
  <c r="R128" i="3"/>
  <c r="P128" i="3"/>
  <c r="BI125" i="3"/>
  <c r="BH125" i="3"/>
  <c r="BG125" i="3"/>
  <c r="BF125" i="3"/>
  <c r="T125" i="3"/>
  <c r="R125" i="3"/>
  <c r="P125" i="3"/>
  <c r="BI120" i="3"/>
  <c r="BH120" i="3"/>
  <c r="BG120" i="3"/>
  <c r="BF120" i="3"/>
  <c r="T120" i="3"/>
  <c r="R120" i="3"/>
  <c r="P120" i="3"/>
  <c r="BI115" i="3"/>
  <c r="BH115" i="3"/>
  <c r="BG115" i="3"/>
  <c r="BF115" i="3"/>
  <c r="T115" i="3"/>
  <c r="R115" i="3"/>
  <c r="P115" i="3"/>
  <c r="BI111" i="3"/>
  <c r="BH111" i="3"/>
  <c r="BG111" i="3"/>
  <c r="BF111" i="3"/>
  <c r="T111" i="3"/>
  <c r="R111" i="3"/>
  <c r="P111" i="3"/>
  <c r="BI108" i="3"/>
  <c r="BH108" i="3"/>
  <c r="BG108" i="3"/>
  <c r="BF108" i="3"/>
  <c r="T108" i="3"/>
  <c r="R108" i="3"/>
  <c r="P108" i="3"/>
  <c r="BI104" i="3"/>
  <c r="BH104" i="3"/>
  <c r="BG104" i="3"/>
  <c r="BF104" i="3"/>
  <c r="T104" i="3"/>
  <c r="R104" i="3"/>
  <c r="P104" i="3"/>
  <c r="BI101" i="3"/>
  <c r="BH101" i="3"/>
  <c r="BG101" i="3"/>
  <c r="BF101" i="3"/>
  <c r="T101" i="3"/>
  <c r="R101" i="3"/>
  <c r="P101" i="3"/>
  <c r="BI98" i="3"/>
  <c r="BH98" i="3"/>
  <c r="BG98" i="3"/>
  <c r="BF98" i="3"/>
  <c r="T98" i="3"/>
  <c r="R98" i="3"/>
  <c r="P98" i="3"/>
  <c r="BI95" i="3"/>
  <c r="BH95" i="3"/>
  <c r="BG95" i="3"/>
  <c r="BF95" i="3"/>
  <c r="T95" i="3"/>
  <c r="R95" i="3"/>
  <c r="P95" i="3"/>
  <c r="BI92" i="3"/>
  <c r="BH92" i="3"/>
  <c r="BG92" i="3"/>
  <c r="BF92" i="3"/>
  <c r="T92" i="3"/>
  <c r="R92" i="3"/>
  <c r="P92" i="3"/>
  <c r="J85" i="3"/>
  <c r="F85" i="3"/>
  <c r="F83" i="3"/>
  <c r="E81" i="3"/>
  <c r="J58" i="3"/>
  <c r="F58" i="3"/>
  <c r="F56" i="3"/>
  <c r="E54" i="3"/>
  <c r="J26" i="3"/>
  <c r="E26" i="3"/>
  <c r="J86" i="3" s="1"/>
  <c r="J25" i="3"/>
  <c r="J20" i="3"/>
  <c r="E20" i="3"/>
  <c r="F86" i="3" s="1"/>
  <c r="J19" i="3"/>
  <c r="J14" i="3"/>
  <c r="J83" i="3" s="1"/>
  <c r="E7" i="3"/>
  <c r="E77" i="3"/>
  <c r="J39" i="2"/>
  <c r="J38" i="2"/>
  <c r="AY56" i="1" s="1"/>
  <c r="J37" i="2"/>
  <c r="AX56" i="1"/>
  <c r="BI567" i="2"/>
  <c r="BH567" i="2"/>
  <c r="BG567" i="2"/>
  <c r="BF567" i="2"/>
  <c r="T567" i="2"/>
  <c r="T566" i="2" s="1"/>
  <c r="R567" i="2"/>
  <c r="R566" i="2"/>
  <c r="P567" i="2"/>
  <c r="P566" i="2" s="1"/>
  <c r="BI561" i="2"/>
  <c r="BH561" i="2"/>
  <c r="BG561" i="2"/>
  <c r="BF561" i="2"/>
  <c r="T561" i="2"/>
  <c r="R561" i="2"/>
  <c r="P561" i="2"/>
  <c r="BI556" i="2"/>
  <c r="BH556" i="2"/>
  <c r="BG556" i="2"/>
  <c r="BF556" i="2"/>
  <c r="T556" i="2"/>
  <c r="R556" i="2"/>
  <c r="P556" i="2"/>
  <c r="BI551" i="2"/>
  <c r="BH551" i="2"/>
  <c r="BG551" i="2"/>
  <c r="BF551" i="2"/>
  <c r="T551" i="2"/>
  <c r="R551" i="2"/>
  <c r="P551" i="2"/>
  <c r="BI545" i="2"/>
  <c r="BH545" i="2"/>
  <c r="BG545" i="2"/>
  <c r="BF545" i="2"/>
  <c r="T545" i="2"/>
  <c r="R545" i="2"/>
  <c r="P545" i="2"/>
  <c r="BI518" i="2"/>
  <c r="BH518" i="2"/>
  <c r="BG518" i="2"/>
  <c r="BF518" i="2"/>
  <c r="T518" i="2"/>
  <c r="R518" i="2"/>
  <c r="P518" i="2"/>
  <c r="BI513" i="2"/>
  <c r="BH513" i="2"/>
  <c r="BG513" i="2"/>
  <c r="BF513" i="2"/>
  <c r="T513" i="2"/>
  <c r="R513" i="2"/>
  <c r="P513" i="2"/>
  <c r="BI508" i="2"/>
  <c r="BH508" i="2"/>
  <c r="BG508" i="2"/>
  <c r="BF508" i="2"/>
  <c r="T508" i="2"/>
  <c r="R508" i="2"/>
  <c r="P508" i="2"/>
  <c r="BI501" i="2"/>
  <c r="BH501" i="2"/>
  <c r="BG501" i="2"/>
  <c r="BF501" i="2"/>
  <c r="T501" i="2"/>
  <c r="R501" i="2"/>
  <c r="P501" i="2"/>
  <c r="BI496" i="2"/>
  <c r="BH496" i="2"/>
  <c r="BG496" i="2"/>
  <c r="BF496" i="2"/>
  <c r="T496" i="2"/>
  <c r="R496" i="2"/>
  <c r="P496" i="2"/>
  <c r="BI491" i="2"/>
  <c r="BH491" i="2"/>
  <c r="BG491" i="2"/>
  <c r="BF491" i="2"/>
  <c r="T491" i="2"/>
  <c r="R491" i="2"/>
  <c r="P491" i="2"/>
  <c r="BI486" i="2"/>
  <c r="BH486" i="2"/>
  <c r="BG486" i="2"/>
  <c r="BF486" i="2"/>
  <c r="T486" i="2"/>
  <c r="R486" i="2"/>
  <c r="P486" i="2"/>
  <c r="BI481" i="2"/>
  <c r="BH481" i="2"/>
  <c r="BG481" i="2"/>
  <c r="BF481" i="2"/>
  <c r="T481" i="2"/>
  <c r="R481" i="2"/>
  <c r="P481" i="2"/>
  <c r="BI473" i="2"/>
  <c r="BH473" i="2"/>
  <c r="BG473" i="2"/>
  <c r="BF473" i="2"/>
  <c r="T473" i="2"/>
  <c r="R473" i="2"/>
  <c r="P473" i="2"/>
  <c r="BI470" i="2"/>
  <c r="BH470" i="2"/>
  <c r="BG470" i="2"/>
  <c r="BF470" i="2"/>
  <c r="T470" i="2"/>
  <c r="R470" i="2"/>
  <c r="P470" i="2"/>
  <c r="BI465" i="2"/>
  <c r="BH465" i="2"/>
  <c r="BG465" i="2"/>
  <c r="BF465" i="2"/>
  <c r="T465" i="2"/>
  <c r="R465" i="2"/>
  <c r="P465" i="2"/>
  <c r="BI462" i="2"/>
  <c r="BH462" i="2"/>
  <c r="BG462" i="2"/>
  <c r="BF462" i="2"/>
  <c r="T462" i="2"/>
  <c r="R462" i="2"/>
  <c r="P462" i="2"/>
  <c r="BI457" i="2"/>
  <c r="BH457" i="2"/>
  <c r="BG457" i="2"/>
  <c r="BF457" i="2"/>
  <c r="T457" i="2"/>
  <c r="R457" i="2"/>
  <c r="P457" i="2"/>
  <c r="BI454" i="2"/>
  <c r="BH454" i="2"/>
  <c r="BG454" i="2"/>
  <c r="BF454" i="2"/>
  <c r="T454" i="2"/>
  <c r="R454" i="2"/>
  <c r="P454" i="2"/>
  <c r="BI451" i="2"/>
  <c r="BH451" i="2"/>
  <c r="BG451" i="2"/>
  <c r="BF451" i="2"/>
  <c r="T451" i="2"/>
  <c r="R451" i="2"/>
  <c r="P451" i="2"/>
  <c r="BI446" i="2"/>
  <c r="BH446" i="2"/>
  <c r="BG446" i="2"/>
  <c r="BF446" i="2"/>
  <c r="T446" i="2"/>
  <c r="R446" i="2"/>
  <c r="P446" i="2"/>
  <c r="BI441" i="2"/>
  <c r="BH441" i="2"/>
  <c r="BG441" i="2"/>
  <c r="BF441" i="2"/>
  <c r="T441" i="2"/>
  <c r="R441" i="2"/>
  <c r="P441" i="2"/>
  <c r="BI436" i="2"/>
  <c r="BH436" i="2"/>
  <c r="BG436" i="2"/>
  <c r="BF436" i="2"/>
  <c r="T436" i="2"/>
  <c r="R436" i="2"/>
  <c r="P436" i="2"/>
  <c r="BI431" i="2"/>
  <c r="BH431" i="2"/>
  <c r="BG431" i="2"/>
  <c r="BF431" i="2"/>
  <c r="T431" i="2"/>
  <c r="R431" i="2"/>
  <c r="P431" i="2"/>
  <c r="BI426" i="2"/>
  <c r="BH426" i="2"/>
  <c r="BG426" i="2"/>
  <c r="BF426" i="2"/>
  <c r="T426" i="2"/>
  <c r="R426" i="2"/>
  <c r="P426" i="2"/>
  <c r="BI421" i="2"/>
  <c r="BH421" i="2"/>
  <c r="BG421" i="2"/>
  <c r="BF421" i="2"/>
  <c r="T421" i="2"/>
  <c r="R421" i="2"/>
  <c r="P421" i="2"/>
  <c r="BI416" i="2"/>
  <c r="BH416" i="2"/>
  <c r="BG416" i="2"/>
  <c r="BF416" i="2"/>
  <c r="T416" i="2"/>
  <c r="R416" i="2"/>
  <c r="P416" i="2"/>
  <c r="BI413" i="2"/>
  <c r="BH413" i="2"/>
  <c r="BG413" i="2"/>
  <c r="BF413" i="2"/>
  <c r="T413" i="2"/>
  <c r="R413" i="2"/>
  <c r="P413" i="2"/>
  <c r="BI410" i="2"/>
  <c r="BH410" i="2"/>
  <c r="BG410" i="2"/>
  <c r="BF410" i="2"/>
  <c r="T410" i="2"/>
  <c r="R410" i="2"/>
  <c r="P410" i="2"/>
  <c r="BI407" i="2"/>
  <c r="BH407" i="2"/>
  <c r="BG407" i="2"/>
  <c r="BF407" i="2"/>
  <c r="T407" i="2"/>
  <c r="R407" i="2"/>
  <c r="P407" i="2"/>
  <c r="BI404" i="2"/>
  <c r="BH404" i="2"/>
  <c r="BG404" i="2"/>
  <c r="BF404" i="2"/>
  <c r="T404" i="2"/>
  <c r="R404" i="2"/>
  <c r="P404" i="2"/>
  <c r="BI399" i="2"/>
  <c r="BH399" i="2"/>
  <c r="BG399" i="2"/>
  <c r="BF399" i="2"/>
  <c r="T399" i="2"/>
  <c r="R399" i="2"/>
  <c r="P399" i="2"/>
  <c r="BI396" i="2"/>
  <c r="BH396" i="2"/>
  <c r="BG396" i="2"/>
  <c r="BF396" i="2"/>
  <c r="T396" i="2"/>
  <c r="R396" i="2"/>
  <c r="P396" i="2"/>
  <c r="BI393" i="2"/>
  <c r="BH393" i="2"/>
  <c r="BG393" i="2"/>
  <c r="BF393" i="2"/>
  <c r="T393" i="2"/>
  <c r="R393" i="2"/>
  <c r="P393" i="2"/>
  <c r="BI390" i="2"/>
  <c r="BH390" i="2"/>
  <c r="BG390" i="2"/>
  <c r="BF390" i="2"/>
  <c r="T390" i="2"/>
  <c r="R390" i="2"/>
  <c r="P390" i="2"/>
  <c r="BI385" i="2"/>
  <c r="BH385" i="2"/>
  <c r="BG385" i="2"/>
  <c r="BF385" i="2"/>
  <c r="T385" i="2"/>
  <c r="R385" i="2"/>
  <c r="P385" i="2"/>
  <c r="BI380" i="2"/>
  <c r="BH380" i="2"/>
  <c r="BG380" i="2"/>
  <c r="BF380" i="2"/>
  <c r="T380" i="2"/>
  <c r="R380" i="2"/>
  <c r="P380" i="2"/>
  <c r="BI375" i="2"/>
  <c r="BH375" i="2"/>
  <c r="BG375" i="2"/>
  <c r="BF375" i="2"/>
  <c r="T375" i="2"/>
  <c r="R375" i="2"/>
  <c r="P375" i="2"/>
  <c r="BI370" i="2"/>
  <c r="BH370" i="2"/>
  <c r="BG370" i="2"/>
  <c r="BF370" i="2"/>
  <c r="T370" i="2"/>
  <c r="R370" i="2"/>
  <c r="P370" i="2"/>
  <c r="BI365" i="2"/>
  <c r="BH365" i="2"/>
  <c r="BG365" i="2"/>
  <c r="BF365" i="2"/>
  <c r="T365" i="2"/>
  <c r="R365" i="2"/>
  <c r="P365" i="2"/>
  <c r="BI362" i="2"/>
  <c r="BH362" i="2"/>
  <c r="BG362" i="2"/>
  <c r="BF362" i="2"/>
  <c r="T362" i="2"/>
  <c r="R362" i="2"/>
  <c r="P362" i="2"/>
  <c r="BI359" i="2"/>
  <c r="BH359" i="2"/>
  <c r="BG359" i="2"/>
  <c r="BF359" i="2"/>
  <c r="T359" i="2"/>
  <c r="R359" i="2"/>
  <c r="P359" i="2"/>
  <c r="BI352" i="2"/>
  <c r="BH352" i="2"/>
  <c r="BG352" i="2"/>
  <c r="BF352" i="2"/>
  <c r="T352" i="2"/>
  <c r="R352" i="2"/>
  <c r="P352" i="2"/>
  <c r="BI345" i="2"/>
  <c r="BH345" i="2"/>
  <c r="BG345" i="2"/>
  <c r="BF345" i="2"/>
  <c r="T345" i="2"/>
  <c r="R345" i="2"/>
  <c r="P345" i="2"/>
  <c r="BI341" i="2"/>
  <c r="BH341" i="2"/>
  <c r="BG341" i="2"/>
  <c r="BF341" i="2"/>
  <c r="T341" i="2"/>
  <c r="R341" i="2"/>
  <c r="P341" i="2"/>
  <c r="BI337" i="2"/>
  <c r="BH337" i="2"/>
  <c r="BG337" i="2"/>
  <c r="BF337" i="2"/>
  <c r="T337" i="2"/>
  <c r="R337" i="2"/>
  <c r="P337" i="2"/>
  <c r="BI334" i="2"/>
  <c r="BH334" i="2"/>
  <c r="BG334" i="2"/>
  <c r="BF334" i="2"/>
  <c r="T334" i="2"/>
  <c r="R334" i="2"/>
  <c r="P334" i="2"/>
  <c r="BI329" i="2"/>
  <c r="BH329" i="2"/>
  <c r="BG329" i="2"/>
  <c r="BF329" i="2"/>
  <c r="T329" i="2"/>
  <c r="R329" i="2"/>
  <c r="P329" i="2"/>
  <c r="BI323" i="2"/>
  <c r="BH323" i="2"/>
  <c r="BG323" i="2"/>
  <c r="BF323" i="2"/>
  <c r="T323" i="2"/>
  <c r="R323" i="2"/>
  <c r="P323" i="2"/>
  <c r="BI319" i="2"/>
  <c r="BH319" i="2"/>
  <c r="BG319" i="2"/>
  <c r="BF319" i="2"/>
  <c r="T319" i="2"/>
  <c r="R319" i="2"/>
  <c r="P319" i="2"/>
  <c r="BI314" i="2"/>
  <c r="BH314" i="2"/>
  <c r="BG314" i="2"/>
  <c r="BF314" i="2"/>
  <c r="T314" i="2"/>
  <c r="R314" i="2"/>
  <c r="P314" i="2"/>
  <c r="BI311" i="2"/>
  <c r="BH311" i="2"/>
  <c r="BG311" i="2"/>
  <c r="BF311" i="2"/>
  <c r="T311" i="2"/>
  <c r="R311" i="2"/>
  <c r="P311" i="2"/>
  <c r="BI306" i="2"/>
  <c r="BH306" i="2"/>
  <c r="BG306" i="2"/>
  <c r="BF306" i="2"/>
  <c r="T306" i="2"/>
  <c r="R306" i="2"/>
  <c r="P306" i="2"/>
  <c r="BI303" i="2"/>
  <c r="BH303" i="2"/>
  <c r="BG303" i="2"/>
  <c r="BF303" i="2"/>
  <c r="T303" i="2"/>
  <c r="R303" i="2"/>
  <c r="P303" i="2"/>
  <c r="BI298" i="2"/>
  <c r="BH298" i="2"/>
  <c r="BG298" i="2"/>
  <c r="BF298" i="2"/>
  <c r="T298" i="2"/>
  <c r="R298" i="2"/>
  <c r="P298" i="2"/>
  <c r="BI294" i="2"/>
  <c r="BH294" i="2"/>
  <c r="BG294" i="2"/>
  <c r="BF294" i="2"/>
  <c r="T294" i="2"/>
  <c r="R294" i="2"/>
  <c r="P294" i="2"/>
  <c r="BI290" i="2"/>
  <c r="BH290" i="2"/>
  <c r="BG290" i="2"/>
  <c r="BF290" i="2"/>
  <c r="T290" i="2"/>
  <c r="R290" i="2"/>
  <c r="P290" i="2"/>
  <c r="BI286" i="2"/>
  <c r="BH286" i="2"/>
  <c r="BG286" i="2"/>
  <c r="BF286" i="2"/>
  <c r="T286" i="2"/>
  <c r="R286" i="2"/>
  <c r="P286" i="2"/>
  <c r="BI281" i="2"/>
  <c r="BH281" i="2"/>
  <c r="BG281" i="2"/>
  <c r="BF281" i="2"/>
  <c r="T281" i="2"/>
  <c r="R281" i="2"/>
  <c r="P281" i="2"/>
  <c r="BI277" i="2"/>
  <c r="BH277" i="2"/>
  <c r="BG277" i="2"/>
  <c r="BF277" i="2"/>
  <c r="T277" i="2"/>
  <c r="R277" i="2"/>
  <c r="P277" i="2"/>
  <c r="BI273" i="2"/>
  <c r="BH273" i="2"/>
  <c r="BG273" i="2"/>
  <c r="BF273" i="2"/>
  <c r="T273" i="2"/>
  <c r="R273" i="2"/>
  <c r="P273" i="2"/>
  <c r="BI269" i="2"/>
  <c r="BH269" i="2"/>
  <c r="BG269" i="2"/>
  <c r="BF269" i="2"/>
  <c r="T269" i="2"/>
  <c r="R269" i="2"/>
  <c r="P269" i="2"/>
  <c r="BI265" i="2"/>
  <c r="BH265" i="2"/>
  <c r="BG265" i="2"/>
  <c r="BF265" i="2"/>
  <c r="T265" i="2"/>
  <c r="R265" i="2"/>
  <c r="P265" i="2"/>
  <c r="BI261" i="2"/>
  <c r="BH261" i="2"/>
  <c r="BG261" i="2"/>
  <c r="BF261" i="2"/>
  <c r="T261" i="2"/>
  <c r="R261" i="2"/>
  <c r="P261" i="2"/>
  <c r="BI257" i="2"/>
  <c r="BH257" i="2"/>
  <c r="BG257" i="2"/>
  <c r="BF257" i="2"/>
  <c r="T257" i="2"/>
  <c r="R257" i="2"/>
  <c r="P257" i="2"/>
  <c r="BI254" i="2"/>
  <c r="BH254" i="2"/>
  <c r="BG254" i="2"/>
  <c r="BF254" i="2"/>
  <c r="T254" i="2"/>
  <c r="R254" i="2"/>
  <c r="P254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40" i="2"/>
  <c r="BH240" i="2"/>
  <c r="BG240" i="2"/>
  <c r="BF240" i="2"/>
  <c r="T240" i="2"/>
  <c r="R240" i="2"/>
  <c r="P240" i="2"/>
  <c r="BI237" i="2"/>
  <c r="BH237" i="2"/>
  <c r="BG237" i="2"/>
  <c r="BF237" i="2"/>
  <c r="T237" i="2"/>
  <c r="R237" i="2"/>
  <c r="P237" i="2"/>
  <c r="BI232" i="2"/>
  <c r="BH232" i="2"/>
  <c r="BG232" i="2"/>
  <c r="BF232" i="2"/>
  <c r="T232" i="2"/>
  <c r="R232" i="2"/>
  <c r="P232" i="2"/>
  <c r="BI228" i="2"/>
  <c r="BH228" i="2"/>
  <c r="BG228" i="2"/>
  <c r="BF228" i="2"/>
  <c r="T228" i="2"/>
  <c r="R228" i="2"/>
  <c r="P228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05" i="2"/>
  <c r="BH205" i="2"/>
  <c r="BG205" i="2"/>
  <c r="BF205" i="2"/>
  <c r="T205" i="2"/>
  <c r="R205" i="2"/>
  <c r="P205" i="2"/>
  <c r="BI200" i="2"/>
  <c r="BH200" i="2"/>
  <c r="BG200" i="2"/>
  <c r="BF200" i="2"/>
  <c r="T200" i="2"/>
  <c r="R200" i="2"/>
  <c r="P200" i="2"/>
  <c r="BI195" i="2"/>
  <c r="BH195" i="2"/>
  <c r="BG195" i="2"/>
  <c r="BF195" i="2"/>
  <c r="T195" i="2"/>
  <c r="R195" i="2"/>
  <c r="P195" i="2"/>
  <c r="BI189" i="2"/>
  <c r="BH189" i="2"/>
  <c r="BG189" i="2"/>
  <c r="BF189" i="2"/>
  <c r="T189" i="2"/>
  <c r="R189" i="2"/>
  <c r="P189" i="2"/>
  <c r="BI184" i="2"/>
  <c r="BH184" i="2"/>
  <c r="BG184" i="2"/>
  <c r="BF184" i="2"/>
  <c r="T184" i="2"/>
  <c r="R184" i="2"/>
  <c r="P184" i="2"/>
  <c r="BI180" i="2"/>
  <c r="BH180" i="2"/>
  <c r="BG180" i="2"/>
  <c r="BF180" i="2"/>
  <c r="T180" i="2"/>
  <c r="R180" i="2"/>
  <c r="P180" i="2"/>
  <c r="BI173" i="2"/>
  <c r="BH173" i="2"/>
  <c r="BG173" i="2"/>
  <c r="BF173" i="2"/>
  <c r="T173" i="2"/>
  <c r="R173" i="2"/>
  <c r="P173" i="2"/>
  <c r="BI164" i="2"/>
  <c r="BH164" i="2"/>
  <c r="BG164" i="2"/>
  <c r="BF164" i="2"/>
  <c r="T164" i="2"/>
  <c r="R164" i="2"/>
  <c r="P164" i="2"/>
  <c r="BI157" i="2"/>
  <c r="BH157" i="2"/>
  <c r="BG157" i="2"/>
  <c r="BF157" i="2"/>
  <c r="T157" i="2"/>
  <c r="R157" i="2"/>
  <c r="P157" i="2"/>
  <c r="BI152" i="2"/>
  <c r="BH152" i="2"/>
  <c r="BG152" i="2"/>
  <c r="BF152" i="2"/>
  <c r="T152" i="2"/>
  <c r="R152" i="2"/>
  <c r="P152" i="2"/>
  <c r="BI147" i="2"/>
  <c r="BH147" i="2"/>
  <c r="BG147" i="2"/>
  <c r="BF147" i="2"/>
  <c r="T147" i="2"/>
  <c r="R147" i="2"/>
  <c r="P147" i="2"/>
  <c r="BI140" i="2"/>
  <c r="BH140" i="2"/>
  <c r="BG140" i="2"/>
  <c r="BF140" i="2"/>
  <c r="T140" i="2"/>
  <c r="R140" i="2"/>
  <c r="P140" i="2"/>
  <c r="BI133" i="2"/>
  <c r="BH133" i="2"/>
  <c r="BG133" i="2"/>
  <c r="BF133" i="2"/>
  <c r="T133" i="2"/>
  <c r="R133" i="2"/>
  <c r="P133" i="2"/>
  <c r="BI126" i="2"/>
  <c r="BH126" i="2"/>
  <c r="BG126" i="2"/>
  <c r="BF126" i="2"/>
  <c r="T126" i="2"/>
  <c r="R126" i="2"/>
  <c r="P126" i="2"/>
  <c r="BI118" i="2"/>
  <c r="BH118" i="2"/>
  <c r="BG118" i="2"/>
  <c r="BF118" i="2"/>
  <c r="T118" i="2"/>
  <c r="R118" i="2"/>
  <c r="P118" i="2"/>
  <c r="BI113" i="2"/>
  <c r="BH113" i="2"/>
  <c r="BG113" i="2"/>
  <c r="BF113" i="2"/>
  <c r="T113" i="2"/>
  <c r="R113" i="2"/>
  <c r="P113" i="2"/>
  <c r="BI108" i="2"/>
  <c r="BH108" i="2"/>
  <c r="BG108" i="2"/>
  <c r="BF108" i="2"/>
  <c r="T108" i="2"/>
  <c r="R108" i="2"/>
  <c r="P108" i="2"/>
  <c r="BI101" i="2"/>
  <c r="BH101" i="2"/>
  <c r="BG101" i="2"/>
  <c r="BF101" i="2"/>
  <c r="T101" i="2"/>
  <c r="R101" i="2"/>
  <c r="P101" i="2"/>
  <c r="BI96" i="2"/>
  <c r="BH96" i="2"/>
  <c r="BG96" i="2"/>
  <c r="BF96" i="2"/>
  <c r="T96" i="2"/>
  <c r="R96" i="2"/>
  <c r="P96" i="2"/>
  <c r="J89" i="2"/>
  <c r="F89" i="2"/>
  <c r="F87" i="2"/>
  <c r="E85" i="2"/>
  <c r="J58" i="2"/>
  <c r="F58" i="2"/>
  <c r="F56" i="2"/>
  <c r="E54" i="2"/>
  <c r="J26" i="2"/>
  <c r="E26" i="2"/>
  <c r="J90" i="2" s="1"/>
  <c r="J25" i="2"/>
  <c r="J20" i="2"/>
  <c r="E20" i="2"/>
  <c r="F59" i="2" s="1"/>
  <c r="J19" i="2"/>
  <c r="J14" i="2"/>
  <c r="J87" i="2"/>
  <c r="E7" i="2"/>
  <c r="E81" i="2" s="1"/>
  <c r="L50" i="1"/>
  <c r="AM50" i="1"/>
  <c r="AM49" i="1"/>
  <c r="L49" i="1"/>
  <c r="AM47" i="1"/>
  <c r="L47" i="1"/>
  <c r="L45" i="1"/>
  <c r="L44" i="1"/>
  <c r="BK551" i="2"/>
  <c r="J413" i="2"/>
  <c r="J359" i="2"/>
  <c r="BK286" i="2"/>
  <c r="J200" i="2"/>
  <c r="J101" i="2"/>
  <c r="J470" i="2"/>
  <c r="J396" i="2"/>
  <c r="J254" i="2"/>
  <c r="BK157" i="2"/>
  <c r="BK385" i="2"/>
  <c r="J195" i="2"/>
  <c r="J125" i="3"/>
  <c r="BK98" i="3"/>
  <c r="BK326" i="4"/>
  <c r="BK235" i="4"/>
  <c r="BK125" i="4"/>
  <c r="BK370" i="4"/>
  <c r="J292" i="4"/>
  <c r="J183" i="4"/>
  <c r="BK284" i="4"/>
  <c r="J161" i="4"/>
  <c r="BK115" i="5"/>
  <c r="BK545" i="2"/>
  <c r="BK451" i="2"/>
  <c r="BK416" i="2"/>
  <c r="BK352" i="2"/>
  <c r="J281" i="2"/>
  <c r="BK217" i="2"/>
  <c r="J113" i="2"/>
  <c r="J481" i="2"/>
  <c r="J385" i="2"/>
  <c r="J269" i="2"/>
  <c r="BK118" i="2"/>
  <c r="BK334" i="2"/>
  <c r="J184" i="2"/>
  <c r="BK120" i="3"/>
  <c r="J104" i="3"/>
  <c r="BK323" i="4"/>
  <c r="BK230" i="4"/>
  <c r="BK151" i="4"/>
  <c r="J235" i="4"/>
  <c r="J138" i="4"/>
  <c r="J222" i="4"/>
  <c r="BK104" i="5"/>
  <c r="J120" i="5"/>
  <c r="BK513" i="2"/>
  <c r="BK410" i="2"/>
  <c r="J365" i="2"/>
  <c r="J294" i="2"/>
  <c r="J228" i="2"/>
  <c r="BK126" i="2"/>
  <c r="BK486" i="2"/>
  <c r="BK413" i="2"/>
  <c r="BK314" i="2"/>
  <c r="J164" i="2"/>
  <c r="BK393" i="2"/>
  <c r="BK245" i="2"/>
  <c r="J115" i="3"/>
  <c r="BK386" i="4"/>
  <c r="J289" i="4"/>
  <c r="BK222" i="4"/>
  <c r="J166" i="4"/>
  <c r="J395" i="4"/>
  <c r="J230" i="4"/>
  <c r="J97" i="4"/>
  <c r="J143" i="4"/>
  <c r="BK128" i="5"/>
  <c r="BK556" i="2"/>
  <c r="BK470" i="2"/>
  <c r="BK407" i="2"/>
  <c r="J345" i="2"/>
  <c r="J273" i="2"/>
  <c r="BK184" i="2"/>
  <c r="BK108" i="2"/>
  <c r="J416" i="2"/>
  <c r="J352" i="2"/>
  <c r="BK294" i="2"/>
  <c r="J237" i="2"/>
  <c r="BK431" i="2"/>
  <c r="BK277" i="2"/>
  <c r="J220" i="2"/>
  <c r="J137" i="3"/>
  <c r="BK111" i="3"/>
  <c r="BK95" i="3"/>
  <c r="J92" i="3"/>
  <c r="BK315" i="4"/>
  <c r="J268" i="4"/>
  <c r="BK256" i="4"/>
  <c r="BK206" i="4"/>
  <c r="J337" i="4"/>
  <c r="BK289" i="4"/>
  <c r="J173" i="4"/>
  <c r="J320" i="4"/>
  <c r="BK125" i="5"/>
  <c r="J137" i="5"/>
  <c r="J473" i="2"/>
  <c r="J462" i="2"/>
  <c r="J370" i="2"/>
  <c r="BK319" i="2"/>
  <c r="J248" i="2"/>
  <c r="J147" i="2"/>
  <c r="J561" i="2"/>
  <c r="BK454" i="2"/>
  <c r="J319" i="2"/>
  <c r="BK189" i="2"/>
  <c r="BK426" i="2"/>
  <c r="BK265" i="2"/>
  <c r="BK104" i="3"/>
  <c r="BK395" i="4"/>
  <c r="BK305" i="4"/>
  <c r="BK217" i="4"/>
  <c r="J156" i="4"/>
  <c r="J323" i="4"/>
  <c r="J259" i="4"/>
  <c r="BK133" i="4"/>
  <c r="J265" i="4"/>
  <c r="BK101" i="5"/>
  <c r="J508" i="2"/>
  <c r="J441" i="2"/>
  <c r="BK365" i="2"/>
  <c r="J314" i="2"/>
  <c r="BK269" i="2"/>
  <c r="J189" i="2"/>
  <c r="J545" i="2"/>
  <c r="BK421" i="2"/>
  <c r="J323" i="2"/>
  <c r="J205" i="2"/>
  <c r="J96" i="2"/>
  <c r="J261" i="2"/>
  <c r="BK128" i="3"/>
  <c r="BK115" i="3"/>
  <c r="J391" i="4"/>
  <c r="BK265" i="4"/>
  <c r="J193" i="4"/>
  <c r="J326" i="4"/>
  <c r="J212" i="4"/>
  <c r="BK331" i="4"/>
  <c r="J151" i="4"/>
  <c r="J92" i="5"/>
  <c r="J108" i="5"/>
  <c r="J454" i="2"/>
  <c r="J380" i="2"/>
  <c r="BK311" i="2"/>
  <c r="BK261" i="2"/>
  <c r="BK195" i="2"/>
  <c r="J513" i="2"/>
  <c r="BK390" i="2"/>
  <c r="BK303" i="2"/>
  <c r="BK101" i="2"/>
  <c r="J290" i="2"/>
  <c r="AS55" i="1"/>
  <c r="BK143" i="4"/>
  <c r="BK320" i="4"/>
  <c r="J203" i="4"/>
  <c r="BK308" i="4"/>
  <c r="J206" i="4"/>
  <c r="BK95" i="5"/>
  <c r="BK92" i="5"/>
  <c r="BK457" i="2"/>
  <c r="J399" i="2"/>
  <c r="BK290" i="2"/>
  <c r="BK205" i="2"/>
  <c r="BK473" i="2"/>
  <c r="BK399" i="2"/>
  <c r="J329" i="2"/>
  <c r="J180" i="2"/>
  <c r="BK133" i="2"/>
  <c r="BK113" i="2"/>
  <c r="J496" i="2"/>
  <c r="J390" i="2"/>
  <c r="J257" i="2"/>
  <c r="J101" i="3"/>
  <c r="J380" i="4"/>
  <c r="BK295" i="4"/>
  <c r="BK242" i="4"/>
  <c r="J188" i="4"/>
  <c r="J133" i="4"/>
  <c r="BK375" i="4"/>
  <c r="BK248" i="4"/>
  <c r="BK98" i="5"/>
  <c r="BK111" i="5"/>
  <c r="J567" i="2"/>
  <c r="J451" i="2"/>
  <c r="BK396" i="2"/>
  <c r="J303" i="2"/>
  <c r="BK232" i="2"/>
  <c r="J118" i="2"/>
  <c r="BK501" i="2"/>
  <c r="BK370" i="2"/>
  <c r="BK298" i="2"/>
  <c r="J108" i="2"/>
  <c r="J232" i="2"/>
  <c r="BK134" i="3"/>
  <c r="J111" i="3"/>
  <c r="BK279" i="4"/>
  <c r="BK200" i="4"/>
  <c r="BK97" i="4"/>
  <c r="J308" i="4"/>
  <c r="J200" i="4"/>
  <c r="BK118" i="4"/>
  <c r="J245" i="4"/>
  <c r="J128" i="5"/>
  <c r="J556" i="2"/>
  <c r="BK465" i="2"/>
  <c r="J407" i="2"/>
  <c r="J298" i="2"/>
  <c r="J240" i="2"/>
  <c r="BK140" i="2"/>
  <c r="BK508" i="2"/>
  <c r="J410" i="2"/>
  <c r="BK306" i="2"/>
  <c r="J140" i="2"/>
  <c r="J421" i="2"/>
  <c r="BK228" i="2"/>
  <c r="BK137" i="3"/>
  <c r="BK364" i="4"/>
  <c r="J248" i="4"/>
  <c r="BK173" i="4"/>
  <c r="J305" i="4"/>
  <c r="BK104" i="4"/>
  <c r="J256" i="4"/>
  <c r="BK120" i="5"/>
  <c r="J95" i="5"/>
  <c r="BK481" i="2"/>
  <c r="BK404" i="2"/>
  <c r="J334" i="2"/>
  <c r="J277" i="2"/>
  <c r="BK180" i="2"/>
  <c r="BK96" i="2"/>
  <c r="BK441" i="2"/>
  <c r="BK337" i="2"/>
  <c r="J217" i="2"/>
  <c r="BK446" i="2"/>
  <c r="BK273" i="2"/>
  <c r="BK101" i="3"/>
  <c r="J95" i="3"/>
  <c r="BK300" i="4"/>
  <c r="BK245" i="4"/>
  <c r="BK203" i="4"/>
  <c r="BK112" i="4"/>
  <c r="J364" i="4"/>
  <c r="J284" i="4"/>
  <c r="J125" i="4"/>
  <c r="J251" i="4"/>
  <c r="BK108" i="5"/>
  <c r="J104" i="5"/>
  <c r="J501" i="2"/>
  <c r="J426" i="2"/>
  <c r="BK362" i="2"/>
  <c r="J306" i="2"/>
  <c r="BK237" i="2"/>
  <c r="J133" i="2"/>
  <c r="J457" i="2"/>
  <c r="J375" i="2"/>
  <c r="J311" i="2"/>
  <c r="BK323" i="2"/>
  <c r="BK173" i="2"/>
  <c r="J128" i="3"/>
  <c r="J120" i="3"/>
  <c r="BK92" i="3"/>
  <c r="BK337" i="4"/>
  <c r="BK226" i="4"/>
  <c r="BK166" i="4"/>
  <c r="BK161" i="4"/>
  <c r="J386" i="4"/>
  <c r="J315" i="4"/>
  <c r="J242" i="4"/>
  <c r="BK193" i="4"/>
  <c r="BK156" i="4"/>
  <c r="J111" i="5"/>
  <c r="J125" i="5"/>
  <c r="J491" i="2"/>
  <c r="J431" i="2"/>
  <c r="BK341" i="2"/>
  <c r="J265" i="2"/>
  <c r="J173" i="2"/>
  <c r="BK518" i="2"/>
  <c r="J404" i="2"/>
  <c r="J341" i="2"/>
  <c r="BK220" i="2"/>
  <c r="BK491" i="2"/>
  <c r="J286" i="2"/>
  <c r="BK152" i="2"/>
  <c r="J134" i="3"/>
  <c r="J375" i="4"/>
  <c r="BK251" i="4"/>
  <c r="J177" i="4"/>
  <c r="BK380" i="4"/>
  <c r="J226" i="4"/>
  <c r="J370" i="4"/>
  <c r="BK259" i="4"/>
  <c r="BK138" i="4"/>
  <c r="J101" i="5"/>
  <c r="J486" i="2"/>
  <c r="J393" i="2"/>
  <c r="J337" i="2"/>
  <c r="BK254" i="2"/>
  <c r="J157" i="2"/>
  <c r="BK567" i="2"/>
  <c r="BK462" i="2"/>
  <c r="BK359" i="2"/>
  <c r="BK248" i="2"/>
  <c r="BK436" i="2"/>
  <c r="BK281" i="2"/>
  <c r="BK147" i="2"/>
  <c r="BK108" i="3"/>
  <c r="J108" i="3"/>
  <c r="BK292" i="4"/>
  <c r="BK212" i="4"/>
  <c r="J118" i="4"/>
  <c r="J274" i="4"/>
  <c r="BK188" i="4"/>
  <c r="BK274" i="4"/>
  <c r="BK137" i="5"/>
  <c r="BK134" i="5"/>
  <c r="BK561" i="2"/>
  <c r="BK496" i="2"/>
  <c r="J436" i="2"/>
  <c r="BK345" i="2"/>
  <c r="BK240" i="2"/>
  <c r="J152" i="2"/>
  <c r="J551" i="2"/>
  <c r="J465" i="2"/>
  <c r="J362" i="2"/>
  <c r="BK257" i="2"/>
  <c r="J126" i="2"/>
  <c r="BK380" i="2"/>
  <c r="BK200" i="2"/>
  <c r="BK125" i="3"/>
  <c r="J98" i="3"/>
  <c r="J331" i="4"/>
  <c r="BK262" i="4"/>
  <c r="BK183" i="4"/>
  <c r="BK391" i="4"/>
  <c r="J300" i="4"/>
  <c r="BK177" i="4"/>
  <c r="BK268" i="4"/>
  <c r="J134" i="5"/>
  <c r="J115" i="5"/>
  <c r="J518" i="2"/>
  <c r="J446" i="2"/>
  <c r="BK375" i="2"/>
  <c r="BK329" i="2"/>
  <c r="J245" i="2"/>
  <c r="BK164" i="2"/>
  <c r="AS58" i="1"/>
  <c r="J104" i="4"/>
  <c r="J295" i="4"/>
  <c r="J217" i="4"/>
  <c r="J112" i="4"/>
  <c r="J279" i="4"/>
  <c r="J262" i="4"/>
  <c r="J98" i="5"/>
  <c r="R221" i="4" l="1"/>
  <c r="R133" i="5"/>
  <c r="BK95" i="2"/>
  <c r="J95" i="2" s="1"/>
  <c r="J65" i="2" s="1"/>
  <c r="BK253" i="2"/>
  <c r="J253" i="2" s="1"/>
  <c r="J66" i="2" s="1"/>
  <c r="T260" i="2"/>
  <c r="R328" i="2"/>
  <c r="T384" i="2"/>
  <c r="BK507" i="2"/>
  <c r="J507" i="2"/>
  <c r="J70" i="2"/>
  <c r="R91" i="3"/>
  <c r="P114" i="3"/>
  <c r="BK133" i="3"/>
  <c r="J133" i="3"/>
  <c r="J67" i="3" s="1"/>
  <c r="R133" i="3"/>
  <c r="P96" i="4"/>
  <c r="BK211" i="4"/>
  <c r="J211" i="4" s="1"/>
  <c r="J66" i="4" s="1"/>
  <c r="R211" i="4"/>
  <c r="P221" i="4"/>
  <c r="T273" i="4"/>
  <c r="T336" i="4"/>
  <c r="T390" i="4"/>
  <c r="T389" i="4"/>
  <c r="P91" i="5"/>
  <c r="T95" i="2"/>
  <c r="T253" i="2"/>
  <c r="BK260" i="2"/>
  <c r="J260" i="2" s="1"/>
  <c r="J67" i="2" s="1"/>
  <c r="BK328" i="2"/>
  <c r="J328" i="2"/>
  <c r="J68" i="2" s="1"/>
  <c r="R384" i="2"/>
  <c r="R507" i="2"/>
  <c r="BK91" i="3"/>
  <c r="J91" i="3" s="1"/>
  <c r="J65" i="3" s="1"/>
  <c r="BK114" i="3"/>
  <c r="J114" i="3"/>
  <c r="J66" i="3" s="1"/>
  <c r="T114" i="3"/>
  <c r="T133" i="3"/>
  <c r="P273" i="4"/>
  <c r="R336" i="4"/>
  <c r="BK390" i="4"/>
  <c r="J390" i="4"/>
  <c r="J72" i="4"/>
  <c r="R390" i="4"/>
  <c r="R389" i="4"/>
  <c r="T91" i="5"/>
  <c r="P114" i="5"/>
  <c r="T114" i="5"/>
  <c r="P133" i="5"/>
  <c r="P95" i="2"/>
  <c r="P253" i="2"/>
  <c r="P260" i="2"/>
  <c r="T328" i="2"/>
  <c r="BK384" i="2"/>
  <c r="J384" i="2"/>
  <c r="J69" i="2" s="1"/>
  <c r="P507" i="2"/>
  <c r="T91" i="3"/>
  <c r="T90" i="3"/>
  <c r="T89" i="3" s="1"/>
  <c r="R114" i="3"/>
  <c r="T96" i="4"/>
  <c r="BK221" i="4"/>
  <c r="J221" i="4" s="1"/>
  <c r="J67" i="4" s="1"/>
  <c r="BK273" i="4"/>
  <c r="J273" i="4"/>
  <c r="J68" i="4" s="1"/>
  <c r="BK336" i="4"/>
  <c r="J336" i="4"/>
  <c r="J69" i="4"/>
  <c r="R95" i="2"/>
  <c r="R253" i="2"/>
  <c r="R94" i="2" s="1"/>
  <c r="R93" i="2" s="1"/>
  <c r="R260" i="2"/>
  <c r="P328" i="2"/>
  <c r="P384" i="2"/>
  <c r="T507" i="2"/>
  <c r="P91" i="3"/>
  <c r="P133" i="3"/>
  <c r="BK96" i="4"/>
  <c r="J96" i="4"/>
  <c r="J65" i="4" s="1"/>
  <c r="R96" i="4"/>
  <c r="P211" i="4"/>
  <c r="T211" i="4"/>
  <c r="T221" i="4"/>
  <c r="R273" i="4"/>
  <c r="P336" i="4"/>
  <c r="P390" i="4"/>
  <c r="P389" i="4" s="1"/>
  <c r="BK91" i="5"/>
  <c r="J91" i="5"/>
  <c r="J65" i="5"/>
  <c r="R91" i="5"/>
  <c r="BK114" i="5"/>
  <c r="J114" i="5"/>
  <c r="J66" i="5"/>
  <c r="R114" i="5"/>
  <c r="BK133" i="5"/>
  <c r="J133" i="5"/>
  <c r="J67" i="5"/>
  <c r="T133" i="5"/>
  <c r="BK566" i="2"/>
  <c r="J566" i="2"/>
  <c r="J71" i="2"/>
  <c r="BK385" i="4"/>
  <c r="J385" i="4"/>
  <c r="J70" i="4"/>
  <c r="J56" i="5"/>
  <c r="J59" i="5"/>
  <c r="BE108" i="5"/>
  <c r="BE111" i="5"/>
  <c r="BE115" i="5"/>
  <c r="BE125" i="5"/>
  <c r="E50" i="5"/>
  <c r="F59" i="5"/>
  <c r="BE92" i="5"/>
  <c r="BE95" i="5"/>
  <c r="BE98" i="5"/>
  <c r="BE101" i="5"/>
  <c r="BE104" i="5"/>
  <c r="BE120" i="5"/>
  <c r="BE128" i="5"/>
  <c r="BE134" i="5"/>
  <c r="BE137" i="5"/>
  <c r="E82" i="4"/>
  <c r="BE97" i="4"/>
  <c r="BE104" i="4"/>
  <c r="BE112" i="4"/>
  <c r="BE125" i="4"/>
  <c r="BE166" i="4"/>
  <c r="BE173" i="4"/>
  <c r="BE177" i="4"/>
  <c r="BE183" i="4"/>
  <c r="BE188" i="4"/>
  <c r="BE193" i="4"/>
  <c r="BE200" i="4"/>
  <c r="BE203" i="4"/>
  <c r="BE222" i="4"/>
  <c r="BE230" i="4"/>
  <c r="BE235" i="4"/>
  <c r="BE242" i="4"/>
  <c r="BE251" i="4"/>
  <c r="BE289" i="4"/>
  <c r="BE292" i="4"/>
  <c r="BE295" i="4"/>
  <c r="BE315" i="4"/>
  <c r="J56" i="4"/>
  <c r="F59" i="4"/>
  <c r="BE143" i="4"/>
  <c r="BE156" i="4"/>
  <c r="BE161" i="4"/>
  <c r="BE245" i="4"/>
  <c r="BE248" i="4"/>
  <c r="BE265" i="4"/>
  <c r="BE386" i="4"/>
  <c r="BE380" i="4"/>
  <c r="J59" i="4"/>
  <c r="BE118" i="4"/>
  <c r="BE133" i="4"/>
  <c r="BE138" i="4"/>
  <c r="BE151" i="4"/>
  <c r="BE206" i="4"/>
  <c r="BE212" i="4"/>
  <c r="BE217" i="4"/>
  <c r="BE226" i="4"/>
  <c r="BE256" i="4"/>
  <c r="BE259" i="4"/>
  <c r="BE262" i="4"/>
  <c r="BE268" i="4"/>
  <c r="BE274" i="4"/>
  <c r="BE279" i="4"/>
  <c r="BE284" i="4"/>
  <c r="BE300" i="4"/>
  <c r="BE305" i="4"/>
  <c r="BE308" i="4"/>
  <c r="BE320" i="4"/>
  <c r="BE323" i="4"/>
  <c r="BE326" i="4"/>
  <c r="BE331" i="4"/>
  <c r="BE337" i="4"/>
  <c r="BE364" i="4"/>
  <c r="BE370" i="4"/>
  <c r="BE375" i="4"/>
  <c r="BE391" i="4"/>
  <c r="BE395" i="4"/>
  <c r="E50" i="3"/>
  <c r="F59" i="3"/>
  <c r="BE101" i="3"/>
  <c r="BE104" i="3"/>
  <c r="BE115" i="3"/>
  <c r="J59" i="3"/>
  <c r="BE92" i="3"/>
  <c r="BE95" i="3"/>
  <c r="BE108" i="3"/>
  <c r="BE111" i="3"/>
  <c r="BE134" i="3"/>
  <c r="J56" i="3"/>
  <c r="BE98" i="3"/>
  <c r="BE120" i="3"/>
  <c r="BE125" i="3"/>
  <c r="BE128" i="3"/>
  <c r="BE137" i="3"/>
  <c r="J59" i="2"/>
  <c r="F90" i="2"/>
  <c r="BE96" i="2"/>
  <c r="BE101" i="2"/>
  <c r="BE113" i="2"/>
  <c r="BE118" i="2"/>
  <c r="BE126" i="2"/>
  <c r="BE133" i="2"/>
  <c r="BE157" i="2"/>
  <c r="BE180" i="2"/>
  <c r="BE205" i="2"/>
  <c r="BE237" i="2"/>
  <c r="BE248" i="2"/>
  <c r="BE261" i="2"/>
  <c r="BE298" i="2"/>
  <c r="BE303" i="2"/>
  <c r="BE306" i="2"/>
  <c r="BE314" i="2"/>
  <c r="BE337" i="2"/>
  <c r="BE345" i="2"/>
  <c r="BE352" i="2"/>
  <c r="BE362" i="2"/>
  <c r="BE365" i="2"/>
  <c r="BE375" i="2"/>
  <c r="BE396" i="2"/>
  <c r="BE407" i="2"/>
  <c r="BE410" i="2"/>
  <c r="BE413" i="2"/>
  <c r="BE451" i="2"/>
  <c r="BE454" i="2"/>
  <c r="BE462" i="2"/>
  <c r="BE465" i="2"/>
  <c r="BE470" i="2"/>
  <c r="BE481" i="2"/>
  <c r="BE501" i="2"/>
  <c r="BE147" i="2"/>
  <c r="BE184" i="2"/>
  <c r="BE195" i="2"/>
  <c r="BE220" i="2"/>
  <c r="BE228" i="2"/>
  <c r="BE240" i="2"/>
  <c r="BE265" i="2"/>
  <c r="BE273" i="2"/>
  <c r="BE277" i="2"/>
  <c r="BE281" i="2"/>
  <c r="BE323" i="2"/>
  <c r="BE329" i="2"/>
  <c r="BE341" i="2"/>
  <c r="BE404" i="2"/>
  <c r="BE426" i="2"/>
  <c r="BE431" i="2"/>
  <c r="BE446" i="2"/>
  <c r="BE457" i="2"/>
  <c r="BE491" i="2"/>
  <c r="BE551" i="2"/>
  <c r="BE556" i="2"/>
  <c r="BE561" i="2"/>
  <c r="BE567" i="2"/>
  <c r="E50" i="2"/>
  <c r="J56" i="2"/>
  <c r="BE108" i="2"/>
  <c r="BE140" i="2"/>
  <c r="BE152" i="2"/>
  <c r="BE164" i="2"/>
  <c r="BE173" i="2"/>
  <c r="BE189" i="2"/>
  <c r="BE200" i="2"/>
  <c r="BE217" i="2"/>
  <c r="BE232" i="2"/>
  <c r="BE245" i="2"/>
  <c r="BE254" i="2"/>
  <c r="BE257" i="2"/>
  <c r="BE269" i="2"/>
  <c r="BE286" i="2"/>
  <c r="BE290" i="2"/>
  <c r="BE294" i="2"/>
  <c r="BE311" i="2"/>
  <c r="BE319" i="2"/>
  <c r="BE334" i="2"/>
  <c r="BE359" i="2"/>
  <c r="BE370" i="2"/>
  <c r="BE380" i="2"/>
  <c r="BE385" i="2"/>
  <c r="BE390" i="2"/>
  <c r="BE393" i="2"/>
  <c r="BE399" i="2"/>
  <c r="BE416" i="2"/>
  <c r="BE421" i="2"/>
  <c r="BE436" i="2"/>
  <c r="BE441" i="2"/>
  <c r="BE473" i="2"/>
  <c r="BE486" i="2"/>
  <c r="BE496" i="2"/>
  <c r="BE508" i="2"/>
  <c r="BE513" i="2"/>
  <c r="BE518" i="2"/>
  <c r="BE545" i="2"/>
  <c r="F38" i="2"/>
  <c r="BC56" i="1"/>
  <c r="F36" i="4"/>
  <c r="BA59" i="1"/>
  <c r="F39" i="5"/>
  <c r="BD60" i="1"/>
  <c r="F39" i="3"/>
  <c r="BD57" i="1"/>
  <c r="F36" i="5"/>
  <c r="BA60" i="1"/>
  <c r="AS54" i="1"/>
  <c r="F36" i="2"/>
  <c r="BA56" i="1" s="1"/>
  <c r="J36" i="3"/>
  <c r="AW57" i="1"/>
  <c r="F39" i="4"/>
  <c r="BD59" i="1" s="1"/>
  <c r="J36" i="2"/>
  <c r="AW56" i="1"/>
  <c r="F39" i="2"/>
  <c r="BD56" i="1" s="1"/>
  <c r="F38" i="4"/>
  <c r="BC59" i="1"/>
  <c r="F36" i="3"/>
  <c r="BA57" i="1" s="1"/>
  <c r="J36" i="4"/>
  <c r="AW59" i="1"/>
  <c r="F37" i="5"/>
  <c r="BB60" i="1" s="1"/>
  <c r="F38" i="5"/>
  <c r="BC60" i="1"/>
  <c r="J36" i="5"/>
  <c r="AW60" i="1"/>
  <c r="F38" i="3"/>
  <c r="BC57" i="1"/>
  <c r="F37" i="4"/>
  <c r="BB59" i="1"/>
  <c r="F37" i="3"/>
  <c r="BB57" i="1"/>
  <c r="F37" i="2"/>
  <c r="BB56" i="1"/>
  <c r="BK90" i="3" l="1"/>
  <c r="BK89" i="3" s="1"/>
  <c r="J89" i="3" s="1"/>
  <c r="J32" i="3" s="1"/>
  <c r="R90" i="5"/>
  <c r="R89" i="5" s="1"/>
  <c r="T90" i="5"/>
  <c r="T89" i="5" s="1"/>
  <c r="R90" i="3"/>
  <c r="R89" i="3" s="1"/>
  <c r="T95" i="4"/>
  <c r="T94" i="4" s="1"/>
  <c r="P94" i="2"/>
  <c r="P93" i="2" s="1"/>
  <c r="AU56" i="1" s="1"/>
  <c r="T94" i="2"/>
  <c r="T93" i="2" s="1"/>
  <c r="R95" i="4"/>
  <c r="R94" i="4"/>
  <c r="P90" i="3"/>
  <c r="P89" i="3" s="1"/>
  <c r="AU57" i="1" s="1"/>
  <c r="P90" i="5"/>
  <c r="P89" i="5" s="1"/>
  <c r="AU60" i="1" s="1"/>
  <c r="P95" i="4"/>
  <c r="P94" i="4"/>
  <c r="AU59" i="1" s="1"/>
  <c r="BK94" i="2"/>
  <c r="J94" i="2" s="1"/>
  <c r="J64" i="2" s="1"/>
  <c r="BK95" i="4"/>
  <c r="J95" i="4" s="1"/>
  <c r="J64" i="4" s="1"/>
  <c r="BK389" i="4"/>
  <c r="J389" i="4"/>
  <c r="J71" i="4"/>
  <c r="BK90" i="5"/>
  <c r="J90" i="5" s="1"/>
  <c r="J64" i="5" s="1"/>
  <c r="AG57" i="1"/>
  <c r="J63" i="3"/>
  <c r="J90" i="3"/>
  <c r="J64" i="3"/>
  <c r="BA55" i="1"/>
  <c r="AW55" i="1" s="1"/>
  <c r="J35" i="3"/>
  <c r="AV57" i="1" s="1"/>
  <c r="AT57" i="1" s="1"/>
  <c r="AN57" i="1" s="1"/>
  <c r="BA58" i="1"/>
  <c r="AW58" i="1" s="1"/>
  <c r="J35" i="2"/>
  <c r="AV56" i="1"/>
  <c r="AT56" i="1" s="1"/>
  <c r="BC55" i="1"/>
  <c r="F35" i="3"/>
  <c r="AZ57" i="1"/>
  <c r="F35" i="2"/>
  <c r="AZ56" i="1" s="1"/>
  <c r="BD55" i="1"/>
  <c r="F35" i="4"/>
  <c r="AZ59" i="1" s="1"/>
  <c r="BB55" i="1"/>
  <c r="AX55" i="1"/>
  <c r="F35" i="5"/>
  <c r="AZ60" i="1"/>
  <c r="BB58" i="1"/>
  <c r="AX58" i="1"/>
  <c r="BC58" i="1"/>
  <c r="AY58" i="1"/>
  <c r="BD58" i="1"/>
  <c r="J35" i="5"/>
  <c r="AV60" i="1"/>
  <c r="AT60" i="1"/>
  <c r="J35" i="4"/>
  <c r="AV59" i="1"/>
  <c r="AT59" i="1"/>
  <c r="BK93" i="2" l="1"/>
  <c r="J93" i="2"/>
  <c r="J63" i="2"/>
  <c r="BK89" i="5"/>
  <c r="J89" i="5" s="1"/>
  <c r="J63" i="5" s="1"/>
  <c r="BK94" i="4"/>
  <c r="J94" i="4" s="1"/>
  <c r="J63" i="4" s="1"/>
  <c r="J41" i="3"/>
  <c r="AU55" i="1"/>
  <c r="AZ55" i="1"/>
  <c r="AV55" i="1" s="1"/>
  <c r="AT55" i="1" s="1"/>
  <c r="AU58" i="1"/>
  <c r="BB54" i="1"/>
  <c r="W31" i="1" s="1"/>
  <c r="BA54" i="1"/>
  <c r="AW54" i="1"/>
  <c r="AK30" i="1" s="1"/>
  <c r="AY55" i="1"/>
  <c r="BD54" i="1"/>
  <c r="W33" i="1"/>
  <c r="BC54" i="1"/>
  <c r="W32" i="1" s="1"/>
  <c r="AZ58" i="1"/>
  <c r="AV58" i="1"/>
  <c r="AT58" i="1" s="1"/>
  <c r="AU54" i="1" l="1"/>
  <c r="J32" i="5"/>
  <c r="AG60" i="1"/>
  <c r="AX54" i="1"/>
  <c r="J32" i="4"/>
  <c r="AG59" i="1"/>
  <c r="J32" i="2"/>
  <c r="AG56" i="1"/>
  <c r="AG55" i="1" s="1"/>
  <c r="AY54" i="1"/>
  <c r="AZ54" i="1"/>
  <c r="W29" i="1"/>
  <c r="W30" i="1"/>
  <c r="J41" i="5" l="1"/>
  <c r="J41" i="2"/>
  <c r="J41" i="4"/>
  <c r="AN56" i="1"/>
  <c r="AN60" i="1"/>
  <c r="AN59" i="1"/>
  <c r="AN55" i="1"/>
  <c r="AG58" i="1"/>
  <c r="AV54" i="1"/>
  <c r="AK29" i="1" s="1"/>
  <c r="AN58" i="1" l="1"/>
  <c r="AG54" i="1"/>
  <c r="AK26" i="1"/>
  <c r="AK35" i="1" s="1"/>
  <c r="AT54" i="1"/>
  <c r="AN54" i="1"/>
</calcChain>
</file>

<file path=xl/sharedStrings.xml><?xml version="1.0" encoding="utf-8"?>
<sst xmlns="http://schemas.openxmlformats.org/spreadsheetml/2006/main" count="8177" uniqueCount="1297">
  <si>
    <t>Export Komplet</t>
  </si>
  <si>
    <t>VZ</t>
  </si>
  <si>
    <t>2.0</t>
  </si>
  <si>
    <t>ZAMOK</t>
  </si>
  <si>
    <t>False</t>
  </si>
  <si>
    <t>{1658d3c6-8211-4412-adbe-5d6f922565b2}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</si>
  <si>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</si>
  <si>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</si>
  <si>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</si>
  <si>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</si>
  <si>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</si>
  <si>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</si>
  <si>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</si>
  <si>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</si>
  <si>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VD09819-I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</si>
  <si>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</si>
  <si>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</si>
  <si>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ul. Nádražní, Bystřice pod Hostýnem</t>
  </si>
  <si>
    <t>KSO:</t>
  </si>
  <si>
    <t/>
  </si>
  <si>
    <t>CC-CZ:</t>
  </si>
  <si>
    <t>Místo:</t>
  </si>
  <si>
    <t>Bystřice pod Hostýnem</t>
  </si>
  <si>
    <t>Datum:</t>
  </si>
  <si>
    <t>Zadavatel:</t>
  </si>
  <si>
    <t>IČ:</t>
  </si>
  <si>
    <t>město Bystřice pod Hostýnem</t>
  </si>
  <si>
    <t>DIČ:</t>
  </si>
  <si>
    <t>Uchazeč:</t>
  </si>
  <si>
    <t>Vyplň údaj</t>
  </si>
  <si>
    <t>Projektant:</t>
  </si>
  <si>
    <t>ViaDesigne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</si>
  <si>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</si>
  <si>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</si>
  <si>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</si>
  <si>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</si>
  <si>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</si>
  <si>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</si>
  <si>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</si>
  <si>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</si>
  <si>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</si>
  <si>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</si>
  <si>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</si>
  <si>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</si>
  <si>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</si>
  <si>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</si>
  <si>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</si>
  <si>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</si>
  <si>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</si>
  <si>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</si>
  <si>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</si>
  <si>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</si>
  <si>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</si>
  <si>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</si>
  <si>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</si>
  <si>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</si>
  <si>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</si>
  <si>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</si>
  <si>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</si>
  <si>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</si>
  <si>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</si>
  <si>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</si>
  <si>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</si>
  <si>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</si>
  <si>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</si>
  <si>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</si>
  <si>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</si>
  <si>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</si>
  <si>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</si>
  <si>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</si>
  <si>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</si>
  <si>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</si>
  <si>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</si>
  <si>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</si>
  <si>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</si>
  <si>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102</t>
  </si>
  <si>
    <t>Podélné odstavné stání</t>
  </si>
  <si>
    <t>STA</t>
  </si>
  <si>
    <t>1</t>
  </si>
  <si>
    <t>{021d4400-23d7-47ae-92cc-a5c60536940b}</t>
  </si>
  <si>
    <t>2</t>
  </si>
  <si>
    <t>/</t>
  </si>
  <si>
    <t>Soupis</t>
  </si>
  <si>
    <t>{40ffe85d-f299-4ee0-bb57-68690c4f668e}</t>
  </si>
  <si>
    <t>VRN 102</t>
  </si>
  <si>
    <t>Vedlejší rozpočtové náklady</t>
  </si>
  <si>
    <t>{8a1762a8-177e-427a-9b91-17488732718f}</t>
  </si>
  <si>
    <t>SO 103</t>
  </si>
  <si>
    <t>Chodník</t>
  </si>
  <si>
    <t>{7ddff5b7-cad5-4299-b68c-89e8443697f5}</t>
  </si>
  <si>
    <t>{df8f161b-af27-43a5-a57c-cf64b916bf75}</t>
  </si>
  <si>
    <t>VRN 103</t>
  </si>
  <si>
    <t>{793abfff-54de-4fc2-b0fa-e32970b07bda}</t>
  </si>
  <si>
    <t>KRYCÍ LIST SOUPISU PRACÍ</t>
  </si>
  <si>
    <t>Objekt:</t>
  </si>
  <si>
    <t>SO 102 - Podélné odstavné stání</t>
  </si>
  <si>
    <t>Soupis: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</si>
  <si>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</si>
  <si>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</si>
  <si>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</si>
  <si>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</si>
  <si>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</si>
  <si>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</si>
  <si>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</si>
  <si>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</si>
  <si>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</si>
  <si>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</si>
  <si>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</si>
  <si>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</si>
  <si>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</si>
  <si>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</si>
  <si>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</si>
  <si>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</si>
  <si>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</si>
  <si>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</si>
  <si>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</si>
  <si>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</si>
  <si>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</si>
  <si>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</si>
  <si>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</si>
  <si>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</si>
  <si>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</si>
  <si>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</si>
  <si>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</si>
  <si>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</si>
  <si>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</si>
  <si>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</si>
  <si>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</si>
  <si>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</si>
  <si>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</si>
  <si>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2022 01</t>
  </si>
  <si>
    <t>4</t>
  </si>
  <si>
    <t>-1854362496</t>
  </si>
  <si>
    <t>PP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</si>
  <si>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</si>
  <si>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Online PSC</t>
  </si>
  <si>
    <t>https://podminky.urs.cz/item/CS_URS_2022_01/113106121</t>
  </si>
  <si>
    <t>PSC</t>
  </si>
  <si>
    <t xml:space="preserve">Poznámka k souboru cen:_x000D_
1. Ceny jsou určeny pro rozebrání dlažeb včetně odstranění lože._x000D_
2. Ceny nelze použít pro rozebrání dlažeb uložených do betonového lože nebo do cementové malty, které se oceňují cenami pro odstranění podkladů nebo krytů z betonu prostého souboru cen 113 10-7. Pro volbu těchto cen je rozhodující tloušťka bourané dlažby včetně lože nebo podkladu._x000D_
3. V cenách nejsou započteny náklady na popř. nutné očištění:_x000D_
a) dlažebních nebo mozaikových kostek, které se oceňuje cenami souboru cen 979 07-11 Očištění vybouraných dlažebních kostek části C01,_x000D_
b) betonových, kameninových nebo kamenných desek nebo dlaždic, které se oceňuje cenami souboru cen 979 0 . - . . Očištění vybouraných obrubníků, krajníků, desek nebo dílců části C01._x000D_
4. Přemístění vybourané dlažby včetně materiálu z lože a spár na vzdálenost přes 3 m se oceňuje cenami souborů cen 997 22-1 Vodorovná doprava suti a vybouraných hmot._x000D_
</t>
  </si>
  <si>
    <t>VV</t>
  </si>
  <si>
    <t>"stávající  bet. dlažba 30x30 50mm" 5+3,6+7+6+13,5+7+13,5+16+12,3+7+1,3+2</t>
  </si>
  <si>
    <t>113106123</t>
  </si>
  <si>
    <t>Rozebrání dlažeb ze zámkových dlaždic komunikací pro pěší ručně</t>
  </si>
  <si>
    <t>-360036049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</si>
  <si>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</si>
  <si>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https://podminky.urs.cz/item/CS_URS_2022_01/113106123</t>
  </si>
  <si>
    <t>"stávající zámk. dl.60mm" 5+3+3+3,3+3</t>
  </si>
  <si>
    <t>"stávající zámk. dl.80mm" 7,3+8,7+8</t>
  </si>
  <si>
    <t>Součet</t>
  </si>
  <si>
    <t>3</t>
  </si>
  <si>
    <t>113106161</t>
  </si>
  <si>
    <t>Rozebrání dlažeb vozovek z drobných kostek s ložem z kameniva ručně</t>
  </si>
  <si>
    <t>-1394175659</t>
  </si>
  <si>
    <t>Rozebrání dlažeb a dílců vozovek a ploch s přemístěním hmot na skládku na vzdálenost do 3 m nebo s naložením na dopravní prostředek, s jakoukoliv výplní spár ručně z drobných kostek nebo odseků s ložem z kameniva</t>
  </si>
  <si>
    <t>https://podminky.urs.cz/item/CS_URS_2022_01/113106161</t>
  </si>
  <si>
    <t xml:space="preserve">Poznámka k souboru cen:_x000D_
1. Ceny jsou určeny pro rozebrání dlažeb a dílců včetně odstranění lože._x000D_
2. Ceny nelze použít pro rozebrání dlažeb uložených do betonového lože nebo do cementové malty, které se oceňují cenami pro odstranění podkladů nebo krytů z betonu prostého souboru cen 113 10-7. Pro volbu těchto cen je rozhodující tloušťka bourané dlažby včetně lože nebo podkladu._x000D_
3. V cenách nejsou započteny náklady na popř. nutné očištění:_x000D_
a) dlažebních, které se oceňuje cenami souboru cen 979 07-11 Očištění vybouraných dlažebních kostek části C01,_x000D_
b) betonových, kameninových nebo kamenných desek nebo dlaždic, které se oceňuje cenami souboru cen 979 0 . - . . Očištění vybouraných obrubníků, krajníků, desek nebo dílců části C01._x000D_
4. Přemístění vybourané dlažby včetně materiálu z lože a spár na vzdálenost přes 3 m se oceňuje cenami souborů cen 997 22-1 Vodorovná doprava suti a vybouraných hmot._x000D_
</t>
  </si>
  <si>
    <t>"kostka ve  vjezdech tl.100mm - kostka bude zpětně využita - předpoklad 10% poškození" 10+7,5</t>
  </si>
  <si>
    <t>113107142</t>
  </si>
  <si>
    <t>Odstranění podkladu živičného tl přes 50 do 100 mm ručně</t>
  </si>
  <si>
    <t>736930305</t>
  </si>
  <si>
    <t>Odstranění podkladů nebo krytů ručně s přemístěním hmot na skládku na vzdálenost do 3 m nebo s naložením na dopravní prostředek živičných, o tl. vrstvy přes 50 do 100 mm</t>
  </si>
  <si>
    <t>https://podminky.urs.cz/item/CS_URS_2022_01/113107142</t>
  </si>
  <si>
    <t xml:space="preserve">Poznámka k souboru cen:_x000D_
1. Pro volbu cen z hlediska množství se uvažuje každá souvisle odstraňovaná plocha krytu nebo podkladu stejného druhu samostatně. Odstraňuje-li se několik vrstev vozovky najednou, jednotlivé vrstvy se oceňují každá samostatně._x000D_
2. Ceny_x000D_
a) –7111 až –7113, –7151 až -7153, -7211 až -7213 a -7311 až -7313 lze použít i pro odstranění podkladů nebo krytů ze štěrkopísku, škváry, strusky nebo z mechanicky zpevněných zemin,_x000D_
b) –7121 až 7125, –7161 až -7165, -7221 až -7225 a -7321 až -7325 lze použít i pro odstranění podkladů nebo krytů ze zemin stabilizovaných vápnem,_x000D_
c) –7130 až -7134, –7170 až -7174, –7230 až -7234 a -7330 až -7334 lze použít i pro odstranění dlažeb uložených do betonového lože a dlažeb z mozaiky uložených do cementové malty nebo podkladu ze zemin stabilizovaných cementem._x000D_
3. Ceny lze použít i pro odstranění podkladů nebo krytů opatřených živičnými postřiky nebo nátěry._x000D_
4. Ceny odlišené podle tloušťky (např. do 100 mm, do 200 mm) jsou určeny vždy pro celou tloušťku jednotlivých konstrukcí._x000D_
5. V cenách nejsou započteny náklady na zarovnání styčných ploch betonových nebo živičných podkladů nebo krytů, které se oceňuje cenami souboru cen 919 73- Zarovnání styčné plochy části C 01 tohoto ceníku. Množství suti získané ze zarovnání styčných ploch podkladů nebo krytů se zvlášť nevykazuje._x000D_
6. Přemístění vybouraného materiálu větší vzdálenost, než je uvedeno, se oceňuje cenami souborů cen 997 22-1 Vodorovná doprava suti._x000D_
7. Ceny -714 . , -718 . , –724 . a -734 . nelze použít pro odstranění podkladu nebo krytu frézováním._x000D_
</t>
  </si>
  <si>
    <t>"napojení za obrubou asf. tl.100mm" 273,5+2,5+7+12+5+3+10+10+10+5+18</t>
  </si>
  <si>
    <t>5</t>
  </si>
  <si>
    <t>113107164</t>
  </si>
  <si>
    <t>Odstranění podkladu z kameniva drceného tl přes 300 do 400 mm strojně pl přes 50 do 200 m2</t>
  </si>
  <si>
    <t>2015708341</t>
  </si>
  <si>
    <t>Odstranění podkladů nebo krytů strojně plochy jednotlivě přes 50 m2 do 200 m2 s přemístěním hmot na skládku na vzdálenost do 20 m nebo s naložením na dopravní prostředek z kameniva hrubého drceného, o tl. vrstvy přes 300 do 400 mm</t>
  </si>
  <si>
    <t>https://podminky.urs.cz/item/CS_URS_2022_01/113107164</t>
  </si>
  <si>
    <t>"odkop kce ŠD tl.320mm" 10</t>
  </si>
  <si>
    <t>"odkop kce ŠD tl.340mm" 7,3+8,7+8</t>
  </si>
  <si>
    <t>"odkop kce ŠD tl.370mm" 5+3,6+7+6+13,5+7+13,5+16+12,3</t>
  </si>
  <si>
    <t>6</t>
  </si>
  <si>
    <t>113107165</t>
  </si>
  <si>
    <t>Odstranění podkladu z kameniva drceného tl přes 400 do 500 mm strojně pl přes 50 do 200 m2</t>
  </si>
  <si>
    <t>1228220101</t>
  </si>
  <si>
    <t>Odstranění podkladů nebo krytů strojně plochy jednotlivě přes 50 m2 do 200 m2 s přemístěním hmot na skládku na vzdálenost do 20 m nebo s naložením na dopravní prostředek z kameniva hrubého drceného, o tl. vrstvy přes 400 do 500 mm</t>
  </si>
  <si>
    <t>https://podminky.urs.cz/item/CS_URS_2022_01/113107165</t>
  </si>
  <si>
    <t>"odkop kce ŠD tl.410mm" 10+10+10+5+18</t>
  </si>
  <si>
    <t>"odkop kce ŠD tl.460mm" 7+1,3+2</t>
  </si>
  <si>
    <t>7</t>
  </si>
  <si>
    <t>113107321</t>
  </si>
  <si>
    <t>Odstranění podkladu z kameniva drceného tl do 100 mm strojně pl do 50 m2</t>
  </si>
  <si>
    <t>-473193933</t>
  </si>
  <si>
    <t>Odstranění podkladů nebo krytů strojně plochy jednotlivě do 50 m2 s přemístěním hmot na skládku na vzdálenost do 3 m nebo s naložením na dopravní prostředek z kameniva hrubého drceného, o tl. vrstvy do 100 mm</t>
  </si>
  <si>
    <t>https://podminky.urs.cz/item/CS_URS_2022_01/113107321</t>
  </si>
  <si>
    <t>"odkop kce ŠD tl.40mm" 5</t>
  </si>
  <si>
    <t>"odkop kce ŠD tl.50mm" 3</t>
  </si>
  <si>
    <t>8</t>
  </si>
  <si>
    <t>113107323</t>
  </si>
  <si>
    <t>Odstranění podkladu z kameniva drceného tl přes 200 do 300 mm strojně pl do 50 m2</t>
  </si>
  <si>
    <t>1743485718</t>
  </si>
  <si>
    <t>Odstranění podkladů nebo krytů strojně plochy jednotlivě do 50 m2 s přemístěním hmot na skládku na vzdálenost do 3 m nebo s naložením na dopravní prostředek z kameniva hrubého drceného, o tl. vrstvy přes 200 do 300 mm</t>
  </si>
  <si>
    <t>https://podminky.urs.cz/item/CS_URS_2022_01/113107323</t>
  </si>
  <si>
    <t>"odkop kce ŠD tl.240mm" 3+3+3,3+3</t>
  </si>
  <si>
    <t>"odkop kce ŠD tl.250mm" 2,5+2+2,5</t>
  </si>
  <si>
    <t>9</t>
  </si>
  <si>
    <t>113201112</t>
  </si>
  <si>
    <t>Vytrhání obrub silničních ležatých</t>
  </si>
  <si>
    <t>m</t>
  </si>
  <si>
    <t>-1182138271</t>
  </si>
  <si>
    <t>Vytrhání obrub s vybouráním lože, s přemístěním hmot na skládku na vzdálenost do 3 m nebo s naložením na dopravní prostředek silničních ležatých</t>
  </si>
  <si>
    <t>https://podminky.urs.cz/item/CS_URS_2022_01/113201112</t>
  </si>
  <si>
    <t xml:space="preserve">Poznámka k souboru cen:_x000D_
1. Ceny jsou určeny:_x000D_
a) pro vytrhání obrub, obrubníků nebo krajníků jakéhokoliv druhu a velikosti uložených v jakémkoliv loži popř. i s opěrami a vyspárovaných jakýmkoliv materiálem,_x000D_
b) pro obruby z dlažebních kostek uložených v jedné řadě._x000D_
2. V cenách nejsou započteny náklady na popř. nutné očištění:_x000D_
a) vytrhaných obrubníků nebo krajníků, které se oceňuje cenami souboru cen 979 0 . - . . Očištění vybouraných obrubníků, krajníků, desek nebo dílců části C 01 tohoto ceníku,_x000D_
b) vytrhaných dlažebních kostek, které se oceňují cenami souboru cen 979 07-11 Očištění vybouraných dlažebních kostek části C 01 tohoto ceníku._x000D_
3. Vytrhání obrub ze dvou řad kostek se oceňuje jako dvojnásobné množství vytrhání obrub z jedné řady kostek._x000D_
4. Přemístění vybouraných obrub, krajníků nebo dlažebních kostek včetně materiálu z lože a spár na vzdálenost přes 3 m se oceňuje cenami souborů cen 997 22-1 Vodorovná doprava suti a vybouraných hmot._x000D_
</t>
  </si>
  <si>
    <t>10</t>
  </si>
  <si>
    <t>113202111</t>
  </si>
  <si>
    <t>Vytrhání obrub krajníků obrubníků stojatých</t>
  </si>
  <si>
    <t>-1386490012</t>
  </si>
  <si>
    <t>Vytrhání obrub s vybouráním lože, s přemístěním hmot na skládku na vzdálenost do 3 m nebo s naložením na dopravní prostředek z krajníků nebo obrubníků stojatých</t>
  </si>
  <si>
    <t>https://podminky.urs.cz/item/CS_URS_2022_01/113202111</t>
  </si>
  <si>
    <t>180+226+106,5+2</t>
  </si>
  <si>
    <t>11</t>
  </si>
  <si>
    <t>113203111</t>
  </si>
  <si>
    <t>Vytrhání obrub z dlažebních kostek</t>
  </si>
  <si>
    <t>737421964</t>
  </si>
  <si>
    <t>Vytrhání obrub s vybouráním lože, s přemístěním hmot na skládku na vzdálenost do 3 m nebo s naložením na dopravní prostředek z dlažebních kostek</t>
  </si>
  <si>
    <t>https://podminky.urs.cz/item/CS_URS_2022_01/113203111</t>
  </si>
  <si>
    <t>"stávající II.řádek - kostka bude zpětně využita - předpoklad 10% poškození" 2*546</t>
  </si>
  <si>
    <t>"stávající II.řádek ve sjezdech - kostka bude zpětně využita - předpoklad 10% poškození" 2*(16+22,5+23,5)</t>
  </si>
  <si>
    <t>12</t>
  </si>
  <si>
    <t>122251104</t>
  </si>
  <si>
    <t>Odkopávky a prokopávky nezapažené v hornině třídy těžitelnosti I skupiny 3 objem do 500 m3 strojně</t>
  </si>
  <si>
    <t>m3</t>
  </si>
  <si>
    <t>1757098089</t>
  </si>
  <si>
    <t>Odkopávky a prokopávky nezapažené strojně v hornině třídy těžitelnosti I skupiny 3 přes 100 do 500 m3</t>
  </si>
  <si>
    <t>https://podminky.urs.cz/item/CS_URS_2022_01/122251104</t>
  </si>
  <si>
    <t xml:space="preserve">Poznámka k souboru cen:_x000D_
1. V cenách jsou započteny i náklady na přehození výkopku na vzdálenost do 3 m nebo naložení na dopravní prostředek._x000D_
</t>
  </si>
  <si>
    <t>"odkop pro zatravnění tl.100mm" 0,1*(105+7,5+65+5,5+45+14+7,6+34+2,6+4+73+1,5+46+15+38+1)</t>
  </si>
  <si>
    <t>"odkop pro nové kce tl.300mm" 0,3*(2,5+3+2,5)</t>
  </si>
  <si>
    <t>"odkop pro nové kce tl.420mm" 0,42*(2+1+2+4+4+3+3)</t>
  </si>
  <si>
    <t>"odkop pro nové kce tl.510mm" 0,51*(14,2+14,2+14,2+107,3+30+40+45+9+11,6+23,2+85)</t>
  </si>
  <si>
    <t>13</t>
  </si>
  <si>
    <t>131213711</t>
  </si>
  <si>
    <t>Hloubení zapažených jam v soudržných horninách třídy těžitelnosti I skupiny 3 ručně</t>
  </si>
  <si>
    <t>-1938716604</t>
  </si>
  <si>
    <t>Hloubení zapažených jam ručně s urovnáním dna do předepsaného profilu a spádu v hornině třídy těžitelnosti I skupiny 3 soudržných</t>
  </si>
  <si>
    <t>https://podminky.urs.cz/item/CS_URS_2022_01/131213711</t>
  </si>
  <si>
    <t>"nové DV" 1,5*1,5*1,5</t>
  </si>
  <si>
    <t>"zrušení DV" (1,5*1,5*1,5)-(1,5*0,93)</t>
  </si>
  <si>
    <t>"obnova DV" ((1,5*1,5*1,5)-(1,5*0,93))*8</t>
  </si>
  <si>
    <t>14</t>
  </si>
  <si>
    <t>132212121</t>
  </si>
  <si>
    <t>Hloubení zapažených rýh šířky do 800 mm v soudržných horninách třídy těžitelnosti I skupiny 3 ručně</t>
  </si>
  <si>
    <t>534177070</t>
  </si>
  <si>
    <t>Hloubení zapažených rýh šířky do 800 mm ručně s urovnáním dna do předepsaného profilu a spádu v hornině třídy těžitelnosti I skupiny 3 soudržných</t>
  </si>
  <si>
    <t>https://podminky.urs.cz/item/CS_URS_2022_01/132212121</t>
  </si>
  <si>
    <t>"pro přípojky DV" 0,6*1,5*15,5</t>
  </si>
  <si>
    <t>132251104</t>
  </si>
  <si>
    <t>Hloubení rýh nezapažených š do 800 mm v hornině třídy těžitelnosti I skupiny 3 objem přes 100 m3 strojně</t>
  </si>
  <si>
    <t>-700979002</t>
  </si>
  <si>
    <t>Hloubení nezapažených rýh šířky do 800 mm strojně s urovnáním dna do předepsaného profilu a spádu v hornině třídy těžitelnosti I skupiny 3 přes 100 m3</t>
  </si>
  <si>
    <t>https://podminky.urs.cz/item/CS_URS_2022_01/132251104</t>
  </si>
  <si>
    <t xml:space="preserve">Poznámka k souboru cen:_x000D_
1. V cenách jsou započteny i náklady na přehození výkopku na přilehlém terénu na vzdálenost do 3 m od podélné osy rýhy nebo naložení na dopravní prostředek._x000D_
</t>
  </si>
  <si>
    <t>"pro chráničky" 0,6*(301+50)*0,8</t>
  </si>
  <si>
    <t>16</t>
  </si>
  <si>
    <t>162651112</t>
  </si>
  <si>
    <t>Vodorovné přemístění přes 4 000 do 5000 m výkopku/sypaniny z horniny třídy těžitelnosti I skupiny 1 až 3</t>
  </si>
  <si>
    <t>-1212602313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</si>
  <si>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</si>
  <si>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https://podminky.urs.cz/item/CS_URS_2022_01/162651112</t>
  </si>
  <si>
    <t xml:space="preserve">Poznámka k souboru cen:_x000D_
1. Přemísťuje-li se výkopek z dočasných skládek vzdálených do 50 m, neoceňuje se nakládání výkopku, i když se provádí. Toto ustanovení neplatí, vylučuje-li projekt použití dozeru._x000D_
2. Ceny nelze použít, předepisuje-li projekt přemístit výkopek na místo nepřístupné obvyklým dopravním prostředkům; toto přemístění se oceňuje individuálně._x000D_
</t>
  </si>
  <si>
    <t>uvažovaná skládka Cihelna - 5km</t>
  </si>
  <si>
    <t>"odkop" 257,637+21,195+13,950+168,48</t>
  </si>
  <si>
    <t>17</t>
  </si>
  <si>
    <t>171201231</t>
  </si>
  <si>
    <t>Poplatek za uložení zeminy a kamení na recyklační skládce (skládkovné) kód odpadu 17 05 04</t>
  </si>
  <si>
    <t>t</t>
  </si>
  <si>
    <t>108805708</t>
  </si>
  <si>
    <t>Poplatek za uložení stavebního odpadu na recyklační skládce (skládkovné) zeminy a kamení zatříděného do Katalogu odpadů pod kódem 17 05 04</t>
  </si>
  <si>
    <t>https://podminky.urs.cz/item/CS_URS_2022_01/171201231</t>
  </si>
  <si>
    <t xml:space="preserve">Poznámka k souboru cen:_x000D_
1. Ceny uvedené v souboru cen je doporučeno upravit podle aktuálních cen místně příslušné skládky odpadů._x000D_
2. Uložení odpadů neuvedených v souboru cen se oceňuje individuálně._x000D_
</t>
  </si>
  <si>
    <t>461,262*1,8</t>
  </si>
  <si>
    <t>18</t>
  </si>
  <si>
    <t>171251201</t>
  </si>
  <si>
    <t>Uložení sypaniny na skládky nebo meziskládky</t>
  </si>
  <si>
    <t>-1861464680</t>
  </si>
  <si>
    <t>Uložení sypaniny na skládky nebo meziskládky bez hutnění s upravením uložené sypaniny do předepsaného tvaru</t>
  </si>
  <si>
    <t>https://podminky.urs.cz/item/CS_URS_2022_01/171251201</t>
  </si>
  <si>
    <t xml:space="preserve">Poznámka k souboru cen:_x000D_
1. Cena je určena i pro:_x000D_
a) zasypání koryt vodotečí a prohlubní v terénu bez předepsaného zhutnění sypaniny,_x000D_
b) uložení výkopku pod vodou do prohlubní ve dně vodotečí nebo nádrží._x000D_
2. Cenu nelze použít pro uložení výkopku nebo ornice na trvalé skládky s předepsaným zhutněním; toto uložení výkopku se oceňuje cenami souboru cen 171 . . Uložení sypaniny do násypů._x000D_
3. V ceně jsou započteny i náklady na rozprostření sypaniny ve vrstvách s hrubým urovnáním na skládce._x000D_
4. V ceně nejsou započteny náklady na získání skládek ani na poplatky za skládku._x000D_
5. Množství jednotek uložení výkopku (sypaniny) se určí v m3 uloženého výkopku (sypaniny), v rostlém stavu zpravidla ve výkopišti._x000D_
</t>
  </si>
  <si>
    <t>461,262</t>
  </si>
  <si>
    <t>19</t>
  </si>
  <si>
    <t>174111101</t>
  </si>
  <si>
    <t>Zásyp jam, šachet rýh nebo kolem objektů sypaninou se zhutněním ručně</t>
  </si>
  <si>
    <t>1335715427</t>
  </si>
  <si>
    <t>Zásyp sypaninou z jakékoliv horniny ručně s uložením výkopku ve vrstvách se zhutněním jam, šachet, rýh nebo kolem objektů v těchto vykopávkách</t>
  </si>
  <si>
    <t>https://podminky.urs.cz/item/CS_URS_2022_01/174111101</t>
  </si>
  <si>
    <t xml:space="preserve">Poznámka k souboru cen:_x000D_
1. Ceny nelze použít pro zásyp rýh pro drenážní trativody pro lesnicko-technické meliorace a zemědělské. Zásyp těchto rýh se oceňuje cenami souboru cen 174 Zásyp rýh pro drény._x000D_
2. V cenách je započteno přemístění sypaniny ze vzdálenosti 10 m od kraje výkopu nebo zasypávaného prostoru, měřeno k těžišti skládky._x000D_
3. Objem zásypu je rozdíl objemu výkopu a objemu do něho vestavěných konstrukcí nebo uložených vedení i s jejich obklady a podklady. Objem potrubí do DN 180, příp. i s obalem, se od objemu zásypu neodečítá. Pro stanovení objemu zásypu se od objemu výkopu odečítá i objem obsypu potrubí oceňovaný cenami souboru cen 175 Obsyp potrubí, přichází-li v úvahu ._x000D_
4. Odklizení zbylého výkopku po provedení zásypu zářezů se šikmými stěnami pro podzemní vedení nebo zásypu jam a rýh pro podzemní vedení se oceňuje cenami souboru cen 167 Nakládání výkopku nebo sypaniny a 162 Vodorovné přemístění výkopku._x000D_
5. Rozprostření zbylého výkopku podél výkopu a nad výkopem po provedení zásypů zářezů se šikmými stěnami pro podzemní vedení nebo zásypu jam a rýh pro podzemní vedení se oceňuje cenami souborů cen 171 Uložení sypaniny do násypů._x000D_
</t>
  </si>
  <si>
    <t>"chrániček - ŠD" (0,6*(301+50)*0,8)-((301+237)*0,01)</t>
  </si>
  <si>
    <t>"pro přípojky DV - ŠD" (0,6*1,5*15,5)-(15,5*0,018)</t>
  </si>
  <si>
    <t>"nové DV - ŠD" (1,5*1,5*1,5)-(1,5*0,93)</t>
  </si>
  <si>
    <t>"zrušení DV - ŠD" (1,5*1,5*1,5)</t>
  </si>
  <si>
    <t>"obnova DV - ŠD" ((1,5*1,5*1,5)-(1,5*0,93))*8</t>
  </si>
  <si>
    <t>"dosyp vegetační dlažby - 30% plochy - 4/8" 0,3*411*0,08</t>
  </si>
  <si>
    <t>"dosyp k obrubě - zemina" 0,05*(536+75)</t>
  </si>
  <si>
    <t>20</t>
  </si>
  <si>
    <t>M</t>
  </si>
  <si>
    <t>10364100</t>
  </si>
  <si>
    <t>zemina pro terénní úpravy - tříděná</t>
  </si>
  <si>
    <t>-317858788</t>
  </si>
  <si>
    <t>"dosyp k obrubě - zemina" 0,05*(536+75)*1,8</t>
  </si>
  <si>
    <t>58344171</t>
  </si>
  <si>
    <t>štěrkodrť frakce 0/32</t>
  </si>
  <si>
    <t>753329403</t>
  </si>
  <si>
    <t>"chrániček - ŠD" ((0,6*(301+50)*0,8)-((301+237)*0,01))*2</t>
  </si>
  <si>
    <t>"pro přípojky DV - ŠD" ((0,6*1,5*15,5)-(15,5*0,018))*2</t>
  </si>
  <si>
    <t>"nové DV - ŠD" ((1,5*1,5*1,5)-(1,5*0,93))*2</t>
  </si>
  <si>
    <t>"zrušení DV - ŠD" (1,5*1,5*1,5)*2</t>
  </si>
  <si>
    <t>"obnova DV - ŠD" ((1,5*1,5*1,5)-(1,5*0,93))*8*2</t>
  </si>
  <si>
    <t>22</t>
  </si>
  <si>
    <t>58333625</t>
  </si>
  <si>
    <t>kamenivo těžené hrubé frakce 4/8</t>
  </si>
  <si>
    <t>113906823</t>
  </si>
  <si>
    <t>"dosyp vegetační dlažby - 30% plochy - 4/8" 0,3*411*0,08*2</t>
  </si>
  <si>
    <t>19,728*1,01 'Přepočtené koeficientem množství</t>
  </si>
  <si>
    <t>23</t>
  </si>
  <si>
    <t>181351103</t>
  </si>
  <si>
    <t>Rozprostření ornice tl vrstvy do 200 mm pl přes 100 do 500 m2 v rovině nebo ve svahu do 1:5 strojně</t>
  </si>
  <si>
    <t>-502276104</t>
  </si>
  <si>
    <t>Rozprostření a urovnání ornice v rovině nebo ve svahu sklonu do 1:5 strojně při souvislé ploše přes 100 do 500 m2, tl. vrstvy do 200 mm</t>
  </si>
  <si>
    <t>https://podminky.urs.cz/item/CS_URS_2022_01/181351103</t>
  </si>
  <si>
    <t xml:space="preserve">Poznámka k souboru cen:_x000D_
1. V ceně jsou započteny i náklady na případné nutné přemístění hromad nebo dočasných skládek na místo spotřeby ze vzdálenosti do 50 m._x000D_
2. V ceně nejsou započteny náklady na získání ornice; tyto se oceňují cenami souboru cen 121 Sejmutí ornice._x000D_
</t>
  </si>
  <si>
    <t>"ohumusování za obrubou tl.100mm" 477</t>
  </si>
  <si>
    <t>24</t>
  </si>
  <si>
    <t>10364101</t>
  </si>
  <si>
    <t>zemina pro terénní úpravy -  ornice</t>
  </si>
  <si>
    <t>892043113</t>
  </si>
  <si>
    <t>0,1*477*1,8</t>
  </si>
  <si>
    <t>25</t>
  </si>
  <si>
    <t>181411131</t>
  </si>
  <si>
    <t>Založení parkového trávníku výsevem pl do 1000 m2 v rovině a ve svahu do 1:5</t>
  </si>
  <si>
    <t>-1325002616</t>
  </si>
  <si>
    <t>Založení trávníku na půdě předem připravené plochy do 1000 m2 výsevem včetně utažení parkového v rovině nebo na svahu do 1:5</t>
  </si>
  <si>
    <t>https://podminky.urs.cz/item/CS_URS_2022_01/181411131</t>
  </si>
  <si>
    <t xml:space="preserve">Poznámka k souboru cen:_x000D_
1. V cenách jsou započteny i náklady na pokosení, naložení a odvoz odpadu do 20 km se složením._x000D_
2. V cenách -1161 až -1164 nejsou započteny i náklady na zatravňovací textilii._x000D_
3. V cenách nejsou započteny náklady na:_x000D_
a) přípravu půdy,_x000D_
b) travní semeno, tyto náklady se oceňují ve specifikaci,_x000D_
c) vypletí a zalévání; tyto práce se oceňují cenami části C02 souborů cen 185 80-42 Vypletí a 185 80-43 Zalití rostlin vodou,_x000D_
d) srovnání terénu, tyto práce se oceňují souborem cen 181 1.-..Plošná úprava terénu._x000D_
4. V cenách o sklonu svahu přes 1:1 jsou uvažovány podmínky pro svahy běžně schůdné; bez použití lezeckých technik. V případě použití lezeckých technik se tyto náklady oceňují individuálně._x000D_
</t>
  </si>
  <si>
    <t>"zatravnění za obrubou" 477</t>
  </si>
  <si>
    <t>26</t>
  </si>
  <si>
    <t>00572410</t>
  </si>
  <si>
    <t>osivo směs travní parková</t>
  </si>
  <si>
    <t>kg</t>
  </si>
  <si>
    <t>1155436248</t>
  </si>
  <si>
    <t>0,04*477</t>
  </si>
  <si>
    <t>27</t>
  </si>
  <si>
    <t>181951112</t>
  </si>
  <si>
    <t>Úprava pláně v hornině třídy těžitelnosti I skupiny 1 až 3 se zhutněním strojně</t>
  </si>
  <si>
    <t>-1694298056</t>
  </si>
  <si>
    <t>Úprava pláně vyrovnáním výškových rozdílů strojně v hornině třídy těžitelnosti I, skupiny 1 až 3 se zhutněním</t>
  </si>
  <si>
    <t>https://podminky.urs.cz/item/CS_URS_2022_01/181951112</t>
  </si>
  <si>
    <t xml:space="preserve">Poznámka k souboru cen:_x000D_
1. Ceny jsou určeny pro urovnání všech nově zřizovaných ploch (v zářezech i na násypech) vodorovných nebo ve sklonu do 1:5 pod zpevnění ploch jakéhokoliv druhu, pod humusování, (ne však pro plochy zásypu rýh pro podzemní vedení), drnování apod. a dále, předepíše-li projekt urovnání pláně z jiného důvodu._x000D_
2. Ceny nelze použít pro urovnání lavic šířky do 3 m přerušujících svahy, pro urovnání dna silničních a železničních příkopů pro jakoukoliv šířku dna; toto urovnání se oceňuje cenami souboru cen 182 Svahování._x000D_
3. Urovnání ploch ve sklonu přes 1 : 5 se oceňuje cenami souboru cen 182 Svahování trvalých svahů do projektovaných profilů strojně._x000D_
4. Ceny se zhutněním jsou určeny pro jakoukoliv míru zhutnění._x000D_
</t>
  </si>
  <si>
    <t>113+25+408</t>
  </si>
  <si>
    <t>Zakládání</t>
  </si>
  <si>
    <t>28</t>
  </si>
  <si>
    <t>2190.R</t>
  </si>
  <si>
    <t>Dodání a uložení PVC půlené chráničky DN 110</t>
  </si>
  <si>
    <t>-2049640925</t>
  </si>
  <si>
    <t>"nová chránička SYSPRO 160/110 ; 210/160" 301</t>
  </si>
  <si>
    <t>29</t>
  </si>
  <si>
    <t>2191.R</t>
  </si>
  <si>
    <t>Dodání a uložení PVC rezervní chráničky s lankem DN 110</t>
  </si>
  <si>
    <t>-1246940644</t>
  </si>
  <si>
    <t>"nová chránička" 237</t>
  </si>
  <si>
    <t>Komunikace pozemní</t>
  </si>
  <si>
    <t>30</t>
  </si>
  <si>
    <t>564231111</t>
  </si>
  <si>
    <t>Podklad nebo podsyp ze štěrkopísku ŠP plochy přes 100 m2 tl 100 mm</t>
  </si>
  <si>
    <t>-1573562694</t>
  </si>
  <si>
    <t>Podklad nebo podsyp ze štěrkopísku ŠP s rozprostřením, vlhčením a zhutněním plochy přes 100 m2, po zhutnění tl. 100 mm</t>
  </si>
  <si>
    <t>https://podminky.urs.cz/item/CS_URS_2022_01/564231111</t>
  </si>
  <si>
    <t>"nová kce stání" 408</t>
  </si>
  <si>
    <t>31</t>
  </si>
  <si>
    <t>564730011</t>
  </si>
  <si>
    <t>Podklad z kameniva hrubého drceného vel. 8-16 mm plochy přes 100 m2 tl 100 mm</t>
  </si>
  <si>
    <t>-1634446008</t>
  </si>
  <si>
    <t>Podklad nebo kryt z kameniva hrubého drceného vel. 8-16 mm s rozprostřením a zhutněním plochy přes 100 m2, po zhutnění tl. 100 mm</t>
  </si>
  <si>
    <t>https://podminky.urs.cz/item/CS_URS_2022_01/564730011</t>
  </si>
  <si>
    <t>32</t>
  </si>
  <si>
    <t>564760111</t>
  </si>
  <si>
    <t>Podklad z kameniva hrubého drceného vel. 16-32 mm plochy přes 100 m2 tl 200 mm</t>
  </si>
  <si>
    <t>-1648926709</t>
  </si>
  <si>
    <t>Podklad nebo kryt z kameniva hrubého drceného vel. 16-32 mm s rozprostřením a zhutněním plochy přes 100 m2, po zhutnění tl. 200 mm</t>
  </si>
  <si>
    <t>https://podminky.urs.cz/item/CS_URS_2022_01/564760111</t>
  </si>
  <si>
    <t>33</t>
  </si>
  <si>
    <t>564851111</t>
  </si>
  <si>
    <t>Podklad ze štěrkodrtě ŠD plochy přes 100 m2 tl 150 mm</t>
  </si>
  <si>
    <t>1297105774</t>
  </si>
  <si>
    <t>Podklad ze štěrkodrti ŠD s rozprostřením a zhutněním plochy přes 100 m2, po zhutnění tl. 150 mm</t>
  </si>
  <si>
    <t>https://podminky.urs.cz/item/CS_URS_2022_01/564851111</t>
  </si>
  <si>
    <t>"nová kce sjezdů ŠD 0-32" 113</t>
  </si>
  <si>
    <t>34</t>
  </si>
  <si>
    <t>564861111</t>
  </si>
  <si>
    <t>Podklad ze štěrkodrtě ŠD plochy přes 100 m2 tl 200 mm</t>
  </si>
  <si>
    <t>-1964843222</t>
  </si>
  <si>
    <t>Podklad ze štěrkodrti ŠD s rozprostřením a zhutněním plochy přes 100 m2, po zhutnění tl. 200 mm</t>
  </si>
  <si>
    <t>https://podminky.urs.cz/item/CS_URS_2022_01/564861111</t>
  </si>
  <si>
    <t>"nová kce chodníku ŠD 0-32" 25</t>
  </si>
  <si>
    <t>35</t>
  </si>
  <si>
    <t>567122114</t>
  </si>
  <si>
    <t>Podklad ze směsi stmelené cementem SC C 8/10 (KSC I) tl 150 mm</t>
  </si>
  <si>
    <t>849785422</t>
  </si>
  <si>
    <t>Podklad ze směsi stmelené cementem SC bez dilatačních spár, s rozprostřením a zhutněním SC C 8/10 (KSC I), po zhutnění tl. 150 mm</t>
  </si>
  <si>
    <t>https://podminky.urs.cz/item/CS_URS_2022_01/567122114</t>
  </si>
  <si>
    <t xml:space="preserve">Poznámka k souboru cen:_x000D_
1. V cenách jsou započteny i náklady na ošetření povrchu podkladu vodou._x000D_
2. V cenách 567 1.-4 jsou započteny i náklady postřik proti odpařování vody._x000D_
3. V cenách nejsou započteny náklady na:_x000D_
a) příp. postřik, který se oceňuje cenou 919 74-8111 Postřik popř. zdrsnění povrchu cementobetonového krytu nebo podkladu ochrannou emulzí,_x000D_
b) zřízení dilatačních spár a jejich vyplnění; tyto práce se oceňují cenami souborů cen 919 11-1 Řezání dilatačních spár, 919 12-. Těsnění dilatačních spár a 919 13 Vyztužení dilatačních spár._x000D_
</t>
  </si>
  <si>
    <t>"nová kce sjezdů" 113</t>
  </si>
  <si>
    <t>36</t>
  </si>
  <si>
    <t>573231108</t>
  </si>
  <si>
    <t>Postřik živičný spojovací ze silniční emulze v množství 0,50 kg/m2</t>
  </si>
  <si>
    <t>-1011248477</t>
  </si>
  <si>
    <t>Postřik spojovací PS bez posypu kamenivem ze silniční emulze, v množství 0,50 kg/m2</t>
  </si>
  <si>
    <t>https://podminky.urs.cz/item/CS_URS_2022_01/573231108</t>
  </si>
  <si>
    <t>"napojení za obrubou" 2*273,5</t>
  </si>
  <si>
    <t>37</t>
  </si>
  <si>
    <t>57712.R</t>
  </si>
  <si>
    <t>Asfaltový beton vrstva obrusná ACL 16+ tl. 50 mm - RUČNÍ POKLÁDKA</t>
  </si>
  <si>
    <t>-722096792</t>
  </si>
  <si>
    <t xml:space="preserve">Poznámka k souboru cen:_x000D_
1. Cenami 577 1.-40 lze oceňovat např. chodníky, úzké cesty a vjezdy v pruhu šířky do 1,5 m jakékoliv délky a jednotlivé plochy velikosti do 10 m2._x000D_
2. ČSN EN 13108-1 připouští pro ACO 11 pouze tl. 35 až 50 mm._x000D_
</t>
  </si>
  <si>
    <t>"napojení za obrubou" 273,5</t>
  </si>
  <si>
    <t>38</t>
  </si>
  <si>
    <t>57713.R</t>
  </si>
  <si>
    <t>Asfaltový beton vrstva obrusná ACO 11+ tl. 50 mm - RUČNÍ POKLÁDKA</t>
  </si>
  <si>
    <t>-547911013</t>
  </si>
  <si>
    <t>39</t>
  </si>
  <si>
    <t>596211110</t>
  </si>
  <si>
    <t>Kladení zámkové dlažby komunikací pro pěší ručně tl 60 mm skupiny A pl do 50 m2</t>
  </si>
  <si>
    <t>616320756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</si>
  <si>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do 50 m2</t>
  </si>
  <si>
    <t>https://podminky.urs.cz/item/CS_URS_2022_01/596211110</t>
  </si>
  <si>
    <t xml:space="preserve">Poznámka k souboru cen:_x000D_
1. Pro volbu cen dlažeb platí toto rozdělení: Skupina A: dlažby z prvků stejného tvaru, Skupina B: dlažby z prvků dvou a více tvarů nebo z obrazců o ploše jednotlivě do 100 m2, Skupina C: dlažby obloukovitých tvarů (oblouky, kruhy, apod.)._x000D_
2. V cenách jsou započteny i náklady na dodání hmot pro lože a na dodání materiálu na výplň spár._x000D_
3. V cenách nejsou započteny náklady na dodání zámkové dlažby, které se oceňuje ve specifikaci; ztratné lze dohodnout u plochy_x000D_
a) do 100 m2 ve výši 3 %,_x000D_
b) přes 100 do 300 m2 ve výši 2 %,_x000D_
c) přes 300 m2 ve výši 1 %._x000D_
4. Část lože přesahující tloušťku 40 mm se oceňuje cenami souboru cen 451 . . -9 . Příplatek za každých dalších 10 mm tloušťky podkladu nebo lože._x000D_
</t>
  </si>
  <si>
    <t>"nová kce chodníku" 25</t>
  </si>
  <si>
    <t>40</t>
  </si>
  <si>
    <t>59245018</t>
  </si>
  <si>
    <t>dlažba tvar obdélník betonová 200x100x60mm přírodní</t>
  </si>
  <si>
    <t>-605797018</t>
  </si>
  <si>
    <t>"25+2%" 25,5</t>
  </si>
  <si>
    <t>41</t>
  </si>
  <si>
    <t>596211212</t>
  </si>
  <si>
    <t>Kladení zámkové dlažby komunikací pro pěší ručně tl 80 mm skupiny A pl přes 100 do 300 m2</t>
  </si>
  <si>
    <t>-921274404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</si>
  <si>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80 mm skupiny A, pro plochy přes 100 do 300 m2</t>
  </si>
  <si>
    <t>https://podminky.urs.cz/item/CS_URS_2022_01/596211212</t>
  </si>
  <si>
    <t>42</t>
  </si>
  <si>
    <t>59245020</t>
  </si>
  <si>
    <t>dlažba tvar obdélník betonová 200x100x80mm přírodní</t>
  </si>
  <si>
    <t>-135722096</t>
  </si>
  <si>
    <t>"113+2%" 115,3</t>
  </si>
  <si>
    <t>43</t>
  </si>
  <si>
    <t>596412213</t>
  </si>
  <si>
    <t>Kladení dlažby z vegetačních tvárnic pozemních komunikací tl 80 mm pl přes 300 m2</t>
  </si>
  <si>
    <t>1368597213</t>
  </si>
  <si>
    <t>Kladení dlažby z betonových vegetačních dlaždic pozemních komunikací s ložem z kameniva těženého nebo drceného tl. do 50 mm, s vyplněním spár a vegetačních otvorů, s hutněním vibrováním tl. 80 mm, pro plochy přes 300 m2</t>
  </si>
  <si>
    <t>https://podminky.urs.cz/item/CS_URS_2022_01/596412213</t>
  </si>
  <si>
    <t xml:space="preserve">Poznámka k souboru cen:_x000D_
1. V cenách jsou započteny i náklady na dodávku hmot pro lože._x000D_
2. V cenách nejsou započteny náklady na:_x000D_
a) dodávku vegetačních dlaždic, které se oceňují ve specifikaci; ztratné lze dohodnout u plochy do 100 m2 ve výši 3 %, přes 100 do 300 m2 ve výši 2 % a přes 300 m2 ve výši 1 %,_x000D_
b) dodávku výplně a spár vegetačních dlaždicích, která se oceňuje ve specifikaci,_x000D_
c) založení trávníku. Tyto náklady se oceňují cenami souboru cen 180 40-51 části A02 Katalogu 823-1 Plochy a úprava území._x000D_
3. Část lože přesahující tloušťku 50 mm se oceňuje cenami souboru cen 451 ..-9 Příplatek za každých dalších 10 mm tloušťky podkladu nebo lože._x000D_
</t>
  </si>
  <si>
    <t>44</t>
  </si>
  <si>
    <t>59245030</t>
  </si>
  <si>
    <t>dlažba tvar čtverec betonová 200x200x80mm přírodní</t>
  </si>
  <si>
    <t>1335813330</t>
  </si>
  <si>
    <t>dlažba drenážní</t>
  </si>
  <si>
    <t>"408+2%" 416,2</t>
  </si>
  <si>
    <t>45</t>
  </si>
  <si>
    <t>599141111</t>
  </si>
  <si>
    <t>Vyplnění spár mezi silničními dílci živičnou zálivkou</t>
  </si>
  <si>
    <t>-1117084664</t>
  </si>
  <si>
    <t>Vyplnění spár mezi silničními dílci jakékoliv tloušťky živičnou zálivkou</t>
  </si>
  <si>
    <t>https://podminky.urs.cz/item/CS_URS_2022_01/599141111</t>
  </si>
  <si>
    <t xml:space="preserve">Poznámka k souboru cen:_x000D_
1. Ceny lze použít i pro vyplnění spár podkladu z betonu prostého, který se oceňuje cenami souboru cen 567 1 . - . . Podklad z prostého betonu._x000D_
2. V ceně 14-1111 jsou započteny i náklady na vyčištění spár._x000D_
</t>
  </si>
  <si>
    <t>"napojení za obrubou" 546</t>
  </si>
  <si>
    <t>Trubní vedení</t>
  </si>
  <si>
    <t>46</t>
  </si>
  <si>
    <t>871315231</t>
  </si>
  <si>
    <t>Kanalizační potrubí z tvrdého PVC jednovrstvé tuhost třídy SN10 DN 160</t>
  </si>
  <si>
    <t>-708828403</t>
  </si>
  <si>
    <t>Kanalizační potrubí z tvrdého PVC v otevřeném výkopu ve sklonu do 20 %, hladkého plnostěnného jednovrstvého, tuhost třídy SN 10 DN 160</t>
  </si>
  <si>
    <t>https://podminky.urs.cz/item/CS_URS_2022_01/871315231</t>
  </si>
  <si>
    <t xml:space="preserve">Poznámka k souboru cen:_x000D_
1. V cenách jsou započteny i náklady na dodání trub včetně gumového těsnění._x000D_
2. Použití trub dle tuhostí:_x000D_
a) třída SN 4: kanalizační sítě, přípojky, odvodňování pozemků s výškou krytí až 4 m_x000D_
b) třída SN 8: kanalizační sítě v nestandartních podmínkách uložení, vysoké teplotní a mechanické zatížení s výškou krytí do 8 m_x000D_
c) SN 10: kanalizační sítě, přípojky, odvodňování pozemků s výškou krytí &amp;gt; 8 m_x000D_
d) třída SN 12: kanalizační sítě s vysokým statickým zatížením a dynamickými rázy, při rychlosti média až 15 m/s a výškou krytí 0,7-10 m_x000D_
e) třída SN 16: kanalizační sítě s vysokým statickým zatížením a dynamickými rázy avýškou krytí 0,5-12 m._x000D_
</t>
  </si>
  <si>
    <t>"přípojky DV" 2+4,5+(9*1)</t>
  </si>
  <si>
    <t>47</t>
  </si>
  <si>
    <t>8765.R</t>
  </si>
  <si>
    <t>Navrtávací pas DN150</t>
  </si>
  <si>
    <t>kus</t>
  </si>
  <si>
    <t>-1986281430</t>
  </si>
  <si>
    <t>"napojení na stávající kanalizaci" 8+1</t>
  </si>
  <si>
    <t>48</t>
  </si>
  <si>
    <t>8959.R</t>
  </si>
  <si>
    <t>Zřízení vpusti kanalizační uliční z betonových dílců - včetně dodání</t>
  </si>
  <si>
    <t>-1254182370</t>
  </si>
  <si>
    <t xml:space="preserve">Poznámka k souboru cen:_x000D_
1. V cenách jsou započteny i náklady na zřízení lože ze štěrkopísku._x000D_
2. V cenách nejsou započteny náklady na:_x000D_
a) dodání betonových dílců; betonové dílce se oceňují ve specifikaci,_x000D_
b) dodání kameninových dílců; kameninové dílce se oceňují ve specifikaci,_x000D_
c) litinové mříže; osazení mříží se oceňuje cenami souboru cen 899 20- . 1 Osazení mříží litinových včetně rámů a košů na bahno části A 01 tohoto katalogu; dodání mříží se oceňuje ve specifikaci,_x000D_
d) podkladní prstence; tyto se oceňují cenami souboru cen 452 38-6 . Podkladní a a vyrovnávací prstence části A 01 tohoto katalogu._x000D_
</t>
  </si>
  <si>
    <t>"nové a obnovené DV - včetně pročištění" 8+1</t>
  </si>
  <si>
    <t>49</t>
  </si>
  <si>
    <t>89591.R</t>
  </si>
  <si>
    <t>Vybourání stávající DV</t>
  </si>
  <si>
    <t>969826017</t>
  </si>
  <si>
    <t>Zrušení dešťové vpusti.</t>
  </si>
  <si>
    <t>Vybourání bet. dílců stávající vpusti s naložením na dopravní prostředek včetně případného zaslepení.</t>
  </si>
  <si>
    <t>"obnova DV" 1</t>
  </si>
  <si>
    <t>50</t>
  </si>
  <si>
    <t>899202211</t>
  </si>
  <si>
    <t>Demontáž mříží litinových včetně rámů hmotnosti přes 50 do 100 kg</t>
  </si>
  <si>
    <t>-1895399113</t>
  </si>
  <si>
    <t>Demontáž mříží litinových včetně rámů, hmotnosti jednotlivě přes 50 do 100 Kg</t>
  </si>
  <si>
    <t>https://podminky.urs.cz/item/CS_URS_2022_01/899202211</t>
  </si>
  <si>
    <t>včetně odvozu do nejbližší výkupny kovů a likvidace v režii zhotovitele</t>
  </si>
  <si>
    <t>"výměna DV" 8</t>
  </si>
  <si>
    <t xml:space="preserve">"zrušení DV" 1 </t>
  </si>
  <si>
    <t>51</t>
  </si>
  <si>
    <t>899204112</t>
  </si>
  <si>
    <t>Osazení mříží litinových včetně rámů a košů na bahno pro třídu zatížení D400, E600</t>
  </si>
  <si>
    <t>976893986</t>
  </si>
  <si>
    <t>https://podminky.urs.cz/item/CS_URS_2022_01/899204112</t>
  </si>
  <si>
    <t xml:space="preserve">Poznámka k souboru cen:_x000D_
1. V cenách nejsou započteny náklady na dodání mříží, rámů a košů na bahno; tyto náklady se oceňují ve specifikaci._x000D_
</t>
  </si>
  <si>
    <t>"výměna" 8</t>
  </si>
  <si>
    <t>"nové DV - podchodníková" 1</t>
  </si>
  <si>
    <t>52</t>
  </si>
  <si>
    <t>28661787</t>
  </si>
  <si>
    <t>mříž šachtová dešťová litinová dešťová  DN 425 pro třídu zatížení D400 čtverec</t>
  </si>
  <si>
    <t>42560967</t>
  </si>
  <si>
    <t>53</t>
  </si>
  <si>
    <t>55242320</t>
  </si>
  <si>
    <t>mříž vtoková litinová plochá 500x500mm</t>
  </si>
  <si>
    <t>540093725</t>
  </si>
  <si>
    <t>"podchodníková" 1</t>
  </si>
  <si>
    <t>54</t>
  </si>
  <si>
    <t>899231111</t>
  </si>
  <si>
    <t>Výšková úprava uličního vstupu nebo vpusti do 200 mm zvýšením mříže</t>
  </si>
  <si>
    <t>672039825</t>
  </si>
  <si>
    <t>https://podminky.urs.cz/item/CS_URS_2022_01/899231111</t>
  </si>
  <si>
    <t xml:space="preserve">Poznámka k souboru cen:_x000D_
1. V cenách jsou započteny i náklady na:_x000D_
a) odbourání dosavadního krytu, podkladu, nadezdívky nebo prstence s odklizením vybouraných hmot do 3 m,_x000D_
b) zarovnání plochy nadezdívky cementovou maltou,_x000D_
c) podbetonování nebo podezdění rámu,_x000D_
d) odstranění a znovuosazení rámu, poklopu, mříže, krycího hrnce nebo hydrantu,_x000D_
e) úpravu a doplnění krytu popř. podkladu vozovky v místě provedené výškové úpravy._x000D_
2. V cenách nejsou započteny náklady na příp. nutné dodání nové mříže, rámu, poklopu nebo krycího hrnce. Jejich dodání se oceňuje ve specifikaci, ztratné se nestanoví._x000D_
</t>
  </si>
  <si>
    <t>55</t>
  </si>
  <si>
    <t>899331111</t>
  </si>
  <si>
    <t>Výšková úprava uličního vstupu nebo vpusti do 200 mm zvýšením poklopu</t>
  </si>
  <si>
    <t>-1189984741</t>
  </si>
  <si>
    <t>https://podminky.urs.cz/item/CS_URS_2022_01/899331111</t>
  </si>
  <si>
    <t>"úprava v nové kci" 2</t>
  </si>
  <si>
    <t>56</t>
  </si>
  <si>
    <t>899431111</t>
  </si>
  <si>
    <t>Výšková úprava uličního vstupu nebo vpusti do 200 mm zvýšením krycího hrnce, šoupěte nebo hydrantu</t>
  </si>
  <si>
    <t>1997103943</t>
  </si>
  <si>
    <t>Výšková úprava uličního vstupu nebo vpusti do 200 mm zvýšením krycího hrnce, šoupěte nebo hydrantu bez úpravy armatur</t>
  </si>
  <si>
    <t>https://podminky.urs.cz/item/CS_URS_2022_01/899431111</t>
  </si>
  <si>
    <t>"úprava v nové kci" 7</t>
  </si>
  <si>
    <t>57</t>
  </si>
  <si>
    <t>899722114</t>
  </si>
  <si>
    <t>Krytí potrubí z plastů výstražnou fólií z PVC 40 cm</t>
  </si>
  <si>
    <t>-223055027</t>
  </si>
  <si>
    <t>Krytí potrubí z plastů výstražnou fólií z PVC šířky 40 cm</t>
  </si>
  <si>
    <t>https://podminky.urs.cz/item/CS_URS_2022_01/899722114</t>
  </si>
  <si>
    <t>"nad chráničkami" 301+237</t>
  </si>
  <si>
    <t>Ostatní konstrukce a práce, bourání</t>
  </si>
  <si>
    <t>58</t>
  </si>
  <si>
    <t>914111111</t>
  </si>
  <si>
    <t>Montáž svislé dopravní značky do velikosti 1 m2 objímkami na sloupek nebo konzolu</t>
  </si>
  <si>
    <t>-1808241603</t>
  </si>
  <si>
    <t>Montáž svislé dopravní značky základní velikosti do 1 m2 objímkami na sloupky nebo konzoly</t>
  </si>
  <si>
    <t>https://podminky.urs.cz/item/CS_URS_2022_01/914111111</t>
  </si>
  <si>
    <t xml:space="preserve">Poznámka k souboru cen:_x000D_
1. V cenách jsou započteny i náklady na montáž značek včetně upevňovacího materiálu na předem připravenou nosnou konstrukci (sloupek, konzolu, sloup)._x000D_
2. V cenách nejsou započteny náklady na:_x000D_
a) dodání značek, tyto se oceňují ve specifikaci,_x000D_
b) na montáž a dodávku ocelových nosných konstrukcí – sloupků, konzol, tyto se oceňují cenami souboru cen 914 51 Montáž sloupku a 914 53 Montáž konzol a nástavců,_x000D_
c) nátěry, tyto se oceňují jako práce PSV příslušnými cenami katalogu 800-783 Nátěry,_x000D_
d) naložení a odklizení výkopku, tyto se oceňují cenami části A 01 katalogu 800-1 Zemní práce._x000D_
3. Ceny nelze použít pro osazení a montáž svislých dopravních značek:_x000D_
a) světelných, tyto se oceňují cenami katalogu 800-741 Elektroinstalace - silnoproud,_x000D_
b) upevněných na lanech nebo speciálních konstrukcích nesoucích více značek, tyto se oceňují individuálně._x000D_
</t>
  </si>
  <si>
    <t>59</t>
  </si>
  <si>
    <t>40445612</t>
  </si>
  <si>
    <t>značky upravující přednost P2, P3, P8 750mm</t>
  </si>
  <si>
    <t>570974700</t>
  </si>
  <si>
    <t>"P2" 1</t>
  </si>
  <si>
    <t>60</t>
  </si>
  <si>
    <t>40445620</t>
  </si>
  <si>
    <t>zákazové, příkazové dopravní značky B1-B34, C1-15 700mm</t>
  </si>
  <si>
    <t>2066223965</t>
  </si>
  <si>
    <t>"B29" 4</t>
  </si>
  <si>
    <t>61</t>
  </si>
  <si>
    <t>40445650</t>
  </si>
  <si>
    <t>dodatkové tabulky E7, E12, E13 500x300mm</t>
  </si>
  <si>
    <t>-978572461</t>
  </si>
  <si>
    <t>"E13" 3</t>
  </si>
  <si>
    <t>62</t>
  </si>
  <si>
    <t>914511112</t>
  </si>
  <si>
    <t>Montáž sloupku dopravních značek délky do 3,5 m s betonovým základem a patkou</t>
  </si>
  <si>
    <t>-1700000365</t>
  </si>
  <si>
    <t>Montáž sloupku dopravních značek délky do 3,5 m do hliníkové patky</t>
  </si>
  <si>
    <t>https://podminky.urs.cz/item/CS_URS_2022_01/914511112</t>
  </si>
  <si>
    <t xml:space="preserve">Poznámka k souboru cen:_x000D_
1. V cenách jsou započteny i náklady na:_x000D_
a) vykopání jamek s odhozem výkopku na vzdálenost do 3 m,_x000D_
b) osazení sloupku včetně montáže a dodávky plastového víčka,_x000D_
2. V cenách -1111 jsou započteny i náklady na betonový základ._x000D_
3. V cenách -1112 jsou započteny i náklady na hliníkovou patku s betonovým základem._x000D_
4. V cenách nejsou započteny náklady na:_x000D_
a) dodání sloupku, tyto se oceňují ve specifikaci_x000D_
b) naložení a odklizení výkopku, tyto se oceňují cenami části A01 katalogu 800-1 Zemní práce._x000D_
</t>
  </si>
  <si>
    <t>63</t>
  </si>
  <si>
    <t>40445225</t>
  </si>
  <si>
    <t>sloupek pro dopravní značku Zn D 60mm v 3,5m</t>
  </si>
  <si>
    <t>-1864521758</t>
  </si>
  <si>
    <t>64</t>
  </si>
  <si>
    <t>40445240</t>
  </si>
  <si>
    <t>patka pro sloupek Al D 60mm</t>
  </si>
  <si>
    <t>-773647450</t>
  </si>
  <si>
    <t>65</t>
  </si>
  <si>
    <t>40445256</t>
  </si>
  <si>
    <t>svorka upínací na sloupek dopravní značky D 60mm</t>
  </si>
  <si>
    <t>35521784</t>
  </si>
  <si>
    <t>8*2</t>
  </si>
  <si>
    <t>66</t>
  </si>
  <si>
    <t>40445253</t>
  </si>
  <si>
    <t>víčko plastové na sloupek D 60mm</t>
  </si>
  <si>
    <t>-1739814571</t>
  </si>
  <si>
    <t>67</t>
  </si>
  <si>
    <t>915111112</t>
  </si>
  <si>
    <t>Vodorovné dopravní značení dělící čáry souvislé š 125 mm retroreflexní bílá barva</t>
  </si>
  <si>
    <t>811140675</t>
  </si>
  <si>
    <t>Vodorovné dopravní značení stříkané barvou dělící čára šířky 125 mm souvislá bílá retroreflexní</t>
  </si>
  <si>
    <t>https://podminky.urs.cz/item/CS_URS_2022_01/915111112</t>
  </si>
  <si>
    <t xml:space="preserve">Poznámka k souboru cen:_x000D_
1. Ceny jsou určeny pro dělící čáry bílé souvislé č. V1a, bílé přerušované č. V2a, žluté souvislé č. V12b, žluté přerušované č. V12c a vodící čáry bílé č. V4._x000D_
2. V cenách nejsou započteny náklady na:_x000D_
a) předznačení, tyto se oceňují cenami souboru cen 915 6.-11 Předznačení pro vodorovné značení,_x000D_
b) očištění vozovky, tyto se oceňují cenami souboru cen 938 90-9 . Odstranění bláta, prachu nebo hlinitého nánosu s povrchu podkladu nebo krytu části C 01 tohoto katalogu._x000D_
3. Množství měrných jednotek se určuje:_x000D_
a) u cen 915 11 a 915 12 v m délky dělící nebo vodící čáry (včetně mezer),_x000D_
b) u ceny 915 13 v m2 stříkané plochy bez mezer._x000D_
</t>
  </si>
  <si>
    <t>"hranice stínu 0,125" 12,5</t>
  </si>
  <si>
    <t>68</t>
  </si>
  <si>
    <t>915131112</t>
  </si>
  <si>
    <t>Vodorovné dopravní značení přechody pro chodce, šipky, symboly retroreflexní bílá barva</t>
  </si>
  <si>
    <t>-1487180762</t>
  </si>
  <si>
    <t>Vodorovné dopravní značení stříkané barvou přechody pro chodce, šipky, symboly bílé retroreflexní</t>
  </si>
  <si>
    <t>https://podminky.urs.cz/item/CS_URS_2022_01/915131112</t>
  </si>
  <si>
    <t>"V13" 8,5</t>
  </si>
  <si>
    <t>69</t>
  </si>
  <si>
    <t>915611111</t>
  </si>
  <si>
    <t>Předznačení vodorovného liniového značení</t>
  </si>
  <si>
    <t>-772060717</t>
  </si>
  <si>
    <t>Předznačení pro vodorovné značení stříkané barvou nebo prováděné z nátěrových hmot liniové dělicí čáry, vodicí proužky</t>
  </si>
  <si>
    <t>https://podminky.urs.cz/item/CS_URS_2022_01/915611111</t>
  </si>
  <si>
    <t xml:space="preserve">Poznámka k souboru cen:_x000D_
1. Množství měrných jednotek se určuje:_x000D_
a) pro cenu -61 1111 v m délky dělicí čáry nebo vodícího proužku (včetně mezer),_x000D_
b) pro cenu -62 1111 v m2 natírané nebo stříkané plochy._x000D_
</t>
  </si>
  <si>
    <t>12,5</t>
  </si>
  <si>
    <t>70</t>
  </si>
  <si>
    <t>915621111</t>
  </si>
  <si>
    <t>Předznačení vodorovného plošného značení</t>
  </si>
  <si>
    <t>-2133650781</t>
  </si>
  <si>
    <t>Předznačení pro vodorovné značení stříkané barvou nebo prováděné z nátěrových hmot plošné šipky, symboly, nápisy</t>
  </si>
  <si>
    <t>https://podminky.urs.cz/item/CS_URS_2022_01/915621111</t>
  </si>
  <si>
    <t>8,5</t>
  </si>
  <si>
    <t>71</t>
  </si>
  <si>
    <t>916111122</t>
  </si>
  <si>
    <t>Osazení obruby z drobných kostek bez boční opěry do lože z betonu prostého</t>
  </si>
  <si>
    <t>1998227957</t>
  </si>
  <si>
    <t>Osazení silniční obruby z dlažebních kostek v jedné řadě s ložem tl. přes 50 do 100 mm, s vyplněním a zatřením spár cementovou maltou z drobných kostek bez boční opěry, do lože z betonu prostého</t>
  </si>
  <si>
    <t>https://podminky.urs.cz/item/CS_URS_2022_01/916111122</t>
  </si>
  <si>
    <t xml:space="preserve">Poznámka k souboru cen:_x000D_
1. Část lože z betonu prostého přesahující tl. 100 mm se oceňuje cenou 916 99-1121 Lože pod obrubníky, krajníky nebo obruby z dlažebních kostek._x000D_
2. V cenách nejsou započteny náklady na dodání dlažebních kostek, tyto se oceňují ve specifikaci. Množství uvedené ve specifikaci se určí jako součin celkové délky obrub a objemové hmotnosti 1 m obruby a to:_x000D_
a) 0,065 t/m pro velké kostky,_x000D_
b) 0,024 t/m pro malé kostky. Ztratné lze dohodnout ve výši 1 % pro velké kostky, 2 % pro malé kostky._x000D_
3. Osazení silniční obruby ze dvou řad kostek se oceňuje:_x000D_
a) bez boční opěry jako dvojnásobné množství silniční obruby z jedné řady kostek,_x000D_
b) s boční opěrou jako osazení silniční obruby z jedné řady kostek s boční opěrou a osazení silniční obruby z jedné řady kostek bez boční opěry._x000D_
</t>
  </si>
  <si>
    <t>"nový II.řádek - kostka zpětně" 2*536</t>
  </si>
  <si>
    <t>72</t>
  </si>
  <si>
    <t>916131213</t>
  </si>
  <si>
    <t>Osazení silničního obrubníku betonového stojatého s boční opěrou do lože z betonu prostého</t>
  </si>
  <si>
    <t>880677739</t>
  </si>
  <si>
    <t>Osazení silničního obrubníku betonového se zřízením lože, s vyplněním a zatřením spár cementovou maltou stojatého s boční opěrou z betonu prostého, do lože z betonu prostého</t>
  </si>
  <si>
    <t>https://podminky.urs.cz/item/CS_URS_2022_01/916131213</t>
  </si>
  <si>
    <t xml:space="preserve">Poznámka k souboru cen:_x000D_
1. V cenách silničních obrubníků ležatých i stojatých jsou započteny:_x000D_
a) pro osazení do lože z kameniva těženého i náklady na dodání hmot pro lože tl. 80 až 100 mm,_x000D_
b) pro osazení do lože z betonu prostého i náklady na dodání hmot pro lože tl. 80 až 100 mm; v cenách -1113 a -1213 též náklady na zřízení bočních opěr._x000D_
2. Část lože z betonu prostého přesahující tl. 100 mm se oceňuje cenou 916 99-1121 Lože pod obrubníky, krajníky nebo obruby z dlažebních kostek._x000D_
3. V cenách nejsou započteny náklady na dodání obrubníků, tyto se oceňují ve specifikaci._x000D_
</t>
  </si>
  <si>
    <t>"nová obruba" 476,9+267,1+9+10+35</t>
  </si>
  <si>
    <t>73</t>
  </si>
  <si>
    <t>916231293</t>
  </si>
  <si>
    <t>Příplatek za osazení obloukového obrubníku</t>
  </si>
  <si>
    <t>988191365</t>
  </si>
  <si>
    <t>Osazení chodníkového obrubníku betonového se zřízením lože, s vyplněním a zatřením spár cementovou maltou Příplatek k cenám za osazení obloukového obrubníku</t>
  </si>
  <si>
    <t>https://podminky.urs.cz/item/CS_URS_2022_01/916231293</t>
  </si>
  <si>
    <t xml:space="preserve">Poznámka k souboru cen:_x000D_
1. V cenách chodníkových obrubníků ležatých i stojatých jsou započteny pro osazení_x000D_
a) do lože z kameniva těženého i náklady na dodání hmot pro lože tl. 80 až 100 mm,_x000D_
b) do lože z betonu prostého i náklady na dodání hmot pro lože tl. 80 až 100 mm; v cenách -1113 a -1213 též náklady na zřízení bočních opěr._x000D_
2. Část lože z betonu prostého přesahující tl. 100 mm se oceňuje cenou 916 99-1121 Lože pod obrubníky, krajníky nebo obruby z dlažebních kostek._x000D_
3. V cenách nejsou započteny náklady na dodání obrubníků, tyto se oceňují ve specifikaci._x000D_
4. Měrná jednotka u příplatků je m délky obrubníku._x000D_
</t>
  </si>
  <si>
    <t>74</t>
  </si>
  <si>
    <t>59217031</t>
  </si>
  <si>
    <t>obrubník betonový silniční 1000x150x250mm</t>
  </si>
  <si>
    <t>1575252377</t>
  </si>
  <si>
    <t>"476,9+2%" 487</t>
  </si>
  <si>
    <t>75</t>
  </si>
  <si>
    <t>59217029</t>
  </si>
  <si>
    <t>obrubník betonový silniční nájezdový 1000x150x150mm</t>
  </si>
  <si>
    <t>417567086</t>
  </si>
  <si>
    <t>"267,1+2%" 273</t>
  </si>
  <si>
    <t>76</t>
  </si>
  <si>
    <t>59217030</t>
  </si>
  <si>
    <t>obrubník betonový silniční přechodový 1000x150x150-250mm</t>
  </si>
  <si>
    <t>223952328</t>
  </si>
  <si>
    <t>"LV" 9</t>
  </si>
  <si>
    <t>"PV" 10</t>
  </si>
  <si>
    <t>77</t>
  </si>
  <si>
    <t>59217035</t>
  </si>
  <si>
    <t>obrubník betonový obloukový vnější 780x150x250mm</t>
  </si>
  <si>
    <t>-1671373142</t>
  </si>
  <si>
    <t>78</t>
  </si>
  <si>
    <t>916231213</t>
  </si>
  <si>
    <t>Osazení chodníkového obrubníku betonového stojatého s boční opěrou do lože z betonu prostého</t>
  </si>
  <si>
    <t>-1838450331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</si>
  <si>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</si>
  <si>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https://podminky.urs.cz/item/CS_URS_2022_01/916231213</t>
  </si>
  <si>
    <t>"nová obruba" 75</t>
  </si>
  <si>
    <t>79</t>
  </si>
  <si>
    <t>59217017</t>
  </si>
  <si>
    <t>obrubník betonový chodníkový 1000x100x250mm</t>
  </si>
  <si>
    <t>-366327633</t>
  </si>
  <si>
    <t>"75+2%" 77</t>
  </si>
  <si>
    <t>80</t>
  </si>
  <si>
    <t>916991121</t>
  </si>
  <si>
    <t>Lože pod obrubníky, krajníky nebo obruby z dlažebních kostek z betonu prostého</t>
  </si>
  <si>
    <t>1739574849</t>
  </si>
  <si>
    <t>Lože pod obrubníky, krajníky nebo obruby z dlažebních kostek z betonu prostého</t>
  </si>
  <si>
    <t>https://podminky.urs.cz/item/CS_URS_2022_01/916991121</t>
  </si>
  <si>
    <t>bet. C 20/25n XF3</t>
  </si>
  <si>
    <t>"přídlažba" 0,2*0,07*536</t>
  </si>
  <si>
    <t>"chodníková" 0,3*0,05*75</t>
  </si>
  <si>
    <t>"silniční"0,25*0,05*798</t>
  </si>
  <si>
    <t>81</t>
  </si>
  <si>
    <t>919735112</t>
  </si>
  <si>
    <t>Řezání stávajícího živičného krytu hl přes 50 do 100 mm</t>
  </si>
  <si>
    <t>-517641834</t>
  </si>
  <si>
    <t>Řezání stávajícího živičného krytu nebo podkladu hloubky přes 50 do 100 mm</t>
  </si>
  <si>
    <t>https://podminky.urs.cz/item/CS_URS_2022_01/919735112</t>
  </si>
  <si>
    <t xml:space="preserve">Poznámka k souboru cen:_x000D_
1. V cenách jsou započteny i náklady na spotřebu vody._x000D_
</t>
  </si>
  <si>
    <t>82</t>
  </si>
  <si>
    <t>938909311</t>
  </si>
  <si>
    <t>Čištění vozovek metením strojně podkladu nebo krytu betonového nebo živičného</t>
  </si>
  <si>
    <t>-283983493</t>
  </si>
  <si>
    <t>Čištění vozovek metením bláta, prachu nebo hlinitého nánosu s odklizením na hromady na vzdálenost do 20 m nebo naložením na dopravní prostředek strojně povrchu podkladu nebo krytu betonového nebo živičného</t>
  </si>
  <si>
    <t>https://podminky.urs.cz/item/CS_URS_2022_01/938909311</t>
  </si>
  <si>
    <t xml:space="preserve">Poznámka k souboru cen:_x000D_
1. Ceny jsou určeny pro očištění:_x000D_
a) povrchu stávající vozovky,_x000D_
b) povrchu rozestavěné trvalé vozovky, předepíše-li projekt užívat nově zřizovanou vozovku po dobu výstavby ještě před zřízením konečného závěrečného krytu._x000D_
2. V cenách nejsou započteny náklady na vodorovnou dopravu odstraněného materiálu, která se oceňuje cenami souboru cen 997 22-15 Vodorovná doprava suti._x000D_
</t>
  </si>
  <si>
    <t>"očištění před napojením za obrubou - odvoz a likvidace v režii zhotovitele" 273,5</t>
  </si>
  <si>
    <t>83</t>
  </si>
  <si>
    <t>966006132</t>
  </si>
  <si>
    <t>Odstranění značek dopravních nebo orientačních se sloupky s betonovými patkami</t>
  </si>
  <si>
    <t>-853079525</t>
  </si>
  <si>
    <t>Odstranění dopravních nebo orientačních značek se sloupkem s uložením hmot na vzdálenost do 20 m nebo s naložením na dopravní prostředek, se zásypem jam a jeho zhutněním s betonovou patkou</t>
  </si>
  <si>
    <t>https://podminky.urs.cz/item/CS_URS_2022_01/966006132</t>
  </si>
  <si>
    <t xml:space="preserve">Poznámka k souboru cen:_x000D_
1. Ceny jsou určeny pro odstranění značek z jakéhokoliv materiálu._x000D_
2. V cenách -6131 a -6132 nejsou započteny náklady na demontáž tabulí (značek) od sloupků, tyto se oceňují cenou 966 00-6211 Odstranění svislých dopravních značek._x000D_
3. Přemístění vybouraných značek na vzdálenost přes 20 m se oceňuje cenami souboru cen 997 22-1 Vodorovná doprava vybouraných hmot._x000D_
</t>
  </si>
  <si>
    <t>"včetně odvozu do nejbližší výkupny kovů" 5</t>
  </si>
  <si>
    <t>84</t>
  </si>
  <si>
    <t>966006211</t>
  </si>
  <si>
    <t>Odstranění svislých dopravních značek ze sloupů, sloupků nebo konzol</t>
  </si>
  <si>
    <t>-902153682</t>
  </si>
  <si>
    <t>Odstranění (demontáž) svislých dopravních značek s odklizením materiálu na skládku na vzdálenost do 20 m nebo s naložením na dopravní prostředek ze sloupů, sloupků nebo konzol</t>
  </si>
  <si>
    <t>https://podminky.urs.cz/item/CS_URS_2022_01/966006211</t>
  </si>
  <si>
    <t xml:space="preserve">Poznámka k souboru cen:_x000D_
1. Přemístění demontovaných značek na vzdálenost přes 20 m se oceňuje cenami souborů cen 997 22-1 Vodorovná doprava vybouraných hmot._x000D_
</t>
  </si>
  <si>
    <t>"včetně odvozu do nejbližší výkupny kovů a likvidace v režii zhotovitele" 10</t>
  </si>
  <si>
    <t>85</t>
  </si>
  <si>
    <t>979071121</t>
  </si>
  <si>
    <t>Očištění dlažebních kostek drobných s původním spárováním kamenivem těženým</t>
  </si>
  <si>
    <t>2010739505</t>
  </si>
  <si>
    <t>Očištění vybouraných dlažebních kostek od spojovacího materiálu, s uložením očištěných kostek na skládku, s odklizením odpadových hmot na hromady a s odklizením vybouraných kostek na vzdálenost do 3 m drobných, s původním vyplněním spár kamenivem těženým</t>
  </si>
  <si>
    <t>https://podminky.urs.cz/item/CS_URS_2022_01/979071121</t>
  </si>
  <si>
    <t xml:space="preserve">Poznámka k souboru cen:_x000D_
1. Ceny jsou určeny jen pro očištění vybouraných kostek uložených do lože ze sypkého materiálu bez pojiva._x000D_
2. Přemístění vybouraných dlažebních kostek na vzdálenost přes 3 m se oceňuje cenami souborů cen 997 22-1 Vodorovná doprava suti._x000D_
</t>
  </si>
  <si>
    <t>"očistění kostky pro zpětné využití" 107,2</t>
  </si>
  <si>
    <t>zbytek nepoškozené kostky bude využit v rámci SO 101.1 a to 17,99m2</t>
  </si>
  <si>
    <t>997</t>
  </si>
  <si>
    <t>Přesun sutě</t>
  </si>
  <si>
    <t>86</t>
  </si>
  <si>
    <t>997013501</t>
  </si>
  <si>
    <t>Odvoz suti a vybouraných hmot na skládku nebo meziskládku do 1 km se složením</t>
  </si>
  <si>
    <t>-786494792</t>
  </si>
  <si>
    <t>Odvoz suti a vybouraných hmot na skládku nebo meziskládku se složením, na vzdálenost do 1 km</t>
  </si>
  <si>
    <t>https://podminky.urs.cz/item/CS_URS_2022_01/997013501</t>
  </si>
  <si>
    <t xml:space="preserve">Poznámka k souboru cen:_x000D_
1. Délka odvozu suti je vzdálenost od místa naložení suti na dopravní prostředek až po místo složení na určené skládce nebo meziskládce._x000D_
2. V ceně -3501 jsou započteny i náklady na složení suti na skládku nebo meziskládku._x000D_
3. Ceny jsou určeny pro odvoz suti na skládku nebo meziskládku jakýmkoliv způsobem silniční dopravy (i prostřednictvím kontejnerů)._x000D_
4. Odvoz suti z meziskládky se oceňuje cenou 997 01-3511 souboru cen Odvoz suti a vybouraných hmot z meziskládky na skládku._x000D_
</t>
  </si>
  <si>
    <t>"kostka pro zpětné využití" 107,2/5</t>
  </si>
  <si>
    <t>87</t>
  </si>
  <si>
    <t>997013511</t>
  </si>
  <si>
    <t>Odvoz suti a vybouraných hmot z meziskládky na skládku do 1 km s naložením a se složením</t>
  </si>
  <si>
    <t>-754510935</t>
  </si>
  <si>
    <t>Odvoz suti a vybouraných hmot z meziskládky na skládku s naložením a se složením, na vzdálenost do 1 km</t>
  </si>
  <si>
    <t>https://podminky.urs.cz/item/CS_URS_2022_01/997013511</t>
  </si>
  <si>
    <t xml:space="preserve">Poznámka k souboru cen:_x000D_
1. Délka odvozu suti je vzdálenost od místa naložení suti na dopravní prostředek na meziskládce až po místo složení na určené skládce._x000D_
2. V ceně jsou započteny i náklady na naložení suti na dopravní prostředek a její složení na skládku._x000D_
3. Cena je určena pro odvoz suti na skládku jakýmkoliv způsobem silniční dopravy (i prostřednictvím kontejnerů)._x000D_
4. Příplatek k ceně za každý další i započatý 1 km přes 1 km se oceňuje cenou 997 01-3509 souboru cen Odvoz suti a vybouraných hmot na skládku nebo meziskládku._x000D_
</t>
  </si>
  <si>
    <t>88</t>
  </si>
  <si>
    <t>997211511</t>
  </si>
  <si>
    <t>Vodorovná doprava suti po suchu na vzdálenost do 1 km</t>
  </si>
  <si>
    <t>-1037172015</t>
  </si>
  <si>
    <t>Vodorovná doprava suti nebo vybouraných hmot suti se složením a hrubým urovnáním, na vzdálenost do 1 km</t>
  </si>
  <si>
    <t>https://podminky.urs.cz/item/CS_URS_2022_01/997211511</t>
  </si>
  <si>
    <t xml:space="preserve">Poznámka k souboru cen:_x000D_
1. Ceny nelze použít pro vodorovnou dopravu po železnici, po vodě nebo neobvyklými dopravními prostředky._x000D_
2. Je-li na dopravní dráze pro vodorovnou dopravu překážka, pro kterou je nutné překládat suť nebo vybourané hmoty z jednoho obvyklého dopravního prostředku na jiný, oceňuje se tato lomená doprava v každém úseku samostatně._x000D_
</t>
  </si>
  <si>
    <t>beton</t>
  </si>
  <si>
    <t>"stávající  bet. dlažba 30x30 50mm" (5+3,6+7+6+13,5+7+13,5+16+12,3+7+1,3+2)*0,05*2,2</t>
  </si>
  <si>
    <t>"stávající zámk. dl.60mm" (5+3+3+3,3+3)*0,06*2,2</t>
  </si>
  <si>
    <t>"stávající zámk. dl.80mm" (7,3+8,7+8)*0,08*2,2</t>
  </si>
  <si>
    <t>"obruba" (4+180+226+106,5+2)*0,205</t>
  </si>
  <si>
    <t>"bet. patka přídlažby" 0,06*1216</t>
  </si>
  <si>
    <t>"bet. patka" 5*0,099</t>
  </si>
  <si>
    <t>"obnova DV" 1*1,5</t>
  </si>
  <si>
    <t>kamenivo</t>
  </si>
  <si>
    <t>"odkop kce ŠD tl.320mm" 10*0,32*2</t>
  </si>
  <si>
    <t>"odkop kce ŠD tl.340mm" (7,3+8,7+8)*0,34*2</t>
  </si>
  <si>
    <t>"odkop kce ŠD tl.370mm" (5+3,6+7+6+13,5+7+13,5+16+12,3)*0,37*2</t>
  </si>
  <si>
    <t>"odkop kce ŠD tl.410mm" (10+10+10+5+18)*0,41*2</t>
  </si>
  <si>
    <t>"odkop kce ŠD tl.460mm" (7+1,3+2)*0,46*2</t>
  </si>
  <si>
    <t>"odkop kce ŠD tl.40mm" 5*0,04*2</t>
  </si>
  <si>
    <t>"odkop kce ŠD tl.50mm" 3*0,05*2</t>
  </si>
  <si>
    <t>"odkop kce ŠD tl.240mm" (3+3+3,3+3)*0,24*2</t>
  </si>
  <si>
    <t>"odkop kce ŠD tl.250mm" (2,5+2+2,5)*0,25*2</t>
  </si>
  <si>
    <t>"poškozená vybouraná kostka" 13,91/5</t>
  </si>
  <si>
    <t>živice</t>
  </si>
  <si>
    <t>"napojení za obrubou asf. tl.100mm" (273,5+2,5+7+12+5+3+10+10+10+5+18)*0,1*2,35</t>
  </si>
  <si>
    <t>89</t>
  </si>
  <si>
    <t>997211519</t>
  </si>
  <si>
    <t>Příplatek ZKD 1 km u vodorovné dopravy suti</t>
  </si>
  <si>
    <t>-465318727</t>
  </si>
  <si>
    <t>Vodorovná doprava suti nebo vybouraných hmot suti se složením a hrubým urovnáním, na vzdálenost Příplatek k ceně za každý další i započatý 1 km přes 1 km</t>
  </si>
  <si>
    <t>https://podminky.urs.cz/item/CS_URS_2022_01/997211519</t>
  </si>
  <si>
    <t>4*432,406</t>
  </si>
  <si>
    <t>90</t>
  </si>
  <si>
    <t>997221861</t>
  </si>
  <si>
    <t>Poplatek za uložení stavebního odpadu na recyklační skládce (skládkovné) z prostého betonu pod kódem 17 01 01</t>
  </si>
  <si>
    <t>1911678427</t>
  </si>
  <si>
    <t>Poplatek za uložení stavebního odpadu na recyklační skládce (skládkovné) z prostého betonu zatříděného do Katalogu odpadů pod kódem 17 01 01</t>
  </si>
  <si>
    <t>https://podminky.urs.cz/item/CS_URS_2022_01/997221861</t>
  </si>
  <si>
    <t>10,362+2,284+4,224+106,293+72,96+0,495+1,5</t>
  </si>
  <si>
    <t>91</t>
  </si>
  <si>
    <t>997221873</t>
  </si>
  <si>
    <t>-1776804161</t>
  </si>
  <si>
    <t>https://podminky.urs.cz/item/CS_URS_2022_01/997221873</t>
  </si>
  <si>
    <t>6,4+16,32+62,086+43,46+9,476+0,4+0,3+5,904+3,5+2,782</t>
  </si>
  <si>
    <t>92</t>
  </si>
  <si>
    <t>997221875</t>
  </si>
  <si>
    <t>Poplatek za uložení stavebního odpadu na recyklační skládce (skládkovné) asfaltového bez obsahu dehtu zatříděného do Katalogu odpadů pod kódem 17 03 02</t>
  </si>
  <si>
    <t>-1333673287</t>
  </si>
  <si>
    <t>https://podminky.urs.cz/item/CS_URS_2022_01/997221875</t>
  </si>
  <si>
    <t>83,66</t>
  </si>
  <si>
    <t>998</t>
  </si>
  <si>
    <t>Přesun hmot</t>
  </si>
  <si>
    <t>93</t>
  </si>
  <si>
    <t>998223011</t>
  </si>
  <si>
    <t>Přesun hmot pro pozemní komunikace s krytem dlážděným</t>
  </si>
  <si>
    <t>1772855235</t>
  </si>
  <si>
    <t>Přesun hmot pro pozemní komunikace s krytem dlážděným dopravní vzdálenost do 200 m jakékoliv délky objektu</t>
  </si>
  <si>
    <t>https://podminky.urs.cz/item/CS_URS_2022_01/998223011</t>
  </si>
  <si>
    <t>VRN 102 -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</si>
  <si>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</si>
  <si>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</si>
  <si>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</si>
  <si>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</si>
  <si>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</si>
  <si>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VRN1</t>
  </si>
  <si>
    <t>Průzkumné, geodetické a projektové práce</t>
  </si>
  <si>
    <t>011414000</t>
  </si>
  <si>
    <t>Průzkum výskytu odpadu</t>
  </si>
  <si>
    <t>kpl</t>
  </si>
  <si>
    <t>1024</t>
  </si>
  <si>
    <t>682336884</t>
  </si>
  <si>
    <t>Průzkumné, geodetické a projektové práce průzkumné práce průzkum výskytu nebezpečných látek výskyt odpadu</t>
  </si>
  <si>
    <t>"Průzkum výskytu odpadu" 1</t>
  </si>
  <si>
    <t>012103000</t>
  </si>
  <si>
    <t>Průzkumné, geodetické a projektové práce geodetické práce před výstavbou</t>
  </si>
  <si>
    <t>-927464357</t>
  </si>
  <si>
    <t>"geodetické práce na stavbě, vytyčení stávajících inž. sítí" 1</t>
  </si>
  <si>
    <t>012303000.a</t>
  </si>
  <si>
    <t>Geodetické práce po výstavbě</t>
  </si>
  <si>
    <t>-1220084412</t>
  </si>
  <si>
    <t>"zaměření SPS pro vyhotovení DSPS" 1</t>
  </si>
  <si>
    <t>012303000.b</t>
  </si>
  <si>
    <t>-1272358146</t>
  </si>
  <si>
    <t>"oddělovací geometrický plán zpracovaný na základě skutečného provedení stavby" 1</t>
  </si>
  <si>
    <t>013002000.a</t>
  </si>
  <si>
    <t>Projektové práce</t>
  </si>
  <si>
    <t>957471777</t>
  </si>
  <si>
    <t>"Návrh, projednání a zajištění vydání stanovení přechodného DZ a vydání rozhodnutí o případné uzavírce"</t>
  </si>
  <si>
    <t>"zajištění dopravního opatření" 1</t>
  </si>
  <si>
    <t>013002000.b</t>
  </si>
  <si>
    <t>-1294348659</t>
  </si>
  <si>
    <t>"zajištění vydání stanovení trvalého DZ" 1</t>
  </si>
  <si>
    <t>013254000</t>
  </si>
  <si>
    <t>Průzkumné, geodetické a projektové práce projektové práce dokumentace stavby (výkresová a textová) skutečného provedení stavby</t>
  </si>
  <si>
    <t>-187761577</t>
  </si>
  <si>
    <t>"Dokumentace skutečného provedení stavby" 1</t>
  </si>
  <si>
    <t>VRN3</t>
  </si>
  <si>
    <t>Zařízení staveniště</t>
  </si>
  <si>
    <t>031002000</t>
  </si>
  <si>
    <t>Vybudování zařízení staveniště</t>
  </si>
  <si>
    <t>-1264881875</t>
  </si>
  <si>
    <t xml:space="preserve">Náklady spojené se zřízením přípojek energií k objektům zařízení staveniště, </t>
  </si>
  <si>
    <t>případná příprava území pro objekty zařízení staveniště a vlastní vybudování  objektů zařízení staveniště.</t>
  </si>
  <si>
    <t>033002000</t>
  </si>
  <si>
    <t>Provoz zařízení staveniště</t>
  </si>
  <si>
    <t>1567130565</t>
  </si>
  <si>
    <t xml:space="preserve">Náklady na vybavení objektů zařízení staveniště, ostraha staveniště, náklady na energie spotřebované dodavatelem v rámci provozu zařízení staveniště, </t>
  </si>
  <si>
    <t xml:space="preserve"> náklady na nutnou údržbu a opravy na objektech zařízení staveniště.</t>
  </si>
  <si>
    <t>034303000</t>
  </si>
  <si>
    <t>Dopravní značení na staveništi</t>
  </si>
  <si>
    <t>1361074102</t>
  </si>
  <si>
    <t>"přechodné dopravní značení na staveništi" 1</t>
  </si>
  <si>
    <t>039002000</t>
  </si>
  <si>
    <t>Odstranění zařízení staveniště</t>
  </si>
  <si>
    <t>-539488604</t>
  </si>
  <si>
    <t>Odstranění objektů zařízení staveniště a jejich odvoz.</t>
  </si>
  <si>
    <t>Položka zahrnuje i náklady na úpravy povrchů po odstranění zařízení staveniště a úklid v ploch na kterých bylo zařízení staveniště provozováno.</t>
  </si>
  <si>
    <t>VRN4</t>
  </si>
  <si>
    <t>Inženýrská činnost</t>
  </si>
  <si>
    <t>043103000.a</t>
  </si>
  <si>
    <t>Zkoušky bez rozlišení</t>
  </si>
  <si>
    <t>658517254</t>
  </si>
  <si>
    <t>"zkoušky materiálů zkušebnou zhotovitele"1</t>
  </si>
  <si>
    <t>043103000.b</t>
  </si>
  <si>
    <t>1707634276</t>
  </si>
  <si>
    <t>"zkoušení konstrukcí a prací zkušebnou zhotovitele"1</t>
  </si>
  <si>
    <t>SO 103 - Chodník</t>
  </si>
  <si>
    <t>PSV - Práce a dodávky PSV</t>
  </si>
  <si>
    <t xml:space="preserve">    711 - Izolace proti vodě, vlhkosti a plynům</t>
  </si>
  <si>
    <t>-198144285</t>
  </si>
  <si>
    <t>"předláždění bet. dlažba 30x30 zpětně" 4</t>
  </si>
  <si>
    <t>"stávající  bet. dlažba 30x30 50mm" 11+2+70+66+19+55+13+80+133+8+10+18,3+9+43</t>
  </si>
  <si>
    <t>-340749584</t>
  </si>
  <si>
    <t>"předláždění zámk. dl.60mm zpětně" 1</t>
  </si>
  <si>
    <t>"stávající zámk. dl.60mm" 33,5+41+8</t>
  </si>
  <si>
    <t>"stávající zámk. dl.80mm" 7,7+8+7,5</t>
  </si>
  <si>
    <t>813899227</t>
  </si>
  <si>
    <t>"kostka ve  vjezdech tl.100mm - předpoklad 10% poškození" 8+3,5</t>
  </si>
  <si>
    <t>část kostky bude využit v rámci SO 101.1 a to 10,35m2</t>
  </si>
  <si>
    <t>113107162</t>
  </si>
  <si>
    <t>Odstranění podkladu z kameniva drceného tl přes 100 do 200 mm strojně pl přes 50 do 200 m2</t>
  </si>
  <si>
    <t>-2118261075</t>
  </si>
  <si>
    <t>Odstranění podkladů nebo krytů strojně plochy jednotlivě přes 50 m2 do 200 m2 s přemístěním hmot na skládku na vzdálenost do 20 m nebo s naložením na dopravní prostředek z kameniva hrubého drceného, o tl. vrstvy přes 100 do 200 mm</t>
  </si>
  <si>
    <t>https://podminky.urs.cz/item/CS_URS_2022_01/113107162</t>
  </si>
  <si>
    <t>"odkop kce ŠD tl.150mm" 40+56,5+8+11+9</t>
  </si>
  <si>
    <t>"odkop kce ŠD tl.200mm" 3+5+3,5</t>
  </si>
  <si>
    <t>1048178857</t>
  </si>
  <si>
    <t>"odkop kce ŠD tl.320mm" 8</t>
  </si>
  <si>
    <t>"odkop kce ŠD tl.340mm" 7,7+8+7,5</t>
  </si>
  <si>
    <t>"odkop kce ŠD tl.370mm" 8+10+18,3+9+43</t>
  </si>
  <si>
    <t>113107170</t>
  </si>
  <si>
    <t>Odstranění podkladu z betonu prostého tl do 100 mm strojně pl přes 50 do 200 m2</t>
  </si>
  <si>
    <t>339996880</t>
  </si>
  <si>
    <t>Odstranění podkladů nebo krytů strojně plochy jednotlivě přes 50 m2 do 200 m2 s přemístěním hmot na skládku na vzdálenost do 20 m nebo s naložením na dopravní prostředek z betonu prostého, o tl. vrstvy do 100 mm</t>
  </si>
  <si>
    <t>https://podminky.urs.cz/item/CS_URS_2022_01/113107170</t>
  </si>
  <si>
    <t>"stávající bet. tl.100mm" 40+56,5+8+11+9+3+5</t>
  </si>
  <si>
    <t>113107181</t>
  </si>
  <si>
    <t>Odstranění podkladu živičného tl do 50 mm strojně pl přes 50 do 200 m2</t>
  </si>
  <si>
    <t>-2081435488</t>
  </si>
  <si>
    <t>Odstranění podkladů nebo krytů strojně plochy jednotlivě přes 50 m2 do 200 m2 s přemístěním hmot na skládku na vzdálenost do 20 m nebo s naložením na dopravní prostředek živičných, o tl. vrstvy do 50 mm</t>
  </si>
  <si>
    <t>https://podminky.urs.cz/item/CS_URS_2022_01/113107181</t>
  </si>
  <si>
    <t>"stávající asf. tl.50mm" 40+56,5+8+11+9</t>
  </si>
  <si>
    <t>113107223</t>
  </si>
  <si>
    <t>Odstranění podkladu z kameniva drceného tl přes 200 do 300 mm strojně pl přes 200 m2</t>
  </si>
  <si>
    <t>2053909342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</si>
  <si>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</si>
  <si>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https://podminky.urs.cz/item/CS_URS_2022_01/113107223</t>
  </si>
  <si>
    <t>"odkop kce ŠD tl.240mm" 33,5+41+8</t>
  </si>
  <si>
    <t>"odkop kce ŠD tl.250mm" 11+2+70+66+19+55+13+80+133</t>
  </si>
  <si>
    <t>"odkop kce ŠD tl.270mm" 8</t>
  </si>
  <si>
    <t>-148168186</t>
  </si>
  <si>
    <t>"odkop kce ŠD tl.100mm" 8</t>
  </si>
  <si>
    <t>113107342</t>
  </si>
  <si>
    <t>Odstranění podkladu živičného tl přes 50 do 100 mm strojně pl do 50 m2</t>
  </si>
  <si>
    <t>-1311344954</t>
  </si>
  <si>
    <t>Odstranění podkladů nebo krytů strojně plochy jednotlivě do 50 m2 s přemístěním hmot na skládku na vzdálenost do 3 m nebo s naložením na dopravní prostředek živičných, o tl. vrstvy přes 50 do 100 mm</t>
  </si>
  <si>
    <t>https://podminky.urs.cz/item/CS_URS_2022_01/113107342</t>
  </si>
  <si>
    <t>"stávající asf. ve sjezdech tl.100mm" 8</t>
  </si>
  <si>
    <t>-2041070628</t>
  </si>
  <si>
    <t>155,1+7+6+313,5+5</t>
  </si>
  <si>
    <t>122251102</t>
  </si>
  <si>
    <t>Odkopávky a prokopávky nezapažené v hornině třídy těžitelnosti I skupiny 3 objem do 50 m3 strojně</t>
  </si>
  <si>
    <t>-971105690</t>
  </si>
  <si>
    <t>Odkopávky a prokopávky nezapažené strojně v hornině třídy těžitelnosti I skupiny 3 přes 20 do 50 m3</t>
  </si>
  <si>
    <t>https://podminky.urs.cz/item/CS_URS_2022_01/122251102</t>
  </si>
  <si>
    <t>"odkop pro nové kce tl.300mm" 0,3*(9+5,6+3,3+5,3+3+4+11,5+6,5+13+7,5+5+15+2)</t>
  </si>
  <si>
    <t>"odkop pro nové kce tl.420mm" 0,42*(2+2+2)</t>
  </si>
  <si>
    <t>-1317907048</t>
  </si>
  <si>
    <t>"vsakovací rýhy" 6*(0,5*1,5*0,5)</t>
  </si>
  <si>
    <t>1427926557</t>
  </si>
  <si>
    <t>"odkop" 29,73+2,25</t>
  </si>
  <si>
    <t>991685535</t>
  </si>
  <si>
    <t>31,98*1,8</t>
  </si>
  <si>
    <t>-13622579</t>
  </si>
  <si>
    <t>31,98</t>
  </si>
  <si>
    <t>-1592880058</t>
  </si>
  <si>
    <t>"zásyp vsaků -ŠP" 6*(0,5*1,5*0,5)</t>
  </si>
  <si>
    <t>"dosyp k obrubě - zemina" 0,05*244</t>
  </si>
  <si>
    <t>58333651.R</t>
  </si>
  <si>
    <t>kamenivo těžené hrubé frakce 8/32</t>
  </si>
  <si>
    <t>-1840896374</t>
  </si>
  <si>
    <t>"zásyp vsaků" 6*(0,5*1,5*0,5)*2</t>
  </si>
  <si>
    <t>1629621665</t>
  </si>
  <si>
    <t>"dosyp k obrubě - zemina" 0,05*244*1,8</t>
  </si>
  <si>
    <t>1058811645</t>
  </si>
  <si>
    <t>743,6+128+2</t>
  </si>
  <si>
    <t>211971121</t>
  </si>
  <si>
    <t>Zřízení opláštění žeber nebo trativodů geotextilií v rýze nebo zářezu sklonu přes 1:2 š do 2,5 m</t>
  </si>
  <si>
    <t>1778793208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</si>
  <si>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</si>
  <si>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https://podminky.urs.cz/item/CS_URS_2022_01/211971121</t>
  </si>
  <si>
    <t xml:space="preserve">Poznámka k souboru cen:_x000D_
1. Ceny jsou určeny:_x000D_
a) pro jakékoliv druhy a rozměry geotextilií,_x000D_
b) i pro zřízení svislého drénu z jedné nebo více vrstev geotextilie přiložených na stěnu rýhy nebo zářezu,_x000D_
c) pro způsob spojování geotextilií přesahy._x000D_
2. Ceny nelze použít:_x000D_
a) pro zřízení opláštění výplně v zapažených rýhách; toto opláštění se oceňuje individuálně,_x000D_
b) pro knotové drény (geodrény); tyto drény se oceňují cenami souboru cen 211 97-21 Vpichování svislých konsolidačních prefabrikovaných drénů,_x000D_
c) pro zřízení vrstev z geotextilií; toto zřízení vrstev z geotextilií se ocení cenami souboru cen 213 14 Zřízení vrstvy z geotextilie._x000D_
3. V cenách jsou započteny i náklady na zřízení předepsaných přesahů a na potřebné zatěžování nebo připevňování geotextilie ke stěnám výkopu při provádění._x000D_
4. V cenách nejsou započteny náklady na dodání geotextilie; toto dodání se oceňuje ve specifikaci. Ztratné lze dohodnout ve výši 2 %._x000D_
5. Množství měrných jednotek:_x000D_
a) se určuje v m2 rozvinuté plochy opláštění bez jakýchkoliv přesahů. Při opláštění z více vrstev geotextilií se pro určení množství měrných jednotek oceňuje každá vrstva samostatně,_x000D_
b) pro dodání geotextilie oceňované ve specifikaci se určí v m2 geotextilie včetně přesahů a prořezů stanovených projektovou dokumentací._x000D_
</t>
  </si>
  <si>
    <t>(5*0,5*1,5)+(2*0,5*0,5)</t>
  </si>
  <si>
    <t>69311068</t>
  </si>
  <si>
    <t>geotextilie netkaná separační, ochranná, filtrační, drenážní PP 300g/m2</t>
  </si>
  <si>
    <t>-664845958</t>
  </si>
  <si>
    <t>4,25</t>
  </si>
  <si>
    <t>4,25*1,1845 'Přepočtené koeficientem množství</t>
  </si>
  <si>
    <t>-1668466060</t>
  </si>
  <si>
    <t>"nová kce sjezdů ŠD 0-32" 128</t>
  </si>
  <si>
    <t>-1158857523</t>
  </si>
  <si>
    <t>"nová kce chodníku ŠD 0-32" 743,6+2</t>
  </si>
  <si>
    <t>1170445585</t>
  </si>
  <si>
    <t>"nová kce sjezdů" 128</t>
  </si>
  <si>
    <t>596211113</t>
  </si>
  <si>
    <t>Kladení zámkové dlažby komunikací pro pěší ručně tl 60 mm skupiny A pl přes 300 m2</t>
  </si>
  <si>
    <t>377941622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</si>
  <si>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300 m2</t>
  </si>
  <si>
    <t>https://podminky.urs.cz/item/CS_URS_2022_01/596211113</t>
  </si>
  <si>
    <t>"předláždění - dlažba zpětně" 4</t>
  </si>
  <si>
    <t>"nová kce chodníku" 743,6+2</t>
  </si>
  <si>
    <t>-2089531991</t>
  </si>
  <si>
    <t>"731+2%" 745,6</t>
  </si>
  <si>
    <t>59245006</t>
  </si>
  <si>
    <t>dlažba tvar obdélník betonová pro nevidomé 200x100x60mm barevná</t>
  </si>
  <si>
    <t>-198124177</t>
  </si>
  <si>
    <t>"6,3+2%" 6,45</t>
  </si>
  <si>
    <t>59245021</t>
  </si>
  <si>
    <t>dlažba tvar čtverec betonová 200x200x60mm přírodní</t>
  </si>
  <si>
    <t>958822785</t>
  </si>
  <si>
    <t>"8,3+2% - bez fazet" 8,5</t>
  </si>
  <si>
    <t>1092756264</t>
  </si>
  <si>
    <t>1131150267</t>
  </si>
  <si>
    <t>"39,1+2%" 40</t>
  </si>
  <si>
    <t>904254196</t>
  </si>
  <si>
    <t>"51,5+2% - bez fazet" 52,6</t>
  </si>
  <si>
    <t>59245226</t>
  </si>
  <si>
    <t>dlažba tvar obdélník betonová pro nevidomé 200x100x80mm barevná</t>
  </si>
  <si>
    <t>1215481751</t>
  </si>
  <si>
    <t>"25,4+2%" 25,9</t>
  </si>
  <si>
    <t>59245.R</t>
  </si>
  <si>
    <t>dlažba tvar čtverec betonová 200x200x80mm přírodní - VODÍCÍ LINIE</t>
  </si>
  <si>
    <t>114148802</t>
  </si>
  <si>
    <t>"12+2%" 12,3</t>
  </si>
  <si>
    <t>596811120</t>
  </si>
  <si>
    <t>Kladení betonové dlažby komunikací pro pěší do lože z kameniva velikosti do 0,09 m2 pl do 50 m2</t>
  </si>
  <si>
    <t>-2038364074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</si>
  <si>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</si>
  <si>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https://podminky.urs.cz/item/CS_URS_2022_01/596811120</t>
  </si>
  <si>
    <t xml:space="preserve">Poznámka k souboru cen:_x000D_
1. V cenách jsou započteny i náklady na dodání hmot pro lože a na dodání materiálu pro výplň spár._x000D_
2. V cenách nejsou započteny náklady na dodání dlaždic, které se oceňují ve specifikaci; ztratné lze dohodnout u plochy_x000D_
a) do 100 m2 ve výši 3 %,_x000D_
b) přes 100 do 300 m2 ve výši 2 %,_x000D_
c) přes 300 m2 ve výši 1 %._x000D_
3. Část lože přesahující tloušťku 30 mm se oceňuje cenami souboru cen 451 . . -9 . Příplatek za každých dalších 10 mm tloušťky podkladu nebo lože._x000D_
</t>
  </si>
  <si>
    <t>"předláždění - dlažba zpětně" 1</t>
  </si>
  <si>
    <t>915321115</t>
  </si>
  <si>
    <t>Předformátované vodorovné dopravní značení vodící pás pro slabozraké</t>
  </si>
  <si>
    <t>-1164860123</t>
  </si>
  <si>
    <t>Vodorovné značení předformovaným termoplastem vodící pás pro slabozraké z 6 proužků</t>
  </si>
  <si>
    <t>https://podminky.urs.cz/item/CS_URS_2022_01/915321115</t>
  </si>
  <si>
    <t xml:space="preserve">Poznámka k souboru cen:_x000D_
1. V cenách nejsou započteny náklady na:_x000D_
a) předznačení, tyto se oceňují cenami souboru cen 915 6.-11 Předznačení pro vodorovné značení,_x000D_
b) očištění vozovky, tyto se oceňují cenami souboru cen 938 90-9 . Odstranění bláta, prachu, nebo hlinitého nánosu s povrchu podkladu, nebo krytu části C 01 tohoto katalogu._x000D_
2. Množství měrných jednotek u ceny 915 32-1111 se určuje m2 celkové plochy přechodu._x000D_
</t>
  </si>
  <si>
    <t>6,2</t>
  </si>
  <si>
    <t>-795180469</t>
  </si>
  <si>
    <t>-609233213</t>
  </si>
  <si>
    <t>"nová obruba" 3+15,5+6+5</t>
  </si>
  <si>
    <t>419354662</t>
  </si>
  <si>
    <t>"3+2%" 4</t>
  </si>
  <si>
    <t>-593848141</t>
  </si>
  <si>
    <t>"15,5+2%" 16</t>
  </si>
  <si>
    <t>-1787023568</t>
  </si>
  <si>
    <t>"LV" 6</t>
  </si>
  <si>
    <t>"PV" 5</t>
  </si>
  <si>
    <t>400017769</t>
  </si>
  <si>
    <t>"nová obruba" 244</t>
  </si>
  <si>
    <t>1484750721</t>
  </si>
  <si>
    <t>"244+2%" 249</t>
  </si>
  <si>
    <t>-1708597306</t>
  </si>
  <si>
    <t>"chodníková" 0,3*0,05*244</t>
  </si>
  <si>
    <t>"silniční"0,25*0,05*29,5</t>
  </si>
  <si>
    <t>935113111</t>
  </si>
  <si>
    <t>Osazení odvodňovacího polymerbetonového žlabu s krycím roštem šířky do 200 mm</t>
  </si>
  <si>
    <t>1043337028</t>
  </si>
  <si>
    <t>Osazení odvodňovacího žlabu s krycím roštem polymerbetonového šířky do 200 mm</t>
  </si>
  <si>
    <t>https://podminky.urs.cz/item/CS_URS_2022_01/935113111</t>
  </si>
  <si>
    <t xml:space="preserve">Poznámka k souboru cen:_x000D_
1. V cenách jsou započteny i náklady na předepsané obetonování a lože z betonu._x000D_
2. V cenách nejsou započteny náklady na odvodňovací žlab s příslušenstvím; tyto náklady se oceňují ve specifikaci._x000D_
</t>
  </si>
  <si>
    <t>"odvodnění do vsaku" 12</t>
  </si>
  <si>
    <t>59227006</t>
  </si>
  <si>
    <t>žlab odvodňovací z polymerbetonu se spádem dna 0,5% 1000x130x155/160mm</t>
  </si>
  <si>
    <t>534511833</t>
  </si>
  <si>
    <t>56241016</t>
  </si>
  <si>
    <t>rošt můstkový C250 litina dl 0,5m oka 12/96 pro žlab PE š 100mm</t>
  </si>
  <si>
    <t>-1683150938</t>
  </si>
  <si>
    <t>979054441</t>
  </si>
  <si>
    <t>Očištění vybouraných z desek nebo dlaždic s původním spárováním z kameniva těženého</t>
  </si>
  <si>
    <t>-1332601047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</si>
  <si>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</si>
  <si>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https://podminky.urs.cz/item/CS_URS_2022_01/979054441</t>
  </si>
  <si>
    <t xml:space="preserve">Poznámka k souboru cen:_x000D_
1. Ceny 05-4441 a 05-4442 jsou určeny jen pro očištění vybouraných dlaždic, desek nebo tvarovek uložených do lože ze sypkého materiálu bez pojiva._x000D_
2. Přemístění vybouraných obrubníků, krajníků, desek nebo dílců na vzdálenost přes 10 m se oceňuje cenami souboru cen 997 22-1 Vodorovná doprava vybouraných hmot._x000D_
</t>
  </si>
  <si>
    <t>979054451</t>
  </si>
  <si>
    <t>Očištění vybouraných zámkových dlaždic s původním spárováním z kameniva těženého</t>
  </si>
  <si>
    <t>1639563680</t>
  </si>
  <si>
    <t>Očištění vybouraných prvků komunikací od spojovacího materiálu s odklizením a uložením očištěných hmot a spojovacího materiálu na skládku na vzdálenost do 10 m zámkových dlaždic s vyplněním spár kamenivem</t>
  </si>
  <si>
    <t>https://podminky.urs.cz/item/CS_URS_2022_01/979054451</t>
  </si>
  <si>
    <t>-576853596</t>
  </si>
  <si>
    <t>"stávající  bet. dlažba 30x30 50mm" (11+2+70+66+19+55+13+80+133+8+10+18,3+9+43)*0,05*2,2</t>
  </si>
  <si>
    <t>"stávající zámk. dl.60mm" (33,5+41+8)*0,06*2,2</t>
  </si>
  <si>
    <t>"stávající zámk. dl.80mm" (7,7+8+7,5)*0,08*2,2</t>
  </si>
  <si>
    <t>"stávající bet. tl.100mm" (40+56,5+8+11+9+3+5)*0,1*2,2</t>
  </si>
  <si>
    <t>"obruba" (155,1+7+6+313,5+5)*0,205</t>
  </si>
  <si>
    <t>"kostka ve  vjezdech tl.100mm" (8+3,5-0,28)/5</t>
  </si>
  <si>
    <t>"odkop kce ŠD tl.150mm" (40+56,5+8+11+9)*0,15*2</t>
  </si>
  <si>
    <t>"odkop kce ŠD tl.200mm" (3+5+3,5)*0,2*2</t>
  </si>
  <si>
    <t>"odkop kce ŠD tl.320mm" 8*0,32*2</t>
  </si>
  <si>
    <t>"odkop kce ŠD tl.340mm" (7,7+8+7,5)*0,34*2</t>
  </si>
  <si>
    <t>"odkop kce ŠD tl.370mm" (8+10+18,3+9+43)*0,37*2</t>
  </si>
  <si>
    <t>"odkop kce ŠD tl.240mm" (33,5+41+8)*0,24*2</t>
  </si>
  <si>
    <t>"odkop kce ŠD tl.250mm" (11+2+70+66+19+55+13+80+133)*0,25*2</t>
  </si>
  <si>
    <t>"odkop kce ŠD tl.270mm" 8*0,27*2</t>
  </si>
  <si>
    <t>"odkop kce ŠD tl.100mm" 8*0,1*2</t>
  </si>
  <si>
    <t>"poškozená vybouraná kostka" 1,15/5</t>
  </si>
  <si>
    <t>"stávající asf. tl.50mm" (40+56,5+8+11+9)*0,05*2,35</t>
  </si>
  <si>
    <t>"stávající asf. ve sjezdech tl.100mm" 8*0,1*2,35</t>
  </si>
  <si>
    <t>-192524204</t>
  </si>
  <si>
    <t>4*620,170</t>
  </si>
  <si>
    <t>-971800849</t>
  </si>
  <si>
    <t>59,103+10,89+4,083+29,15+99,753</t>
  </si>
  <si>
    <t>1797518102</t>
  </si>
  <si>
    <t>2,244+37,35+4,6+5,12+15,776+65,342+39,6+224,5+4,32+1,6+0,23</t>
  </si>
  <si>
    <t>-1126983404</t>
  </si>
  <si>
    <t>14,629+1,88</t>
  </si>
  <si>
    <t>265074551</t>
  </si>
  <si>
    <t>PSV</t>
  </si>
  <si>
    <t>Práce a dodávky PSV</t>
  </si>
  <si>
    <t>711</t>
  </si>
  <si>
    <t>Izolace proti vodě, vlhkosti a plynům</t>
  </si>
  <si>
    <t>711161273</t>
  </si>
  <si>
    <t>Provedení izolace proti zemní vlhkosti svislé z nopové fólie</t>
  </si>
  <si>
    <t>1471499674</t>
  </si>
  <si>
    <t>Provedení izolace proti zemní vlhkosti nopovou fólií na ploše svislé S z nopové fólie</t>
  </si>
  <si>
    <t>https://podminky.urs.cz/item/CS_URS_2022_01/711161273</t>
  </si>
  <si>
    <t xml:space="preserve">"nová izolace š.0,3m" 0,3*(166+230+111) </t>
  </si>
  <si>
    <t>28323005</t>
  </si>
  <si>
    <t>fólie profilovaná (nopová) drenážní HDPE s výškou nopů 8mm</t>
  </si>
  <si>
    <t>-923259976</t>
  </si>
  <si>
    <t>152,1</t>
  </si>
  <si>
    <t>VRN 103 - Vedlejší rozpočtové náklady</t>
  </si>
  <si>
    <t>-782893190</t>
  </si>
  <si>
    <t>-605424753</t>
  </si>
  <si>
    <t>935390686</t>
  </si>
  <si>
    <t>-663247833</t>
  </si>
  <si>
    <t>1820954228</t>
  </si>
  <si>
    <t>1823801594</t>
  </si>
  <si>
    <t>1625709773</t>
  </si>
  <si>
    <t>-1764924693</t>
  </si>
  <si>
    <t>1948290250</t>
  </si>
  <si>
    <t>134780661</t>
  </si>
  <si>
    <t>1878755385</t>
  </si>
  <si>
    <t>-1150667650</t>
  </si>
  <si>
    <t>-1072610575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</si>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</sst>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5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38" fillId="0" borderId="0" xfId="0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9" fillId="0" borderId="23" xfId="0" applyFont="1" applyBorder="1" applyAlignment="1">
      <alignment horizontal="center" vertical="center"/>
    </xf>
    <xf numFmtId="49" fontId="39" fillId="0" borderId="23" xfId="0" applyNumberFormat="1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center" vertical="center" wrapText="1"/>
    </xf>
    <xf numFmtId="167" fontId="39" fillId="0" borderId="23" xfId="0" applyNumberFormat="1" applyFont="1" applyBorder="1" applyAlignment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center" vertical="center"/>
    </xf>
    <xf numFmtId="4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49" fontId="44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2_01/131213711" TargetMode="External"/><Relationship Id="rId18" Type="http://schemas.openxmlformats.org/officeDocument/2006/relationships/hyperlink" Target="https://podminky.urs.cz/item/CS_URS_2022_01/171251201" TargetMode="External"/><Relationship Id="rId26" Type="http://schemas.openxmlformats.org/officeDocument/2006/relationships/hyperlink" Target="https://podminky.urs.cz/item/CS_URS_2022_01/564851111" TargetMode="External"/><Relationship Id="rId39" Type="http://schemas.openxmlformats.org/officeDocument/2006/relationships/hyperlink" Target="https://podminky.urs.cz/item/CS_URS_2022_01/899431111" TargetMode="External"/><Relationship Id="rId21" Type="http://schemas.openxmlformats.org/officeDocument/2006/relationships/hyperlink" Target="https://podminky.urs.cz/item/CS_URS_2022_01/181411131" TargetMode="External"/><Relationship Id="rId34" Type="http://schemas.openxmlformats.org/officeDocument/2006/relationships/hyperlink" Target="https://podminky.urs.cz/item/CS_URS_2022_01/871315231" TargetMode="External"/><Relationship Id="rId42" Type="http://schemas.openxmlformats.org/officeDocument/2006/relationships/hyperlink" Target="https://podminky.urs.cz/item/CS_URS_2022_01/914511112" TargetMode="External"/><Relationship Id="rId47" Type="http://schemas.openxmlformats.org/officeDocument/2006/relationships/hyperlink" Target="https://podminky.urs.cz/item/CS_URS_2022_01/916111122" TargetMode="External"/><Relationship Id="rId50" Type="http://schemas.openxmlformats.org/officeDocument/2006/relationships/hyperlink" Target="https://podminky.urs.cz/item/CS_URS_2022_01/916231213" TargetMode="External"/><Relationship Id="rId55" Type="http://schemas.openxmlformats.org/officeDocument/2006/relationships/hyperlink" Target="https://podminky.urs.cz/item/CS_URS_2022_01/966006211" TargetMode="External"/><Relationship Id="rId63" Type="http://schemas.openxmlformats.org/officeDocument/2006/relationships/hyperlink" Target="https://podminky.urs.cz/item/CS_URS_2022_01/997221875" TargetMode="External"/><Relationship Id="rId7" Type="http://schemas.openxmlformats.org/officeDocument/2006/relationships/hyperlink" Target="https://podminky.urs.cz/item/CS_URS_2022_01/113107321" TargetMode="External"/><Relationship Id="rId2" Type="http://schemas.openxmlformats.org/officeDocument/2006/relationships/hyperlink" Target="https://podminky.urs.cz/item/CS_URS_2022_01/113106123" TargetMode="External"/><Relationship Id="rId16" Type="http://schemas.openxmlformats.org/officeDocument/2006/relationships/hyperlink" Target="https://podminky.urs.cz/item/CS_URS_2022_01/162651112" TargetMode="External"/><Relationship Id="rId20" Type="http://schemas.openxmlformats.org/officeDocument/2006/relationships/hyperlink" Target="https://podminky.urs.cz/item/CS_URS_2022_01/181351103" TargetMode="External"/><Relationship Id="rId29" Type="http://schemas.openxmlformats.org/officeDocument/2006/relationships/hyperlink" Target="https://podminky.urs.cz/item/CS_URS_2022_01/573231108" TargetMode="External"/><Relationship Id="rId41" Type="http://schemas.openxmlformats.org/officeDocument/2006/relationships/hyperlink" Target="https://podminky.urs.cz/item/CS_URS_2022_01/914111111" TargetMode="External"/><Relationship Id="rId54" Type="http://schemas.openxmlformats.org/officeDocument/2006/relationships/hyperlink" Target="https://podminky.urs.cz/item/CS_URS_2022_01/966006132" TargetMode="External"/><Relationship Id="rId62" Type="http://schemas.openxmlformats.org/officeDocument/2006/relationships/hyperlink" Target="https://podminky.urs.cz/item/CS_URS_2022_01/997221873" TargetMode="External"/><Relationship Id="rId1" Type="http://schemas.openxmlformats.org/officeDocument/2006/relationships/hyperlink" Target="https://podminky.urs.cz/item/CS_URS_2022_01/113106121" TargetMode="External"/><Relationship Id="rId6" Type="http://schemas.openxmlformats.org/officeDocument/2006/relationships/hyperlink" Target="https://podminky.urs.cz/item/CS_URS_2022_01/113107165" TargetMode="External"/><Relationship Id="rId11" Type="http://schemas.openxmlformats.org/officeDocument/2006/relationships/hyperlink" Target="https://podminky.urs.cz/item/CS_URS_2022_01/113203111" TargetMode="External"/><Relationship Id="rId24" Type="http://schemas.openxmlformats.org/officeDocument/2006/relationships/hyperlink" Target="https://podminky.urs.cz/item/CS_URS_2022_01/564730011" TargetMode="External"/><Relationship Id="rId32" Type="http://schemas.openxmlformats.org/officeDocument/2006/relationships/hyperlink" Target="https://podminky.urs.cz/item/CS_URS_2022_01/596412213" TargetMode="External"/><Relationship Id="rId37" Type="http://schemas.openxmlformats.org/officeDocument/2006/relationships/hyperlink" Target="https://podminky.urs.cz/item/CS_URS_2022_01/899231111" TargetMode="External"/><Relationship Id="rId40" Type="http://schemas.openxmlformats.org/officeDocument/2006/relationships/hyperlink" Target="https://podminky.urs.cz/item/CS_URS_2022_01/899722114" TargetMode="External"/><Relationship Id="rId45" Type="http://schemas.openxmlformats.org/officeDocument/2006/relationships/hyperlink" Target="https://podminky.urs.cz/item/CS_URS_2022_01/915611111" TargetMode="External"/><Relationship Id="rId53" Type="http://schemas.openxmlformats.org/officeDocument/2006/relationships/hyperlink" Target="https://podminky.urs.cz/item/CS_URS_2022_01/938909311" TargetMode="External"/><Relationship Id="rId58" Type="http://schemas.openxmlformats.org/officeDocument/2006/relationships/hyperlink" Target="https://podminky.urs.cz/item/CS_URS_2022_01/997013511" TargetMode="External"/><Relationship Id="rId5" Type="http://schemas.openxmlformats.org/officeDocument/2006/relationships/hyperlink" Target="https://podminky.urs.cz/item/CS_URS_2022_01/113107164" TargetMode="External"/><Relationship Id="rId15" Type="http://schemas.openxmlformats.org/officeDocument/2006/relationships/hyperlink" Target="https://podminky.urs.cz/item/CS_URS_2022_01/132251104" TargetMode="External"/><Relationship Id="rId23" Type="http://schemas.openxmlformats.org/officeDocument/2006/relationships/hyperlink" Target="https://podminky.urs.cz/item/CS_URS_2022_01/564231111" TargetMode="External"/><Relationship Id="rId28" Type="http://schemas.openxmlformats.org/officeDocument/2006/relationships/hyperlink" Target="https://podminky.urs.cz/item/CS_URS_2022_01/567122114" TargetMode="External"/><Relationship Id="rId36" Type="http://schemas.openxmlformats.org/officeDocument/2006/relationships/hyperlink" Target="https://podminky.urs.cz/item/CS_URS_2022_01/899204112" TargetMode="External"/><Relationship Id="rId49" Type="http://schemas.openxmlformats.org/officeDocument/2006/relationships/hyperlink" Target="https://podminky.urs.cz/item/CS_URS_2022_01/916231293" TargetMode="External"/><Relationship Id="rId57" Type="http://schemas.openxmlformats.org/officeDocument/2006/relationships/hyperlink" Target="https://podminky.urs.cz/item/CS_URS_2022_01/997013501" TargetMode="External"/><Relationship Id="rId61" Type="http://schemas.openxmlformats.org/officeDocument/2006/relationships/hyperlink" Target="https://podminky.urs.cz/item/CS_URS_2022_01/997221861" TargetMode="External"/><Relationship Id="rId10" Type="http://schemas.openxmlformats.org/officeDocument/2006/relationships/hyperlink" Target="https://podminky.urs.cz/item/CS_URS_2022_01/113202111" TargetMode="External"/><Relationship Id="rId19" Type="http://schemas.openxmlformats.org/officeDocument/2006/relationships/hyperlink" Target="https://podminky.urs.cz/item/CS_URS_2022_01/174111101" TargetMode="External"/><Relationship Id="rId31" Type="http://schemas.openxmlformats.org/officeDocument/2006/relationships/hyperlink" Target="https://podminky.urs.cz/item/CS_URS_2022_01/596211212" TargetMode="External"/><Relationship Id="rId44" Type="http://schemas.openxmlformats.org/officeDocument/2006/relationships/hyperlink" Target="https://podminky.urs.cz/item/CS_URS_2022_01/915131112" TargetMode="External"/><Relationship Id="rId52" Type="http://schemas.openxmlformats.org/officeDocument/2006/relationships/hyperlink" Target="https://podminky.urs.cz/item/CS_URS_2022_01/919735112" TargetMode="External"/><Relationship Id="rId60" Type="http://schemas.openxmlformats.org/officeDocument/2006/relationships/hyperlink" Target="https://podminky.urs.cz/item/CS_URS_2022_01/997211519" TargetMode="External"/><Relationship Id="rId65" Type="http://schemas.openxmlformats.org/officeDocument/2006/relationships/drawing" Target="../drawings/drawing2.xml"/><Relationship Id="rId4" Type="http://schemas.openxmlformats.org/officeDocument/2006/relationships/hyperlink" Target="https://podminky.urs.cz/item/CS_URS_2022_01/113107142" TargetMode="External"/><Relationship Id="rId9" Type="http://schemas.openxmlformats.org/officeDocument/2006/relationships/hyperlink" Target="https://podminky.urs.cz/item/CS_URS_2022_01/113201112" TargetMode="External"/><Relationship Id="rId14" Type="http://schemas.openxmlformats.org/officeDocument/2006/relationships/hyperlink" Target="https://podminky.urs.cz/item/CS_URS_2022_01/132212121" TargetMode="External"/><Relationship Id="rId22" Type="http://schemas.openxmlformats.org/officeDocument/2006/relationships/hyperlink" Target="https://podminky.urs.cz/item/CS_URS_2022_01/181951112" TargetMode="External"/><Relationship Id="rId27" Type="http://schemas.openxmlformats.org/officeDocument/2006/relationships/hyperlink" Target="https://podminky.urs.cz/item/CS_URS_2022_01/564861111" TargetMode="External"/><Relationship Id="rId30" Type="http://schemas.openxmlformats.org/officeDocument/2006/relationships/hyperlink" Target="https://podminky.urs.cz/item/CS_URS_2022_01/596211110" TargetMode="External"/><Relationship Id="rId35" Type="http://schemas.openxmlformats.org/officeDocument/2006/relationships/hyperlink" Target="https://podminky.urs.cz/item/CS_URS_2022_01/899202211" TargetMode="External"/><Relationship Id="rId43" Type="http://schemas.openxmlformats.org/officeDocument/2006/relationships/hyperlink" Target="https://podminky.urs.cz/item/CS_URS_2022_01/915111112" TargetMode="External"/><Relationship Id="rId48" Type="http://schemas.openxmlformats.org/officeDocument/2006/relationships/hyperlink" Target="https://podminky.urs.cz/item/CS_URS_2022_01/916131213" TargetMode="External"/><Relationship Id="rId56" Type="http://schemas.openxmlformats.org/officeDocument/2006/relationships/hyperlink" Target="https://podminky.urs.cz/item/CS_URS_2022_01/979071121" TargetMode="External"/><Relationship Id="rId64" Type="http://schemas.openxmlformats.org/officeDocument/2006/relationships/hyperlink" Target="https://podminky.urs.cz/item/CS_URS_2022_01/998223011" TargetMode="External"/><Relationship Id="rId8" Type="http://schemas.openxmlformats.org/officeDocument/2006/relationships/hyperlink" Target="https://podminky.urs.cz/item/CS_URS_2022_01/113107323" TargetMode="External"/><Relationship Id="rId51" Type="http://schemas.openxmlformats.org/officeDocument/2006/relationships/hyperlink" Target="https://podminky.urs.cz/item/CS_URS_2022_01/916991121" TargetMode="External"/><Relationship Id="rId3" Type="http://schemas.openxmlformats.org/officeDocument/2006/relationships/hyperlink" Target="https://podminky.urs.cz/item/CS_URS_2022_01/113106161" TargetMode="External"/><Relationship Id="rId12" Type="http://schemas.openxmlformats.org/officeDocument/2006/relationships/hyperlink" Target="https://podminky.urs.cz/item/CS_URS_2022_01/122251104" TargetMode="External"/><Relationship Id="rId17" Type="http://schemas.openxmlformats.org/officeDocument/2006/relationships/hyperlink" Target="https://podminky.urs.cz/item/CS_URS_2022_01/171201231" TargetMode="External"/><Relationship Id="rId25" Type="http://schemas.openxmlformats.org/officeDocument/2006/relationships/hyperlink" Target="https://podminky.urs.cz/item/CS_URS_2022_01/564760111" TargetMode="External"/><Relationship Id="rId33" Type="http://schemas.openxmlformats.org/officeDocument/2006/relationships/hyperlink" Target="https://podminky.urs.cz/item/CS_URS_2022_01/599141111" TargetMode="External"/><Relationship Id="rId38" Type="http://schemas.openxmlformats.org/officeDocument/2006/relationships/hyperlink" Target="https://podminky.urs.cz/item/CS_URS_2022_01/899331111" TargetMode="External"/><Relationship Id="rId46" Type="http://schemas.openxmlformats.org/officeDocument/2006/relationships/hyperlink" Target="https://podminky.urs.cz/item/CS_URS_2022_01/915621111" TargetMode="External"/><Relationship Id="rId59" Type="http://schemas.openxmlformats.org/officeDocument/2006/relationships/hyperlink" Target="https://podminky.urs.cz/item/CS_URS_2022_01/9972115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1/113107223" TargetMode="External"/><Relationship Id="rId13" Type="http://schemas.openxmlformats.org/officeDocument/2006/relationships/hyperlink" Target="https://podminky.urs.cz/item/CS_URS_2022_01/132212121" TargetMode="External"/><Relationship Id="rId18" Type="http://schemas.openxmlformats.org/officeDocument/2006/relationships/hyperlink" Target="https://podminky.urs.cz/item/CS_URS_2022_01/181951112" TargetMode="External"/><Relationship Id="rId26" Type="http://schemas.openxmlformats.org/officeDocument/2006/relationships/hyperlink" Target="https://podminky.urs.cz/item/CS_URS_2022_01/915321115" TargetMode="External"/><Relationship Id="rId39" Type="http://schemas.openxmlformats.org/officeDocument/2006/relationships/hyperlink" Target="https://podminky.urs.cz/item/CS_URS_2022_01/998223011" TargetMode="External"/><Relationship Id="rId3" Type="http://schemas.openxmlformats.org/officeDocument/2006/relationships/hyperlink" Target="https://podminky.urs.cz/item/CS_URS_2022_01/113106161" TargetMode="External"/><Relationship Id="rId21" Type="http://schemas.openxmlformats.org/officeDocument/2006/relationships/hyperlink" Target="https://podminky.urs.cz/item/CS_URS_2022_01/564861111" TargetMode="External"/><Relationship Id="rId34" Type="http://schemas.openxmlformats.org/officeDocument/2006/relationships/hyperlink" Target="https://podminky.urs.cz/item/CS_URS_2022_01/997211511" TargetMode="External"/><Relationship Id="rId7" Type="http://schemas.openxmlformats.org/officeDocument/2006/relationships/hyperlink" Target="https://podminky.urs.cz/item/CS_URS_2022_01/113107181" TargetMode="External"/><Relationship Id="rId12" Type="http://schemas.openxmlformats.org/officeDocument/2006/relationships/hyperlink" Target="https://podminky.urs.cz/item/CS_URS_2022_01/122251102" TargetMode="External"/><Relationship Id="rId17" Type="http://schemas.openxmlformats.org/officeDocument/2006/relationships/hyperlink" Target="https://podminky.urs.cz/item/CS_URS_2022_01/174111101" TargetMode="External"/><Relationship Id="rId25" Type="http://schemas.openxmlformats.org/officeDocument/2006/relationships/hyperlink" Target="https://podminky.urs.cz/item/CS_URS_2022_01/596811120" TargetMode="External"/><Relationship Id="rId33" Type="http://schemas.openxmlformats.org/officeDocument/2006/relationships/hyperlink" Target="https://podminky.urs.cz/item/CS_URS_2022_01/979054451" TargetMode="External"/><Relationship Id="rId38" Type="http://schemas.openxmlformats.org/officeDocument/2006/relationships/hyperlink" Target="https://podminky.urs.cz/item/CS_URS_2022_01/997221875" TargetMode="External"/><Relationship Id="rId2" Type="http://schemas.openxmlformats.org/officeDocument/2006/relationships/hyperlink" Target="https://podminky.urs.cz/item/CS_URS_2022_01/113106123" TargetMode="External"/><Relationship Id="rId16" Type="http://schemas.openxmlformats.org/officeDocument/2006/relationships/hyperlink" Target="https://podminky.urs.cz/item/CS_URS_2022_01/171251201" TargetMode="External"/><Relationship Id="rId20" Type="http://schemas.openxmlformats.org/officeDocument/2006/relationships/hyperlink" Target="https://podminky.urs.cz/item/CS_URS_2022_01/564851111" TargetMode="External"/><Relationship Id="rId29" Type="http://schemas.openxmlformats.org/officeDocument/2006/relationships/hyperlink" Target="https://podminky.urs.cz/item/CS_URS_2022_01/916231213" TargetMode="External"/><Relationship Id="rId41" Type="http://schemas.openxmlformats.org/officeDocument/2006/relationships/drawing" Target="../drawings/drawing4.xml"/><Relationship Id="rId1" Type="http://schemas.openxmlformats.org/officeDocument/2006/relationships/hyperlink" Target="https://podminky.urs.cz/item/CS_URS_2022_01/113106121" TargetMode="External"/><Relationship Id="rId6" Type="http://schemas.openxmlformats.org/officeDocument/2006/relationships/hyperlink" Target="https://podminky.urs.cz/item/CS_URS_2022_01/113107170" TargetMode="External"/><Relationship Id="rId11" Type="http://schemas.openxmlformats.org/officeDocument/2006/relationships/hyperlink" Target="https://podminky.urs.cz/item/CS_URS_2022_01/113202111" TargetMode="External"/><Relationship Id="rId24" Type="http://schemas.openxmlformats.org/officeDocument/2006/relationships/hyperlink" Target="https://podminky.urs.cz/item/CS_URS_2022_01/596211212" TargetMode="External"/><Relationship Id="rId32" Type="http://schemas.openxmlformats.org/officeDocument/2006/relationships/hyperlink" Target="https://podminky.urs.cz/item/CS_URS_2022_01/979054441" TargetMode="External"/><Relationship Id="rId37" Type="http://schemas.openxmlformats.org/officeDocument/2006/relationships/hyperlink" Target="https://podminky.urs.cz/item/CS_URS_2022_01/997221873" TargetMode="External"/><Relationship Id="rId40" Type="http://schemas.openxmlformats.org/officeDocument/2006/relationships/hyperlink" Target="https://podminky.urs.cz/item/CS_URS_2022_01/711161273" TargetMode="External"/><Relationship Id="rId5" Type="http://schemas.openxmlformats.org/officeDocument/2006/relationships/hyperlink" Target="https://podminky.urs.cz/item/CS_URS_2022_01/113107164" TargetMode="External"/><Relationship Id="rId15" Type="http://schemas.openxmlformats.org/officeDocument/2006/relationships/hyperlink" Target="https://podminky.urs.cz/item/CS_URS_2022_01/171201231" TargetMode="External"/><Relationship Id="rId23" Type="http://schemas.openxmlformats.org/officeDocument/2006/relationships/hyperlink" Target="https://podminky.urs.cz/item/CS_URS_2022_01/596211113" TargetMode="External"/><Relationship Id="rId28" Type="http://schemas.openxmlformats.org/officeDocument/2006/relationships/hyperlink" Target="https://podminky.urs.cz/item/CS_URS_2022_01/916131213" TargetMode="External"/><Relationship Id="rId36" Type="http://schemas.openxmlformats.org/officeDocument/2006/relationships/hyperlink" Target="https://podminky.urs.cz/item/CS_URS_2022_01/997221861" TargetMode="External"/><Relationship Id="rId10" Type="http://schemas.openxmlformats.org/officeDocument/2006/relationships/hyperlink" Target="https://podminky.urs.cz/item/CS_URS_2022_01/113107342" TargetMode="External"/><Relationship Id="rId19" Type="http://schemas.openxmlformats.org/officeDocument/2006/relationships/hyperlink" Target="https://podminky.urs.cz/item/CS_URS_2022_01/211971121" TargetMode="External"/><Relationship Id="rId31" Type="http://schemas.openxmlformats.org/officeDocument/2006/relationships/hyperlink" Target="https://podminky.urs.cz/item/CS_URS_2022_01/935113111" TargetMode="External"/><Relationship Id="rId4" Type="http://schemas.openxmlformats.org/officeDocument/2006/relationships/hyperlink" Target="https://podminky.urs.cz/item/CS_URS_2022_01/113107162" TargetMode="External"/><Relationship Id="rId9" Type="http://schemas.openxmlformats.org/officeDocument/2006/relationships/hyperlink" Target="https://podminky.urs.cz/item/CS_URS_2022_01/113107321" TargetMode="External"/><Relationship Id="rId14" Type="http://schemas.openxmlformats.org/officeDocument/2006/relationships/hyperlink" Target="https://podminky.urs.cz/item/CS_URS_2022_01/162651112" TargetMode="External"/><Relationship Id="rId22" Type="http://schemas.openxmlformats.org/officeDocument/2006/relationships/hyperlink" Target="https://podminky.urs.cz/item/CS_URS_2022_01/567122114" TargetMode="External"/><Relationship Id="rId27" Type="http://schemas.openxmlformats.org/officeDocument/2006/relationships/hyperlink" Target="https://podminky.urs.cz/item/CS_URS_2022_01/915611111" TargetMode="External"/><Relationship Id="rId30" Type="http://schemas.openxmlformats.org/officeDocument/2006/relationships/hyperlink" Target="https://podminky.urs.cz/item/CS_URS_2022_01/916991121" TargetMode="External"/><Relationship Id="rId35" Type="http://schemas.openxmlformats.org/officeDocument/2006/relationships/hyperlink" Target="https://podminky.urs.cz/item/CS_URS_2022_01/99721151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2"/>
  <sheetViews>
    <sheetView showGridLines="0" workbookViewId="0">
      <selection activeCell="AO16" sqref="AO16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92"/>
      <c r="AS2" s="292"/>
      <c r="AT2" s="292"/>
      <c r="AU2" s="292"/>
      <c r="AV2" s="292"/>
      <c r="AW2" s="292"/>
      <c r="AX2" s="292"/>
      <c r="AY2" s="292"/>
      <c r="AZ2" s="292"/>
      <c r="BA2" s="292"/>
      <c r="BB2" s="292"/>
      <c r="BC2" s="292"/>
      <c r="BD2" s="292"/>
      <c r="BE2" s="292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91" t="s">
        <v>14</v>
      </c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  <c r="AO5" s="292"/>
      <c r="AR5" s="20"/>
      <c r="BE5" s="288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93" t="s">
        <v>17</v>
      </c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  <c r="AK6" s="292"/>
      <c r="AL6" s="292"/>
      <c r="AM6" s="292"/>
      <c r="AN6" s="292"/>
      <c r="AO6" s="292"/>
      <c r="AR6" s="20"/>
      <c r="BE6" s="289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89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29</v>
      </c>
      <c r="AR8" s="20"/>
      <c r="BE8" s="289"/>
      <c r="BS8" s="17" t="s">
        <v>6</v>
      </c>
    </row>
    <row r="9" spans="1:74" ht="14.45" customHeight="1">
      <c r="B9" s="20"/>
      <c r="AR9" s="20"/>
      <c r="BE9" s="289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19</v>
      </c>
      <c r="AR10" s="20"/>
      <c r="BE10" s="289"/>
      <c r="BS10" s="17" t="s">
        <v>6</v>
      </c>
    </row>
    <row r="11" spans="1:74" ht="18.399999999999999" customHeight="1">
      <c r="B11" s="20"/>
      <c r="E11" s="25" t="s">
        <v>26</v>
      </c>
      <c r="AK11" s="27" t="s">
        <v>27</v>
      </c>
      <c r="AN11" s="25" t="s">
        <v>19</v>
      </c>
      <c r="AR11" s="20"/>
      <c r="BE11" s="289"/>
      <c r="BS11" s="17" t="s">
        <v>6</v>
      </c>
    </row>
    <row r="12" spans="1:74" ht="6.95" customHeight="1">
      <c r="B12" s="20"/>
      <c r="AR12" s="20"/>
      <c r="BE12" s="289"/>
      <c r="BS12" s="17" t="s">
        <v>6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289"/>
      <c r="BS13" s="17" t="s">
        <v>6</v>
      </c>
    </row>
    <row r="14" spans="1:74" ht="12.75">
      <c r="B14" s="20"/>
      <c r="E14" s="294" t="s">
        <v>29</v>
      </c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7" t="s">
        <v>27</v>
      </c>
      <c r="AN14" s="29" t="s">
        <v>29</v>
      </c>
      <c r="AR14" s="20"/>
      <c r="BE14" s="289"/>
      <c r="BS14" s="17" t="s">
        <v>6</v>
      </c>
    </row>
    <row r="15" spans="1:74" ht="6.95" customHeight="1">
      <c r="B15" s="20"/>
      <c r="AR15" s="20"/>
      <c r="BE15" s="289"/>
      <c r="BS15" s="17" t="s">
        <v>4</v>
      </c>
    </row>
    <row r="16" spans="1:74" ht="12" customHeight="1">
      <c r="B16" s="20"/>
      <c r="D16" s="27" t="s">
        <v>30</v>
      </c>
      <c r="AK16" s="27" t="s">
        <v>25</v>
      </c>
      <c r="AN16" s="25" t="s">
        <v>19</v>
      </c>
      <c r="AR16" s="20"/>
      <c r="BE16" s="289"/>
      <c r="BS16" s="17" t="s">
        <v>4</v>
      </c>
    </row>
    <row r="17" spans="2:71" ht="18.399999999999999" customHeight="1">
      <c r="B17" s="20"/>
      <c r="E17" s="25" t="s">
        <v>31</v>
      </c>
      <c r="AK17" s="27" t="s">
        <v>27</v>
      </c>
      <c r="AN17" s="25" t="s">
        <v>19</v>
      </c>
      <c r="AR17" s="20"/>
      <c r="BE17" s="289"/>
      <c r="BS17" s="17" t="s">
        <v>32</v>
      </c>
    </row>
    <row r="18" spans="2:71" ht="6.95" customHeight="1">
      <c r="B18" s="20"/>
      <c r="AR18" s="20"/>
      <c r="BE18" s="289"/>
      <c r="BS18" s="17" t="s">
        <v>6</v>
      </c>
    </row>
    <row r="19" spans="2:71" ht="12" customHeight="1">
      <c r="B19" s="20"/>
      <c r="D19" s="27" t="s">
        <v>33</v>
      </c>
      <c r="AK19" s="27" t="s">
        <v>25</v>
      </c>
      <c r="AN19" s="25" t="s">
        <v>19</v>
      </c>
      <c r="AR19" s="20"/>
      <c r="BE19" s="289"/>
      <c r="BS19" s="17" t="s">
        <v>6</v>
      </c>
    </row>
    <row r="20" spans="2:71" ht="18.399999999999999" customHeight="1">
      <c r="B20" s="20"/>
      <c r="E20" s="25" t="s">
        <v>34</v>
      </c>
      <c r="AK20" s="27" t="s">
        <v>27</v>
      </c>
      <c r="AN20" s="25" t="s">
        <v>19</v>
      </c>
      <c r="AR20" s="20"/>
      <c r="BE20" s="289"/>
      <c r="BS20" s="17" t="s">
        <v>32</v>
      </c>
    </row>
    <row r="21" spans="2:71" ht="6.95" customHeight="1">
      <c r="B21" s="20"/>
      <c r="AR21" s="20"/>
      <c r="BE21" s="289"/>
    </row>
    <row r="22" spans="2:71" ht="12" customHeight="1">
      <c r="B22" s="20"/>
      <c r="D22" s="27" t="s">
        <v>35</v>
      </c>
      <c r="AR22" s="20"/>
      <c r="BE22" s="289"/>
    </row>
    <row r="23" spans="2:71" ht="47.25" customHeight="1">
      <c r="B23" s="20"/>
      <c r="E23" s="296" t="s">
        <v>36</v>
      </c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R23" s="20"/>
      <c r="BE23" s="289"/>
    </row>
    <row r="24" spans="2:71" ht="6.95" customHeight="1">
      <c r="B24" s="20"/>
      <c r="AR24" s="20"/>
      <c r="BE24" s="289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89"/>
    </row>
    <row r="26" spans="2:71" s="1" customFormat="1" ht="25.9" customHeight="1">
      <c r="B26" s="32"/>
      <c r="D26" s="33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97">
        <f>ROUND(AG54,2)</f>
        <v>0</v>
      </c>
      <c r="AL26" s="298"/>
      <c r="AM26" s="298"/>
      <c r="AN26" s="298"/>
      <c r="AO26" s="298"/>
      <c r="AR26" s="32"/>
      <c r="BE26" s="289"/>
    </row>
    <row r="27" spans="2:71" s="1" customFormat="1" ht="6.95" customHeight="1">
      <c r="B27" s="32"/>
      <c r="AR27" s="32"/>
      <c r="BE27" s="289"/>
    </row>
    <row r="28" spans="2:71" s="1" customFormat="1" ht="12.75">
      <c r="B28" s="32"/>
      <c r="L28" s="299" t="s">
        <v>38</v>
      </c>
      <c r="M28" s="299"/>
      <c r="N28" s="299"/>
      <c r="O28" s="299"/>
      <c r="P28" s="299"/>
      <c r="W28" s="299" t="s">
        <v>39</v>
      </c>
      <c r="X28" s="299"/>
      <c r="Y28" s="299"/>
      <c r="Z28" s="299"/>
      <c r="AA28" s="299"/>
      <c r="AB28" s="299"/>
      <c r="AC28" s="299"/>
      <c r="AD28" s="299"/>
      <c r="AE28" s="299"/>
      <c r="AK28" s="299" t="s">
        <v>40</v>
      </c>
      <c r="AL28" s="299"/>
      <c r="AM28" s="299"/>
      <c r="AN28" s="299"/>
      <c r="AO28" s="299"/>
      <c r="AR28" s="32"/>
      <c r="BE28" s="289"/>
    </row>
    <row r="29" spans="2:71" s="2" customFormat="1" ht="14.45" customHeight="1">
      <c r="B29" s="36"/>
      <c r="D29" s="27" t="s">
        <v>41</v>
      </c>
      <c r="F29" s="27" t="s">
        <v>42</v>
      </c>
      <c r="L29" s="302">
        <v>0.21</v>
      </c>
      <c r="M29" s="301"/>
      <c r="N29" s="301"/>
      <c r="O29" s="301"/>
      <c r="P29" s="301"/>
      <c r="W29" s="300">
        <f>ROUND(AZ54, 2)</f>
        <v>0</v>
      </c>
      <c r="X29" s="301"/>
      <c r="Y29" s="301"/>
      <c r="Z29" s="301"/>
      <c r="AA29" s="301"/>
      <c r="AB29" s="301"/>
      <c r="AC29" s="301"/>
      <c r="AD29" s="301"/>
      <c r="AE29" s="301"/>
      <c r="AK29" s="300">
        <f>ROUND(AV54, 2)</f>
        <v>0</v>
      </c>
      <c r="AL29" s="301"/>
      <c r="AM29" s="301"/>
      <c r="AN29" s="301"/>
      <c r="AO29" s="301"/>
      <c r="AR29" s="36"/>
      <c r="BE29" s="290"/>
    </row>
    <row r="30" spans="2:71" s="2" customFormat="1" ht="14.45" customHeight="1">
      <c r="B30" s="36"/>
      <c r="F30" s="27" t="s">
        <v>43</v>
      </c>
      <c r="L30" s="302">
        <v>0.15</v>
      </c>
      <c r="M30" s="301"/>
      <c r="N30" s="301"/>
      <c r="O30" s="301"/>
      <c r="P30" s="301"/>
      <c r="W30" s="300">
        <f>ROUND(BA54, 2)</f>
        <v>0</v>
      </c>
      <c r="X30" s="301"/>
      <c r="Y30" s="301"/>
      <c r="Z30" s="301"/>
      <c r="AA30" s="301"/>
      <c r="AB30" s="301"/>
      <c r="AC30" s="301"/>
      <c r="AD30" s="301"/>
      <c r="AE30" s="301"/>
      <c r="AK30" s="300">
        <f>ROUND(AW54, 2)</f>
        <v>0</v>
      </c>
      <c r="AL30" s="301"/>
      <c r="AM30" s="301"/>
      <c r="AN30" s="301"/>
      <c r="AO30" s="301"/>
      <c r="AR30" s="36"/>
      <c r="BE30" s="290"/>
    </row>
    <row r="31" spans="2:71" s="2" customFormat="1" ht="14.45" hidden="1" customHeight="1">
      <c r="B31" s="36"/>
      <c r="F31" s="27" t="s">
        <v>44</v>
      </c>
      <c r="L31" s="302">
        <v>0.21</v>
      </c>
      <c r="M31" s="301"/>
      <c r="N31" s="301"/>
      <c r="O31" s="301"/>
      <c r="P31" s="301"/>
      <c r="W31" s="300">
        <f>ROUND(BB54, 2)</f>
        <v>0</v>
      </c>
      <c r="X31" s="301"/>
      <c r="Y31" s="301"/>
      <c r="Z31" s="301"/>
      <c r="AA31" s="301"/>
      <c r="AB31" s="301"/>
      <c r="AC31" s="301"/>
      <c r="AD31" s="301"/>
      <c r="AE31" s="301"/>
      <c r="AK31" s="300">
        <v>0</v>
      </c>
      <c r="AL31" s="301"/>
      <c r="AM31" s="301"/>
      <c r="AN31" s="301"/>
      <c r="AO31" s="301"/>
      <c r="AR31" s="36"/>
      <c r="BE31" s="290"/>
    </row>
    <row r="32" spans="2:71" s="2" customFormat="1" ht="14.45" hidden="1" customHeight="1">
      <c r="B32" s="36"/>
      <c r="F32" s="27" t="s">
        <v>45</v>
      </c>
      <c r="L32" s="302">
        <v>0.15</v>
      </c>
      <c r="M32" s="301"/>
      <c r="N32" s="301"/>
      <c r="O32" s="301"/>
      <c r="P32" s="301"/>
      <c r="W32" s="300">
        <f>ROUND(BC54, 2)</f>
        <v>0</v>
      </c>
      <c r="X32" s="301"/>
      <c r="Y32" s="301"/>
      <c r="Z32" s="301"/>
      <c r="AA32" s="301"/>
      <c r="AB32" s="301"/>
      <c r="AC32" s="301"/>
      <c r="AD32" s="301"/>
      <c r="AE32" s="301"/>
      <c r="AK32" s="300">
        <v>0</v>
      </c>
      <c r="AL32" s="301"/>
      <c r="AM32" s="301"/>
      <c r="AN32" s="301"/>
      <c r="AO32" s="301"/>
      <c r="AR32" s="36"/>
      <c r="BE32" s="290"/>
    </row>
    <row r="33" spans="2:44" s="2" customFormat="1" ht="14.45" hidden="1" customHeight="1">
      <c r="B33" s="36"/>
      <c r="F33" s="27" t="s">
        <v>46</v>
      </c>
      <c r="L33" s="302">
        <v>0</v>
      </c>
      <c r="M33" s="301"/>
      <c r="N33" s="301"/>
      <c r="O33" s="301"/>
      <c r="P33" s="301"/>
      <c r="W33" s="300">
        <f>ROUND(BD54, 2)</f>
        <v>0</v>
      </c>
      <c r="X33" s="301"/>
      <c r="Y33" s="301"/>
      <c r="Z33" s="301"/>
      <c r="AA33" s="301"/>
      <c r="AB33" s="301"/>
      <c r="AC33" s="301"/>
      <c r="AD33" s="301"/>
      <c r="AE33" s="301"/>
      <c r="AK33" s="300">
        <v>0</v>
      </c>
      <c r="AL33" s="301"/>
      <c r="AM33" s="301"/>
      <c r="AN33" s="301"/>
      <c r="AO33" s="301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47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48</v>
      </c>
      <c r="U35" s="39"/>
      <c r="V35" s="39"/>
      <c r="W35" s="39"/>
      <c r="X35" s="306" t="s">
        <v>49</v>
      </c>
      <c r="Y35" s="304"/>
      <c r="Z35" s="304"/>
      <c r="AA35" s="304"/>
      <c r="AB35" s="304"/>
      <c r="AC35" s="39"/>
      <c r="AD35" s="39"/>
      <c r="AE35" s="39"/>
      <c r="AF35" s="39"/>
      <c r="AG35" s="39"/>
      <c r="AH35" s="39"/>
      <c r="AI35" s="39"/>
      <c r="AJ35" s="39"/>
      <c r="AK35" s="303">
        <f>SUM(AK26:AK33)</f>
        <v>0</v>
      </c>
      <c r="AL35" s="304"/>
      <c r="AM35" s="304"/>
      <c r="AN35" s="304"/>
      <c r="AO35" s="305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50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VD09819-I</v>
      </c>
      <c r="AR44" s="45"/>
    </row>
    <row r="45" spans="2:44" s="4" customFormat="1" ht="36.950000000000003" customHeight="1">
      <c r="B45" s="46"/>
      <c r="C45" s="47" t="s">
        <v>16</v>
      </c>
      <c r="L45" s="266" t="str">
        <f>K6</f>
        <v>Rekonstrukce ul. Nádražní, Bystřice pod Hostýnem</v>
      </c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7"/>
      <c r="AL45" s="267"/>
      <c r="AM45" s="267"/>
      <c r="AN45" s="267"/>
      <c r="AO45" s="267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Bystřice pod Hostýnem</v>
      </c>
      <c r="AI47" s="27" t="s">
        <v>23</v>
      </c>
      <c r="AM47" s="268" t="str">
        <f>IF(AN8= "","",AN8)</f>
        <v>Vyplň údaj</v>
      </c>
      <c r="AN47" s="268"/>
      <c r="AR47" s="32"/>
    </row>
    <row r="48" spans="2:44" s="1" customFormat="1" ht="6.95" customHeight="1">
      <c r="B48" s="32"/>
      <c r="AR48" s="32"/>
    </row>
    <row r="49" spans="1:91" s="1" customFormat="1" ht="15.2" customHeight="1">
      <c r="B49" s="32"/>
      <c r="C49" s="27" t="s">
        <v>24</v>
      </c>
      <c r="L49" s="3" t="str">
        <f>IF(E11= "","",E11)</f>
        <v>město Bystřice pod Hostýnem</v>
      </c>
      <c r="AI49" s="27" t="s">
        <v>30</v>
      </c>
      <c r="AM49" s="273" t="str">
        <f>IF(E17="","",E17)</f>
        <v>ViaDesigne s.r.o.</v>
      </c>
      <c r="AN49" s="274"/>
      <c r="AO49" s="274"/>
      <c r="AP49" s="274"/>
      <c r="AR49" s="32"/>
      <c r="AS49" s="269" t="s">
        <v>51</v>
      </c>
      <c r="AT49" s="270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28</v>
      </c>
      <c r="L50" s="3" t="str">
        <f>IF(E14= "Vyplň údaj","",E14)</f>
        <v/>
      </c>
      <c r="AI50" s="27" t="s">
        <v>33</v>
      </c>
      <c r="AM50" s="273" t="str">
        <f>IF(E20="","",E20)</f>
        <v xml:space="preserve"> </v>
      </c>
      <c r="AN50" s="274"/>
      <c r="AO50" s="274"/>
      <c r="AP50" s="274"/>
      <c r="AR50" s="32"/>
      <c r="AS50" s="271"/>
      <c r="AT50" s="272"/>
      <c r="BD50" s="53"/>
    </row>
    <row r="51" spans="1:91" s="1" customFormat="1" ht="10.9" customHeight="1">
      <c r="B51" s="32"/>
      <c r="AR51" s="32"/>
      <c r="AS51" s="271"/>
      <c r="AT51" s="272"/>
      <c r="BD51" s="53"/>
    </row>
    <row r="52" spans="1:91" s="1" customFormat="1" ht="29.25" customHeight="1">
      <c r="B52" s="32"/>
      <c r="C52" s="275" t="s">
        <v>52</v>
      </c>
      <c r="D52" s="276"/>
      <c r="E52" s="276"/>
      <c r="F52" s="276"/>
      <c r="G52" s="276"/>
      <c r="H52" s="54"/>
      <c r="I52" s="278" t="s">
        <v>53</v>
      </c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6"/>
      <c r="AD52" s="276"/>
      <c r="AE52" s="276"/>
      <c r="AF52" s="276"/>
      <c r="AG52" s="277" t="s">
        <v>54</v>
      </c>
      <c r="AH52" s="276"/>
      <c r="AI52" s="276"/>
      <c r="AJ52" s="276"/>
      <c r="AK52" s="276"/>
      <c r="AL52" s="276"/>
      <c r="AM52" s="276"/>
      <c r="AN52" s="278" t="s">
        <v>55</v>
      </c>
      <c r="AO52" s="276"/>
      <c r="AP52" s="276"/>
      <c r="AQ52" s="55" t="s">
        <v>56</v>
      </c>
      <c r="AR52" s="32"/>
      <c r="AS52" s="56" t="s">
        <v>57</v>
      </c>
      <c r="AT52" s="57" t="s">
        <v>58</v>
      </c>
      <c r="AU52" s="57" t="s">
        <v>59</v>
      </c>
      <c r="AV52" s="57" t="s">
        <v>60</v>
      </c>
      <c r="AW52" s="57" t="s">
        <v>61</v>
      </c>
      <c r="AX52" s="57" t="s">
        <v>62</v>
      </c>
      <c r="AY52" s="57" t="s">
        <v>63</v>
      </c>
      <c r="AZ52" s="57" t="s">
        <v>64</v>
      </c>
      <c r="BA52" s="57" t="s">
        <v>65</v>
      </c>
      <c r="BB52" s="57" t="s">
        <v>66</v>
      </c>
      <c r="BC52" s="57" t="s">
        <v>67</v>
      </c>
      <c r="BD52" s="58" t="s">
        <v>68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69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86">
        <f>ROUND(AG55+AG58,2)</f>
        <v>0</v>
      </c>
      <c r="AH54" s="286"/>
      <c r="AI54" s="286"/>
      <c r="AJ54" s="286"/>
      <c r="AK54" s="286"/>
      <c r="AL54" s="286"/>
      <c r="AM54" s="286"/>
      <c r="AN54" s="287">
        <f t="shared" ref="AN54:AN60" si="0">SUM(AG54,AT54)</f>
        <v>0</v>
      </c>
      <c r="AO54" s="287"/>
      <c r="AP54" s="287"/>
      <c r="AQ54" s="64" t="s">
        <v>19</v>
      </c>
      <c r="AR54" s="60"/>
      <c r="AS54" s="65">
        <f>ROUND(AS55+AS58,2)</f>
        <v>0</v>
      </c>
      <c r="AT54" s="66">
        <f t="shared" ref="AT54:AT60" si="1">ROUND(SUM(AV54:AW54),2)</f>
        <v>0</v>
      </c>
      <c r="AU54" s="67">
        <f>ROUND(AU55+AU58,5)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ROUND(AZ55+AZ58,2)</f>
        <v>0</v>
      </c>
      <c r="BA54" s="66">
        <f>ROUND(BA55+BA58,2)</f>
        <v>0</v>
      </c>
      <c r="BB54" s="66">
        <f>ROUND(BB55+BB58,2)</f>
        <v>0</v>
      </c>
      <c r="BC54" s="66">
        <f>ROUND(BC55+BC58,2)</f>
        <v>0</v>
      </c>
      <c r="BD54" s="68">
        <f>ROUND(BD55+BD58,2)</f>
        <v>0</v>
      </c>
      <c r="BS54" s="69" t="s">
        <v>70</v>
      </c>
      <c r="BT54" s="69" t="s">
        <v>71</v>
      </c>
      <c r="BU54" s="70" t="s">
        <v>72</v>
      </c>
      <c r="BV54" s="69" t="s">
        <v>73</v>
      </c>
      <c r="BW54" s="69" t="s">
        <v>5</v>
      </c>
      <c r="BX54" s="69" t="s">
        <v>74</v>
      </c>
      <c r="CL54" s="69" t="s">
        <v>19</v>
      </c>
    </row>
    <row r="55" spans="1:91" s="6" customFormat="1" ht="16.5" customHeight="1">
      <c r="B55" s="71"/>
      <c r="C55" s="72"/>
      <c r="D55" s="282" t="s">
        <v>75</v>
      </c>
      <c r="E55" s="282"/>
      <c r="F55" s="282"/>
      <c r="G55" s="282"/>
      <c r="H55" s="282"/>
      <c r="I55" s="73"/>
      <c r="J55" s="282" t="s">
        <v>76</v>
      </c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79">
        <f>ROUND(SUM(AG56:AG57),2)</f>
        <v>0</v>
      </c>
      <c r="AH55" s="280"/>
      <c r="AI55" s="280"/>
      <c r="AJ55" s="280"/>
      <c r="AK55" s="280"/>
      <c r="AL55" s="280"/>
      <c r="AM55" s="280"/>
      <c r="AN55" s="281">
        <f t="shared" si="0"/>
        <v>0</v>
      </c>
      <c r="AO55" s="280"/>
      <c r="AP55" s="280"/>
      <c r="AQ55" s="74" t="s">
        <v>77</v>
      </c>
      <c r="AR55" s="71"/>
      <c r="AS55" s="75">
        <f>ROUND(SUM(AS56:AS57),2)</f>
        <v>0</v>
      </c>
      <c r="AT55" s="76">
        <f t="shared" si="1"/>
        <v>0</v>
      </c>
      <c r="AU55" s="77">
        <f>ROUND(SUM(AU56:AU57),5)</f>
        <v>0</v>
      </c>
      <c r="AV55" s="76">
        <f>ROUND(AZ55*L29,2)</f>
        <v>0</v>
      </c>
      <c r="AW55" s="76">
        <f>ROUND(BA55*L30,2)</f>
        <v>0</v>
      </c>
      <c r="AX55" s="76">
        <f>ROUND(BB55*L29,2)</f>
        <v>0</v>
      </c>
      <c r="AY55" s="76">
        <f>ROUND(BC55*L30,2)</f>
        <v>0</v>
      </c>
      <c r="AZ55" s="76">
        <f>ROUND(SUM(AZ56:AZ57),2)</f>
        <v>0</v>
      </c>
      <c r="BA55" s="76">
        <f>ROUND(SUM(BA56:BA57),2)</f>
        <v>0</v>
      </c>
      <c r="BB55" s="76">
        <f>ROUND(SUM(BB56:BB57),2)</f>
        <v>0</v>
      </c>
      <c r="BC55" s="76">
        <f>ROUND(SUM(BC56:BC57),2)</f>
        <v>0</v>
      </c>
      <c r="BD55" s="78">
        <f>ROUND(SUM(BD56:BD57),2)</f>
        <v>0</v>
      </c>
      <c r="BS55" s="79" t="s">
        <v>70</v>
      </c>
      <c r="BT55" s="79" t="s">
        <v>78</v>
      </c>
      <c r="BU55" s="79" t="s">
        <v>72</v>
      </c>
      <c r="BV55" s="79" t="s">
        <v>73</v>
      </c>
      <c r="BW55" s="79" t="s">
        <v>79</v>
      </c>
      <c r="BX55" s="79" t="s">
        <v>5</v>
      </c>
      <c r="CL55" s="79" t="s">
        <v>19</v>
      </c>
      <c r="CM55" s="79" t="s">
        <v>80</v>
      </c>
    </row>
    <row r="56" spans="1:91" s="3" customFormat="1" ht="16.5" customHeight="1">
      <c r="A56" s="80" t="s">
        <v>81</v>
      </c>
      <c r="B56" s="45"/>
      <c r="C56" s="9"/>
      <c r="D56" s="9"/>
      <c r="E56" s="285" t="s">
        <v>75</v>
      </c>
      <c r="F56" s="285"/>
      <c r="G56" s="285"/>
      <c r="H56" s="285"/>
      <c r="I56" s="285"/>
      <c r="J56" s="9"/>
      <c r="K56" s="285" t="s">
        <v>76</v>
      </c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3">
        <f>'SO 102 - Podélné odstavné...'!J32</f>
        <v>0</v>
      </c>
      <c r="AH56" s="284"/>
      <c r="AI56" s="284"/>
      <c r="AJ56" s="284"/>
      <c r="AK56" s="284"/>
      <c r="AL56" s="284"/>
      <c r="AM56" s="284"/>
      <c r="AN56" s="283">
        <f t="shared" si="0"/>
        <v>0</v>
      </c>
      <c r="AO56" s="284"/>
      <c r="AP56" s="284"/>
      <c r="AQ56" s="81" t="s">
        <v>82</v>
      </c>
      <c r="AR56" s="45"/>
      <c r="AS56" s="82">
        <v>0</v>
      </c>
      <c r="AT56" s="83">
        <f t="shared" si="1"/>
        <v>0</v>
      </c>
      <c r="AU56" s="84">
        <f>'SO 102 - Podélné odstavné...'!P93</f>
        <v>0</v>
      </c>
      <c r="AV56" s="83">
        <f>'SO 102 - Podélné odstavné...'!J35</f>
        <v>0</v>
      </c>
      <c r="AW56" s="83">
        <f>'SO 102 - Podélné odstavné...'!J36</f>
        <v>0</v>
      </c>
      <c r="AX56" s="83">
        <f>'SO 102 - Podélné odstavné...'!J37</f>
        <v>0</v>
      </c>
      <c r="AY56" s="83">
        <f>'SO 102 - Podélné odstavné...'!J38</f>
        <v>0</v>
      </c>
      <c r="AZ56" s="83">
        <f>'SO 102 - Podélné odstavné...'!F35</f>
        <v>0</v>
      </c>
      <c r="BA56" s="83">
        <f>'SO 102 - Podélné odstavné...'!F36</f>
        <v>0</v>
      </c>
      <c r="BB56" s="83">
        <f>'SO 102 - Podélné odstavné...'!F37</f>
        <v>0</v>
      </c>
      <c r="BC56" s="83">
        <f>'SO 102 - Podélné odstavné...'!F38</f>
        <v>0</v>
      </c>
      <c r="BD56" s="85">
        <f>'SO 102 - Podélné odstavné...'!F39</f>
        <v>0</v>
      </c>
      <c r="BT56" s="25" t="s">
        <v>80</v>
      </c>
      <c r="BV56" s="25" t="s">
        <v>73</v>
      </c>
      <c r="BW56" s="25" t="s">
        <v>83</v>
      </c>
      <c r="BX56" s="25" t="s">
        <v>79</v>
      </c>
      <c r="CL56" s="25" t="s">
        <v>19</v>
      </c>
    </row>
    <row r="57" spans="1:91" s="3" customFormat="1" ht="23.25" customHeight="1">
      <c r="A57" s="80" t="s">
        <v>81</v>
      </c>
      <c r="B57" s="45"/>
      <c r="C57" s="9"/>
      <c r="D57" s="9"/>
      <c r="E57" s="285" t="s">
        <v>84</v>
      </c>
      <c r="F57" s="285"/>
      <c r="G57" s="285"/>
      <c r="H57" s="285"/>
      <c r="I57" s="285"/>
      <c r="J57" s="9"/>
      <c r="K57" s="285" t="s">
        <v>85</v>
      </c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3">
        <f>'VRN 102 - Vedlejší rozpoč...'!J32</f>
        <v>0</v>
      </c>
      <c r="AH57" s="284"/>
      <c r="AI57" s="284"/>
      <c r="AJ57" s="284"/>
      <c r="AK57" s="284"/>
      <c r="AL57" s="284"/>
      <c r="AM57" s="284"/>
      <c r="AN57" s="283">
        <f t="shared" si="0"/>
        <v>0</v>
      </c>
      <c r="AO57" s="284"/>
      <c r="AP57" s="284"/>
      <c r="AQ57" s="81" t="s">
        <v>82</v>
      </c>
      <c r="AR57" s="45"/>
      <c r="AS57" s="82">
        <v>0</v>
      </c>
      <c r="AT57" s="83">
        <f t="shared" si="1"/>
        <v>0</v>
      </c>
      <c r="AU57" s="84">
        <f>'VRN 102 - Vedlejší rozpoč...'!P89</f>
        <v>0</v>
      </c>
      <c r="AV57" s="83">
        <f>'VRN 102 - Vedlejší rozpoč...'!J35</f>
        <v>0</v>
      </c>
      <c r="AW57" s="83">
        <f>'VRN 102 - Vedlejší rozpoč...'!J36</f>
        <v>0</v>
      </c>
      <c r="AX57" s="83">
        <f>'VRN 102 - Vedlejší rozpoč...'!J37</f>
        <v>0</v>
      </c>
      <c r="AY57" s="83">
        <f>'VRN 102 - Vedlejší rozpoč...'!J38</f>
        <v>0</v>
      </c>
      <c r="AZ57" s="83">
        <f>'VRN 102 - Vedlejší rozpoč...'!F35</f>
        <v>0</v>
      </c>
      <c r="BA57" s="83">
        <f>'VRN 102 - Vedlejší rozpoč...'!F36</f>
        <v>0</v>
      </c>
      <c r="BB57" s="83">
        <f>'VRN 102 - Vedlejší rozpoč...'!F37</f>
        <v>0</v>
      </c>
      <c r="BC57" s="83">
        <f>'VRN 102 - Vedlejší rozpoč...'!F38</f>
        <v>0</v>
      </c>
      <c r="BD57" s="85">
        <f>'VRN 102 - Vedlejší rozpoč...'!F39</f>
        <v>0</v>
      </c>
      <c r="BT57" s="25" t="s">
        <v>80</v>
      </c>
      <c r="BV57" s="25" t="s">
        <v>73</v>
      </c>
      <c r="BW57" s="25" t="s">
        <v>86</v>
      </c>
      <c r="BX57" s="25" t="s">
        <v>79</v>
      </c>
      <c r="CL57" s="25" t="s">
        <v>19</v>
      </c>
    </row>
    <row r="58" spans="1:91" s="6" customFormat="1" ht="16.5" customHeight="1">
      <c r="B58" s="71"/>
      <c r="C58" s="72"/>
      <c r="D58" s="282" t="s">
        <v>87</v>
      </c>
      <c r="E58" s="282"/>
      <c r="F58" s="282"/>
      <c r="G58" s="282"/>
      <c r="H58" s="282"/>
      <c r="I58" s="73"/>
      <c r="J58" s="282" t="s">
        <v>88</v>
      </c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  <c r="AF58" s="282"/>
      <c r="AG58" s="279">
        <f>ROUND(SUM(AG59:AG60),2)</f>
        <v>0</v>
      </c>
      <c r="AH58" s="280"/>
      <c r="AI58" s="280"/>
      <c r="AJ58" s="280"/>
      <c r="AK58" s="280"/>
      <c r="AL58" s="280"/>
      <c r="AM58" s="280"/>
      <c r="AN58" s="281">
        <f t="shared" si="0"/>
        <v>0</v>
      </c>
      <c r="AO58" s="280"/>
      <c r="AP58" s="280"/>
      <c r="AQ58" s="74" t="s">
        <v>77</v>
      </c>
      <c r="AR58" s="71"/>
      <c r="AS58" s="75">
        <f>ROUND(SUM(AS59:AS60),2)</f>
        <v>0</v>
      </c>
      <c r="AT58" s="76">
        <f t="shared" si="1"/>
        <v>0</v>
      </c>
      <c r="AU58" s="77">
        <f>ROUND(SUM(AU59:AU60),5)</f>
        <v>0</v>
      </c>
      <c r="AV58" s="76">
        <f>ROUND(AZ58*L29,2)</f>
        <v>0</v>
      </c>
      <c r="AW58" s="76">
        <f>ROUND(BA58*L30,2)</f>
        <v>0</v>
      </c>
      <c r="AX58" s="76">
        <f>ROUND(BB58*L29,2)</f>
        <v>0</v>
      </c>
      <c r="AY58" s="76">
        <f>ROUND(BC58*L30,2)</f>
        <v>0</v>
      </c>
      <c r="AZ58" s="76">
        <f>ROUND(SUM(AZ59:AZ60),2)</f>
        <v>0</v>
      </c>
      <c r="BA58" s="76">
        <f>ROUND(SUM(BA59:BA60),2)</f>
        <v>0</v>
      </c>
      <c r="BB58" s="76">
        <f>ROUND(SUM(BB59:BB60),2)</f>
        <v>0</v>
      </c>
      <c r="BC58" s="76">
        <f>ROUND(SUM(BC59:BC60),2)</f>
        <v>0</v>
      </c>
      <c r="BD58" s="78">
        <f>ROUND(SUM(BD59:BD60),2)</f>
        <v>0</v>
      </c>
      <c r="BS58" s="79" t="s">
        <v>70</v>
      </c>
      <c r="BT58" s="79" t="s">
        <v>78</v>
      </c>
      <c r="BU58" s="79" t="s">
        <v>72</v>
      </c>
      <c r="BV58" s="79" t="s">
        <v>73</v>
      </c>
      <c r="BW58" s="79" t="s">
        <v>89</v>
      </c>
      <c r="BX58" s="79" t="s">
        <v>5</v>
      </c>
      <c r="CL58" s="79" t="s">
        <v>19</v>
      </c>
      <c r="CM58" s="79" t="s">
        <v>80</v>
      </c>
    </row>
    <row r="59" spans="1:91" s="3" customFormat="1" ht="16.5" customHeight="1">
      <c r="A59" s="80" t="s">
        <v>81</v>
      </c>
      <c r="B59" s="45"/>
      <c r="C59" s="9"/>
      <c r="D59" s="9"/>
      <c r="E59" s="285" t="s">
        <v>87</v>
      </c>
      <c r="F59" s="285"/>
      <c r="G59" s="285"/>
      <c r="H59" s="285"/>
      <c r="I59" s="285"/>
      <c r="J59" s="9"/>
      <c r="K59" s="285" t="s">
        <v>88</v>
      </c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3">
        <f>'SO 103 - Chodník'!J32</f>
        <v>0</v>
      </c>
      <c r="AH59" s="284"/>
      <c r="AI59" s="284"/>
      <c r="AJ59" s="284"/>
      <c r="AK59" s="284"/>
      <c r="AL59" s="284"/>
      <c r="AM59" s="284"/>
      <c r="AN59" s="283">
        <f t="shared" si="0"/>
        <v>0</v>
      </c>
      <c r="AO59" s="284"/>
      <c r="AP59" s="284"/>
      <c r="AQ59" s="81" t="s">
        <v>82</v>
      </c>
      <c r="AR59" s="45"/>
      <c r="AS59" s="82">
        <v>0</v>
      </c>
      <c r="AT59" s="83">
        <f t="shared" si="1"/>
        <v>0</v>
      </c>
      <c r="AU59" s="84">
        <f>'SO 103 - Chodník'!P94</f>
        <v>0</v>
      </c>
      <c r="AV59" s="83">
        <f>'SO 103 - Chodník'!J35</f>
        <v>0</v>
      </c>
      <c r="AW59" s="83">
        <f>'SO 103 - Chodník'!J36</f>
        <v>0</v>
      </c>
      <c r="AX59" s="83">
        <f>'SO 103 - Chodník'!J37</f>
        <v>0</v>
      </c>
      <c r="AY59" s="83">
        <f>'SO 103 - Chodník'!J38</f>
        <v>0</v>
      </c>
      <c r="AZ59" s="83">
        <f>'SO 103 - Chodník'!F35</f>
        <v>0</v>
      </c>
      <c r="BA59" s="83">
        <f>'SO 103 - Chodník'!F36</f>
        <v>0</v>
      </c>
      <c r="BB59" s="83">
        <f>'SO 103 - Chodník'!F37</f>
        <v>0</v>
      </c>
      <c r="BC59" s="83">
        <f>'SO 103 - Chodník'!F38</f>
        <v>0</v>
      </c>
      <c r="BD59" s="85">
        <f>'SO 103 - Chodník'!F39</f>
        <v>0</v>
      </c>
      <c r="BT59" s="25" t="s">
        <v>80</v>
      </c>
      <c r="BV59" s="25" t="s">
        <v>73</v>
      </c>
      <c r="BW59" s="25" t="s">
        <v>90</v>
      </c>
      <c r="BX59" s="25" t="s">
        <v>89</v>
      </c>
      <c r="CL59" s="25" t="s">
        <v>19</v>
      </c>
    </row>
    <row r="60" spans="1:91" s="3" customFormat="1" ht="23.25" customHeight="1">
      <c r="A60" s="80" t="s">
        <v>81</v>
      </c>
      <c r="B60" s="45"/>
      <c r="C60" s="9"/>
      <c r="D60" s="9"/>
      <c r="E60" s="285" t="s">
        <v>91</v>
      </c>
      <c r="F60" s="285"/>
      <c r="G60" s="285"/>
      <c r="H60" s="285"/>
      <c r="I60" s="285"/>
      <c r="J60" s="9"/>
      <c r="K60" s="285" t="s">
        <v>85</v>
      </c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3">
        <f>'VRN 103 - Vedlejší rozpoč...'!J32</f>
        <v>0</v>
      </c>
      <c r="AH60" s="284"/>
      <c r="AI60" s="284"/>
      <c r="AJ60" s="284"/>
      <c r="AK60" s="284"/>
      <c r="AL60" s="284"/>
      <c r="AM60" s="284"/>
      <c r="AN60" s="283">
        <f t="shared" si="0"/>
        <v>0</v>
      </c>
      <c r="AO60" s="284"/>
      <c r="AP60" s="284"/>
      <c r="AQ60" s="81" t="s">
        <v>82</v>
      </c>
      <c r="AR60" s="45"/>
      <c r="AS60" s="86">
        <v>0</v>
      </c>
      <c r="AT60" s="87">
        <f t="shared" si="1"/>
        <v>0</v>
      </c>
      <c r="AU60" s="88">
        <f>'VRN 103 - Vedlejší rozpoč...'!P89</f>
        <v>0</v>
      </c>
      <c r="AV60" s="87">
        <f>'VRN 103 - Vedlejší rozpoč...'!J35</f>
        <v>0</v>
      </c>
      <c r="AW60" s="87">
        <f>'VRN 103 - Vedlejší rozpoč...'!J36</f>
        <v>0</v>
      </c>
      <c r="AX60" s="87">
        <f>'VRN 103 - Vedlejší rozpoč...'!J37</f>
        <v>0</v>
      </c>
      <c r="AY60" s="87">
        <f>'VRN 103 - Vedlejší rozpoč...'!J38</f>
        <v>0</v>
      </c>
      <c r="AZ60" s="87">
        <f>'VRN 103 - Vedlejší rozpoč...'!F35</f>
        <v>0</v>
      </c>
      <c r="BA60" s="87">
        <f>'VRN 103 - Vedlejší rozpoč...'!F36</f>
        <v>0</v>
      </c>
      <c r="BB60" s="87">
        <f>'VRN 103 - Vedlejší rozpoč...'!F37</f>
        <v>0</v>
      </c>
      <c r="BC60" s="87">
        <f>'VRN 103 - Vedlejší rozpoč...'!F38</f>
        <v>0</v>
      </c>
      <c r="BD60" s="89">
        <f>'VRN 103 - Vedlejší rozpoč...'!F39</f>
        <v>0</v>
      </c>
      <c r="BT60" s="25" t="s">
        <v>80</v>
      </c>
      <c r="BV60" s="25" t="s">
        <v>73</v>
      </c>
      <c r="BW60" s="25" t="s">
        <v>92</v>
      </c>
      <c r="BX60" s="25" t="s">
        <v>89</v>
      </c>
      <c r="CL60" s="25" t="s">
        <v>19</v>
      </c>
    </row>
    <row r="61" spans="1:91" s="1" customFormat="1" ht="30" customHeight="1">
      <c r="B61" s="32"/>
      <c r="AR61" s="32"/>
    </row>
    <row r="62" spans="1:91" s="1" customFormat="1" ht="6.95" customHeight="1"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32"/>
    </row>
  </sheetData>
  <sheetProtection algorithmName="SHA-512" hashValue="HI4oIB4yFT+KolidUsyHA+zVHOniJnzKBsQIzWbuepC0KQPM51tG+NWIU3LjHf5iRji+fu/oUpvno6xSJqSZRg==" saltValue="n5TFvT3Qpnp74/6b+2TLHEDp8QVxueg+Rn6jJhN44XD56iSXWgwYNEzcGbMXqC+WFHkSKSebBiGgbJZhj8trhQ==" spinCount="100000" sheet="1" objects="1" scenarios="1" formatColumns="0" formatRows="0"/>
  <mergeCells count="62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60:AP60"/>
    <mergeCell ref="AG60:AM60"/>
    <mergeCell ref="E60:I60"/>
    <mergeCell ref="K60:AF60"/>
    <mergeCell ref="AG54:AM54"/>
    <mergeCell ref="AN54:AP54"/>
    <mergeCell ref="AG58:AM58"/>
    <mergeCell ref="AN58:AP58"/>
    <mergeCell ref="D58:H58"/>
    <mergeCell ref="J58:AF58"/>
    <mergeCell ref="AN59:AP59"/>
    <mergeCell ref="AG59:AM59"/>
    <mergeCell ref="E59:I59"/>
    <mergeCell ref="K59:AF59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L45:AO45"/>
    <mergeCell ref="AM47:AN47"/>
    <mergeCell ref="AS49:AT51"/>
    <mergeCell ref="AM49:AP49"/>
    <mergeCell ref="AM50:AP50"/>
  </mergeCells>
  <hyperlinks>
    <hyperlink ref="A56" location="'SO 102 - Podélné odstavné...'!C2" display="/" xr:uid="{00000000-0004-0000-0000-000000000000}"/>
    <hyperlink ref="A57" location="'VRN 102 - Vedlejší rozpoč...'!C2" display="/" xr:uid="{00000000-0004-0000-0000-000001000000}"/>
    <hyperlink ref="A59" location="'SO 103 - Chodník'!C2" display="/" xr:uid="{00000000-0004-0000-0000-000002000000}"/>
    <hyperlink ref="A60" location="'VRN 103 - Vedlejší rozpoč...'!C2" display="/" xr:uid="{00000000-0004-0000-0000-000003000000}"/>
  </hyperlinks>
  <pageMargins left="0.39374999999999999" right="0.39374999999999999" top="0.39374999999999999" bottom="0.39374999999999999" header="0" footer="0"/>
  <pageSetup paperSize="9" scale="9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70"/>
  <sheetViews>
    <sheetView showGridLines="0" tabSelected="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7" t="s">
        <v>83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5" customHeight="1">
      <c r="B4" s="20"/>
      <c r="D4" s="21" t="s">
        <v>93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7" t="str">
        <f>'Rekapitulace stavby'!K6</f>
        <v>Rekonstrukce ul. Nádražní, Bystřice pod Hostýnem</v>
      </c>
      <c r="F7" s="308"/>
      <c r="G7" s="308"/>
      <c r="H7" s="308"/>
      <c r="L7" s="20"/>
    </row>
    <row r="8" spans="2:46" ht="12" customHeight="1">
      <c r="B8" s="20"/>
      <c r="D8" s="27" t="s">
        <v>94</v>
      </c>
      <c r="L8" s="20"/>
    </row>
    <row r="9" spans="2:46" s="1" customFormat="1" ht="16.5" customHeight="1">
      <c r="B9" s="32"/>
      <c r="E9" s="307" t="s">
        <v>95</v>
      </c>
      <c r="F9" s="309"/>
      <c r="G9" s="309"/>
      <c r="H9" s="309"/>
      <c r="L9" s="32"/>
    </row>
    <row r="10" spans="2:46" s="1" customFormat="1" ht="12" customHeight="1">
      <c r="B10" s="32"/>
      <c r="D10" s="27" t="s">
        <v>96</v>
      </c>
      <c r="L10" s="32"/>
    </row>
    <row r="11" spans="2:46" s="1" customFormat="1" ht="16.5" customHeight="1">
      <c r="B11" s="32"/>
      <c r="E11" s="266" t="s">
        <v>95</v>
      </c>
      <c r="F11" s="309"/>
      <c r="G11" s="309"/>
      <c r="H11" s="309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Vyplň údaj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19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19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10" t="str">
        <f>'Rekapitulace stavby'!E14</f>
        <v>Vyplň údaj</v>
      </c>
      <c r="F20" s="291"/>
      <c r="G20" s="291"/>
      <c r="H20" s="291"/>
      <c r="I20" s="27" t="s">
        <v>27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19</v>
      </c>
      <c r="L22" s="32"/>
    </row>
    <row r="23" spans="2:12" s="1" customFormat="1" ht="18" customHeight="1">
      <c r="B23" s="32"/>
      <c r="E23" s="25" t="s">
        <v>31</v>
      </c>
      <c r="I23" s="27" t="s">
        <v>27</v>
      </c>
      <c r="J23" s="25" t="s">
        <v>19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1"/>
      <c r="E29" s="296" t="s">
        <v>19</v>
      </c>
      <c r="F29" s="296"/>
      <c r="G29" s="296"/>
      <c r="H29" s="296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37</v>
      </c>
      <c r="J32" s="63">
        <f>ROUND(J93,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5" customHeight="1">
      <c r="B35" s="32"/>
      <c r="D35" s="52" t="s">
        <v>41</v>
      </c>
      <c r="E35" s="27" t="s">
        <v>42</v>
      </c>
      <c r="F35" s="83">
        <f>ROUND((SUM(BE93:BE569)),  2)</f>
        <v>0</v>
      </c>
      <c r="I35" s="93">
        <v>0.21</v>
      </c>
      <c r="J35" s="83">
        <f>ROUND(((SUM(BE93:BE569))*I35),  2)</f>
        <v>0</v>
      </c>
      <c r="L35" s="32"/>
    </row>
    <row r="36" spans="2:12" s="1" customFormat="1" ht="14.45" customHeight="1">
      <c r="B36" s="32"/>
      <c r="E36" s="27" t="s">
        <v>43</v>
      </c>
      <c r="F36" s="83">
        <f>ROUND((SUM(BF93:BF569)),  2)</f>
        <v>0</v>
      </c>
      <c r="I36" s="93">
        <v>0.15</v>
      </c>
      <c r="J36" s="83">
        <f>ROUND(((SUM(BF93:BF569))*I36),  2)</f>
        <v>0</v>
      </c>
      <c r="L36" s="32"/>
    </row>
    <row r="37" spans="2:12" s="1" customFormat="1" ht="14.45" hidden="1" customHeight="1">
      <c r="B37" s="32"/>
      <c r="E37" s="27" t="s">
        <v>44</v>
      </c>
      <c r="F37" s="83">
        <f>ROUND((SUM(BG93:BG569)),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45</v>
      </c>
      <c r="F38" s="83">
        <f>ROUND((SUM(BH93:BH569)),  2)</f>
        <v>0</v>
      </c>
      <c r="I38" s="93">
        <v>0.15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46</v>
      </c>
      <c r="F39" s="83">
        <f>ROUND((SUM(BI93:BI569)),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47</v>
      </c>
      <c r="E41" s="54"/>
      <c r="F41" s="54"/>
      <c r="G41" s="96" t="s">
        <v>48</v>
      </c>
      <c r="H41" s="97" t="s">
        <v>49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97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16.5" customHeight="1">
      <c r="B50" s="32"/>
      <c r="E50" s="307" t="str">
        <f>E7</f>
        <v>Rekonstrukce ul. Nádražní, Bystřice pod Hostýnem</v>
      </c>
      <c r="F50" s="308"/>
      <c r="G50" s="308"/>
      <c r="H50" s="308"/>
      <c r="L50" s="32"/>
    </row>
    <row r="51" spans="2:47" ht="12" customHeight="1">
      <c r="B51" s="20"/>
      <c r="C51" s="27" t="s">
        <v>94</v>
      </c>
      <c r="L51" s="20"/>
    </row>
    <row r="52" spans="2:47" s="1" customFormat="1" ht="16.5" customHeight="1">
      <c r="B52" s="32"/>
      <c r="E52" s="307" t="s">
        <v>95</v>
      </c>
      <c r="F52" s="309"/>
      <c r="G52" s="309"/>
      <c r="H52" s="309"/>
      <c r="L52" s="32"/>
    </row>
    <row r="53" spans="2:47" s="1" customFormat="1" ht="12" customHeight="1">
      <c r="B53" s="32"/>
      <c r="C53" s="27" t="s">
        <v>96</v>
      </c>
      <c r="L53" s="32"/>
    </row>
    <row r="54" spans="2:47" s="1" customFormat="1" ht="16.5" customHeight="1">
      <c r="B54" s="32"/>
      <c r="E54" s="266" t="str">
        <f>E11</f>
        <v>SO 102 - Podélné odstavné stání</v>
      </c>
      <c r="F54" s="309"/>
      <c r="G54" s="309"/>
      <c r="H54" s="309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Bystřice pod Hostýnem</v>
      </c>
      <c r="I56" s="27" t="s">
        <v>23</v>
      </c>
      <c r="J56" s="49" t="str">
        <f>IF(J14="","",J14)</f>
        <v>Vyplň údaj</v>
      </c>
      <c r="L56" s="32"/>
    </row>
    <row r="57" spans="2:47" s="1" customFormat="1" ht="6.95" customHeight="1">
      <c r="B57" s="32"/>
      <c r="L57" s="32"/>
    </row>
    <row r="58" spans="2:47" s="1" customFormat="1" ht="15.2" customHeight="1">
      <c r="B58" s="32"/>
      <c r="C58" s="27" t="s">
        <v>24</v>
      </c>
      <c r="F58" s="25" t="str">
        <f>E17</f>
        <v>město Bystřice pod Hostýnem</v>
      </c>
      <c r="I58" s="27" t="s">
        <v>30</v>
      </c>
      <c r="J58" s="30" t="str">
        <f>E23</f>
        <v>ViaDesigne s.r.o.</v>
      </c>
      <c r="L58" s="32"/>
    </row>
    <row r="59" spans="2:47" s="1" customFormat="1" ht="15.2" customHeight="1">
      <c r="B59" s="32"/>
      <c r="C59" s="27" t="s">
        <v>28</v>
      </c>
      <c r="F59" s="25" t="str">
        <f>IF(E20="","",E20)</f>
        <v>Vyplň údaj</v>
      </c>
      <c r="I59" s="27" t="s">
        <v>33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98</v>
      </c>
      <c r="D61" s="94"/>
      <c r="E61" s="94"/>
      <c r="F61" s="94"/>
      <c r="G61" s="94"/>
      <c r="H61" s="94"/>
      <c r="I61" s="94"/>
      <c r="J61" s="101" t="s">
        <v>99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69</v>
      </c>
      <c r="J63" s="63">
        <f>J93</f>
        <v>0</v>
      </c>
      <c r="L63" s="32"/>
      <c r="AU63" s="17" t="s">
        <v>100</v>
      </c>
    </row>
    <row r="64" spans="2:47" s="8" customFormat="1" ht="24.95" customHeight="1">
      <c r="B64" s="103"/>
      <c r="D64" s="104" t="s">
        <v>101</v>
      </c>
      <c r="E64" s="105"/>
      <c r="F64" s="105"/>
      <c r="G64" s="105"/>
      <c r="H64" s="105"/>
      <c r="I64" s="105"/>
      <c r="J64" s="106">
        <f>J94</f>
        <v>0</v>
      </c>
      <c r="L64" s="103"/>
    </row>
    <row r="65" spans="2:12" s="9" customFormat="1" ht="19.899999999999999" customHeight="1">
      <c r="B65" s="107"/>
      <c r="D65" s="108" t="s">
        <v>102</v>
      </c>
      <c r="E65" s="109"/>
      <c r="F65" s="109"/>
      <c r="G65" s="109"/>
      <c r="H65" s="109"/>
      <c r="I65" s="109"/>
      <c r="J65" s="110">
        <f>J95</f>
        <v>0</v>
      </c>
      <c r="L65" s="107"/>
    </row>
    <row r="66" spans="2:12" s="9" customFormat="1" ht="19.899999999999999" customHeight="1">
      <c r="B66" s="107"/>
      <c r="D66" s="108" t="s">
        <v>103</v>
      </c>
      <c r="E66" s="109"/>
      <c r="F66" s="109"/>
      <c r="G66" s="109"/>
      <c r="H66" s="109"/>
      <c r="I66" s="109"/>
      <c r="J66" s="110">
        <f>J253</f>
        <v>0</v>
      </c>
      <c r="L66" s="107"/>
    </row>
    <row r="67" spans="2:12" s="9" customFormat="1" ht="19.899999999999999" customHeight="1">
      <c r="B67" s="107"/>
      <c r="D67" s="108" t="s">
        <v>104</v>
      </c>
      <c r="E67" s="109"/>
      <c r="F67" s="109"/>
      <c r="G67" s="109"/>
      <c r="H67" s="109"/>
      <c r="I67" s="109"/>
      <c r="J67" s="110">
        <f>J260</f>
        <v>0</v>
      </c>
      <c r="L67" s="107"/>
    </row>
    <row r="68" spans="2:12" s="9" customFormat="1" ht="19.899999999999999" customHeight="1">
      <c r="B68" s="107"/>
      <c r="D68" s="108" t="s">
        <v>105</v>
      </c>
      <c r="E68" s="109"/>
      <c r="F68" s="109"/>
      <c r="G68" s="109"/>
      <c r="H68" s="109"/>
      <c r="I68" s="109"/>
      <c r="J68" s="110">
        <f>J328</f>
        <v>0</v>
      </c>
      <c r="L68" s="107"/>
    </row>
    <row r="69" spans="2:12" s="9" customFormat="1" ht="19.899999999999999" customHeight="1">
      <c r="B69" s="107"/>
      <c r="D69" s="108" t="s">
        <v>106</v>
      </c>
      <c r="E69" s="109"/>
      <c r="F69" s="109"/>
      <c r="G69" s="109"/>
      <c r="H69" s="109"/>
      <c r="I69" s="109"/>
      <c r="J69" s="110">
        <f>J384</f>
        <v>0</v>
      </c>
      <c r="L69" s="107"/>
    </row>
    <row r="70" spans="2:12" s="9" customFormat="1" ht="19.899999999999999" customHeight="1">
      <c r="B70" s="107"/>
      <c r="D70" s="108" t="s">
        <v>107</v>
      </c>
      <c r="E70" s="109"/>
      <c r="F70" s="109"/>
      <c r="G70" s="109"/>
      <c r="H70" s="109"/>
      <c r="I70" s="109"/>
      <c r="J70" s="110">
        <f>J507</f>
        <v>0</v>
      </c>
      <c r="L70" s="107"/>
    </row>
    <row r="71" spans="2:12" s="9" customFormat="1" ht="19.899999999999999" customHeight="1">
      <c r="B71" s="107"/>
      <c r="D71" s="108" t="s">
        <v>108</v>
      </c>
      <c r="E71" s="109"/>
      <c r="F71" s="109"/>
      <c r="G71" s="109"/>
      <c r="H71" s="109"/>
      <c r="I71" s="109"/>
      <c r="J71" s="110">
        <f>J566</f>
        <v>0</v>
      </c>
      <c r="L71" s="107"/>
    </row>
    <row r="72" spans="2:12" s="1" customFormat="1" ht="21.75" customHeight="1">
      <c r="B72" s="32"/>
      <c r="L72" s="32"/>
    </row>
    <row r="73" spans="2:12" s="1" customFormat="1" ht="6.95" customHeight="1"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32"/>
    </row>
    <row r="77" spans="2:12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2"/>
    </row>
    <row r="78" spans="2:12" s="1" customFormat="1" ht="24.95" customHeight="1">
      <c r="B78" s="32"/>
      <c r="C78" s="21" t="s">
        <v>109</v>
      </c>
      <c r="L78" s="32"/>
    </row>
    <row r="79" spans="2:12" s="1" customFormat="1" ht="6.95" customHeight="1">
      <c r="B79" s="32"/>
      <c r="L79" s="32"/>
    </row>
    <row r="80" spans="2:12" s="1" customFormat="1" ht="12" customHeight="1">
      <c r="B80" s="32"/>
      <c r="C80" s="27" t="s">
        <v>16</v>
      </c>
      <c r="L80" s="32"/>
    </row>
    <row r="81" spans="2:65" s="1" customFormat="1" ht="16.5" customHeight="1">
      <c r="B81" s="32"/>
      <c r="E81" s="307" t="str">
        <f>E7</f>
        <v>Rekonstrukce ul. Nádražní, Bystřice pod Hostýnem</v>
      </c>
      <c r="F81" s="308"/>
      <c r="G81" s="308"/>
      <c r="H81" s="308"/>
      <c r="L81" s="32"/>
    </row>
    <row r="82" spans="2:65" ht="12" customHeight="1">
      <c r="B82" s="20"/>
      <c r="C82" s="27" t="s">
        <v>94</v>
      </c>
      <c r="L82" s="20"/>
    </row>
    <row r="83" spans="2:65" s="1" customFormat="1" ht="16.5" customHeight="1">
      <c r="B83" s="32"/>
      <c r="E83" s="307" t="s">
        <v>95</v>
      </c>
      <c r="F83" s="309"/>
      <c r="G83" s="309"/>
      <c r="H83" s="309"/>
      <c r="L83" s="32"/>
    </row>
    <row r="84" spans="2:65" s="1" customFormat="1" ht="12" customHeight="1">
      <c r="B84" s="32"/>
      <c r="C84" s="27" t="s">
        <v>96</v>
      </c>
      <c r="L84" s="32"/>
    </row>
    <row r="85" spans="2:65" s="1" customFormat="1" ht="16.5" customHeight="1">
      <c r="B85" s="32"/>
      <c r="E85" s="266" t="str">
        <f>E11</f>
        <v>SO 102 - Podélné odstavné stání</v>
      </c>
      <c r="F85" s="309"/>
      <c r="G85" s="309"/>
      <c r="H85" s="309"/>
      <c r="L85" s="32"/>
    </row>
    <row r="86" spans="2:65" s="1" customFormat="1" ht="6.95" customHeight="1">
      <c r="B86" s="32"/>
      <c r="L86" s="32"/>
    </row>
    <row r="87" spans="2:65" s="1" customFormat="1" ht="12" customHeight="1">
      <c r="B87" s="32"/>
      <c r="C87" s="27" t="s">
        <v>21</v>
      </c>
      <c r="F87" s="25" t="str">
        <f>F14</f>
        <v>Bystřice pod Hostýnem</v>
      </c>
      <c r="I87" s="27" t="s">
        <v>23</v>
      </c>
      <c r="J87" s="49" t="str">
        <f>IF(J14="","",J14)</f>
        <v>Vyplň údaj</v>
      </c>
      <c r="L87" s="32"/>
    </row>
    <row r="88" spans="2:65" s="1" customFormat="1" ht="6.95" customHeight="1">
      <c r="B88" s="32"/>
      <c r="L88" s="32"/>
    </row>
    <row r="89" spans="2:65" s="1" customFormat="1" ht="15.2" customHeight="1">
      <c r="B89" s="32"/>
      <c r="C89" s="27" t="s">
        <v>24</v>
      </c>
      <c r="F89" s="25" t="str">
        <f>E17</f>
        <v>město Bystřice pod Hostýnem</v>
      </c>
      <c r="I89" s="27" t="s">
        <v>30</v>
      </c>
      <c r="J89" s="30" t="str">
        <f>E23</f>
        <v>ViaDesigne s.r.o.</v>
      </c>
      <c r="L89" s="32"/>
    </row>
    <row r="90" spans="2:65" s="1" customFormat="1" ht="15.2" customHeight="1">
      <c r="B90" s="32"/>
      <c r="C90" s="27" t="s">
        <v>28</v>
      </c>
      <c r="F90" s="25" t="str">
        <f>IF(E20="","",E20)</f>
        <v>Vyplň údaj</v>
      </c>
      <c r="I90" s="27" t="s">
        <v>33</v>
      </c>
      <c r="J90" s="30" t="str">
        <f>E26</f>
        <v xml:space="preserve"> </v>
      </c>
      <c r="L90" s="32"/>
    </row>
    <row r="91" spans="2:65" s="1" customFormat="1" ht="10.35" customHeight="1">
      <c r="B91" s="32"/>
      <c r="L91" s="32"/>
    </row>
    <row r="92" spans="2:65" s="10" customFormat="1" ht="29.25" customHeight="1">
      <c r="B92" s="111"/>
      <c r="C92" s="112" t="s">
        <v>110</v>
      </c>
      <c r="D92" s="113" t="s">
        <v>56</v>
      </c>
      <c r="E92" s="113" t="s">
        <v>52</v>
      </c>
      <c r="F92" s="113" t="s">
        <v>53</v>
      </c>
      <c r="G92" s="113" t="s">
        <v>111</v>
      </c>
      <c r="H92" s="113" t="s">
        <v>112</v>
      </c>
      <c r="I92" s="113" t="s">
        <v>113</v>
      </c>
      <c r="J92" s="113" t="s">
        <v>99</v>
      </c>
      <c r="K92" s="114" t="s">
        <v>114</v>
      </c>
      <c r="L92" s="111"/>
      <c r="M92" s="56" t="s">
        <v>19</v>
      </c>
      <c r="N92" s="57" t="s">
        <v>41</v>
      </c>
      <c r="O92" s="57" t="s">
        <v>115</v>
      </c>
      <c r="P92" s="57" t="s">
        <v>116</v>
      </c>
      <c r="Q92" s="57" t="s">
        <v>117</v>
      </c>
      <c r="R92" s="57" t="s">
        <v>118</v>
      </c>
      <c r="S92" s="57" t="s">
        <v>119</v>
      </c>
      <c r="T92" s="58" t="s">
        <v>120</v>
      </c>
    </row>
    <row r="93" spans="2:65" s="1" customFormat="1" ht="22.9" customHeight="1">
      <c r="B93" s="32"/>
      <c r="C93" s="61" t="s">
        <v>121</v>
      </c>
      <c r="J93" s="115">
        <f>BK93</f>
        <v>0</v>
      </c>
      <c r="L93" s="32"/>
      <c r="M93" s="59"/>
      <c r="N93" s="50"/>
      <c r="O93" s="50"/>
      <c r="P93" s="116">
        <f>P94</f>
        <v>0</v>
      </c>
      <c r="Q93" s="50"/>
      <c r="R93" s="116">
        <f>R94</f>
        <v>1022.8400343600001</v>
      </c>
      <c r="S93" s="50"/>
      <c r="T93" s="117">
        <f>T94</f>
        <v>497.68049999999999</v>
      </c>
      <c r="AT93" s="17" t="s">
        <v>70</v>
      </c>
      <c r="AU93" s="17" t="s">
        <v>100</v>
      </c>
      <c r="BK93" s="118">
        <f>BK94</f>
        <v>0</v>
      </c>
    </row>
    <row r="94" spans="2:65" s="11" customFormat="1" ht="25.9" customHeight="1">
      <c r="B94" s="119"/>
      <c r="D94" s="120" t="s">
        <v>70</v>
      </c>
      <c r="E94" s="121" t="s">
        <v>122</v>
      </c>
      <c r="F94" s="121" t="s">
        <v>123</v>
      </c>
      <c r="I94" s="122"/>
      <c r="J94" s="123">
        <f>BK94</f>
        <v>0</v>
      </c>
      <c r="L94" s="119"/>
      <c r="M94" s="124"/>
      <c r="P94" s="125">
        <f>P95+P253+P260+P328+P384+P507+P566</f>
        <v>0</v>
      </c>
      <c r="R94" s="125">
        <f>R95+R253+R260+R328+R384+R507+R566</f>
        <v>1022.8400343600001</v>
      </c>
      <c r="T94" s="126">
        <f>T95+T253+T260+T328+T384+T507+T566</f>
        <v>497.68049999999999</v>
      </c>
      <c r="AR94" s="120" t="s">
        <v>78</v>
      </c>
      <c r="AT94" s="127" t="s">
        <v>70</v>
      </c>
      <c r="AU94" s="127" t="s">
        <v>71</v>
      </c>
      <c r="AY94" s="120" t="s">
        <v>124</v>
      </c>
      <c r="BK94" s="128">
        <f>BK95+BK253+BK260+BK328+BK384+BK507+BK566</f>
        <v>0</v>
      </c>
    </row>
    <row r="95" spans="2:65" s="11" customFormat="1" ht="22.9" customHeight="1">
      <c r="B95" s="119"/>
      <c r="D95" s="120" t="s">
        <v>70</v>
      </c>
      <c r="E95" s="129" t="s">
        <v>78</v>
      </c>
      <c r="F95" s="129" t="s">
        <v>125</v>
      </c>
      <c r="I95" s="122"/>
      <c r="J95" s="130">
        <f>BK95</f>
        <v>0</v>
      </c>
      <c r="L95" s="119"/>
      <c r="M95" s="124"/>
      <c r="P95" s="125">
        <f>SUM(P96:P252)</f>
        <v>0</v>
      </c>
      <c r="R95" s="125">
        <f>SUM(R96:R252)</f>
        <v>556.72608000000002</v>
      </c>
      <c r="T95" s="126">
        <f>SUM(T96:T252)</f>
        <v>490.8605</v>
      </c>
      <c r="AR95" s="120" t="s">
        <v>78</v>
      </c>
      <c r="AT95" s="127" t="s">
        <v>70</v>
      </c>
      <c r="AU95" s="127" t="s">
        <v>78</v>
      </c>
      <c r="AY95" s="120" t="s">
        <v>124</v>
      </c>
      <c r="BK95" s="128">
        <f>SUM(BK96:BK252)</f>
        <v>0</v>
      </c>
    </row>
    <row r="96" spans="2:65" s="1" customFormat="1" ht="16.5" customHeight="1">
      <c r="B96" s="32"/>
      <c r="C96" s="131" t="s">
        <v>78</v>
      </c>
      <c r="D96" s="131" t="s">
        <v>126</v>
      </c>
      <c r="E96" s="132" t="s">
        <v>127</v>
      </c>
      <c r="F96" s="133" t="s">
        <v>128</v>
      </c>
      <c r="G96" s="134" t="s">
        <v>129</v>
      </c>
      <c r="H96" s="135">
        <v>94.2</v>
      </c>
      <c r="I96" s="136"/>
      <c r="J96" s="137">
        <f>ROUND(I96*H96,2)</f>
        <v>0</v>
      </c>
      <c r="K96" s="133" t="s">
        <v>130</v>
      </c>
      <c r="L96" s="32"/>
      <c r="M96" s="138" t="s">
        <v>19</v>
      </c>
      <c r="N96" s="139" t="s">
        <v>42</v>
      </c>
      <c r="P96" s="140">
        <f>O96*H96</f>
        <v>0</v>
      </c>
      <c r="Q96" s="140">
        <v>0</v>
      </c>
      <c r="R96" s="140">
        <f>Q96*H96</f>
        <v>0</v>
      </c>
      <c r="S96" s="140">
        <v>0.255</v>
      </c>
      <c r="T96" s="141">
        <f>S96*H96</f>
        <v>24.021000000000001</v>
      </c>
      <c r="AR96" s="142" t="s">
        <v>131</v>
      </c>
      <c r="AT96" s="142" t="s">
        <v>126</v>
      </c>
      <c r="AU96" s="142" t="s">
        <v>80</v>
      </c>
      <c r="AY96" s="17" t="s">
        <v>124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7" t="s">
        <v>78</v>
      </c>
      <c r="BK96" s="143">
        <f>ROUND(I96*H96,2)</f>
        <v>0</v>
      </c>
      <c r="BL96" s="17" t="s">
        <v>131</v>
      </c>
      <c r="BM96" s="142" t="s">
        <v>132</v>
      </c>
    </row>
    <row r="97" spans="2:65" s="1" customFormat="1" ht="19.5">
      <c r="B97" s="32"/>
      <c r="D97" s="144" t="s">
        <v>133</v>
      </c>
      <c r="F97" s="145" t="s">
        <v>134</v>
      </c>
      <c r="I97" s="146"/>
      <c r="L97" s="32"/>
      <c r="M97" s="147"/>
      <c r="T97" s="53"/>
      <c r="AT97" s="17" t="s">
        <v>133</v>
      </c>
      <c r="AU97" s="17" t="s">
        <v>80</v>
      </c>
    </row>
    <row r="98" spans="2:65" s="1" customFormat="1" ht="11.25">
      <c r="B98" s="32"/>
      <c r="D98" s="148" t="s">
        <v>135</v>
      </c>
      <c r="F98" s="149" t="s">
        <v>136</v>
      </c>
      <c r="I98" s="146"/>
      <c r="L98" s="32"/>
      <c r="M98" s="147"/>
      <c r="T98" s="53"/>
      <c r="AT98" s="17" t="s">
        <v>135</v>
      </c>
      <c r="AU98" s="17" t="s">
        <v>80</v>
      </c>
    </row>
    <row r="99" spans="2:65" s="1" customFormat="1" ht="126.75">
      <c r="B99" s="32"/>
      <c r="D99" s="144" t="s">
        <v>137</v>
      </c>
      <c r="F99" s="150" t="s">
        <v>138</v>
      </c>
      <c r="I99" s="146"/>
      <c r="L99" s="32"/>
      <c r="M99" s="147"/>
      <c r="T99" s="53"/>
      <c r="AT99" s="17" t="s">
        <v>137</v>
      </c>
      <c r="AU99" s="17" t="s">
        <v>80</v>
      </c>
    </row>
    <row r="100" spans="2:65" s="12" customFormat="1" ht="11.25">
      <c r="B100" s="151"/>
      <c r="D100" s="144" t="s">
        <v>139</v>
      </c>
      <c r="E100" s="152" t="s">
        <v>19</v>
      </c>
      <c r="F100" s="153" t="s">
        <v>140</v>
      </c>
      <c r="H100" s="154">
        <v>94.2</v>
      </c>
      <c r="I100" s="155"/>
      <c r="L100" s="151"/>
      <c r="M100" s="156"/>
      <c r="T100" s="157"/>
      <c r="AT100" s="152" t="s">
        <v>139</v>
      </c>
      <c r="AU100" s="152" t="s">
        <v>80</v>
      </c>
      <c r="AV100" s="12" t="s">
        <v>80</v>
      </c>
      <c r="AW100" s="12" t="s">
        <v>32</v>
      </c>
      <c r="AX100" s="12" t="s">
        <v>78</v>
      </c>
      <c r="AY100" s="152" t="s">
        <v>124</v>
      </c>
    </row>
    <row r="101" spans="2:65" s="1" customFormat="1" ht="16.5" customHeight="1">
      <c r="B101" s="32"/>
      <c r="C101" s="131" t="s">
        <v>80</v>
      </c>
      <c r="D101" s="131" t="s">
        <v>126</v>
      </c>
      <c r="E101" s="132" t="s">
        <v>141</v>
      </c>
      <c r="F101" s="133" t="s">
        <v>142</v>
      </c>
      <c r="G101" s="134" t="s">
        <v>129</v>
      </c>
      <c r="H101" s="135">
        <v>41.3</v>
      </c>
      <c r="I101" s="136"/>
      <c r="J101" s="137">
        <f>ROUND(I101*H101,2)</f>
        <v>0</v>
      </c>
      <c r="K101" s="133" t="s">
        <v>130</v>
      </c>
      <c r="L101" s="32"/>
      <c r="M101" s="138" t="s">
        <v>19</v>
      </c>
      <c r="N101" s="139" t="s">
        <v>42</v>
      </c>
      <c r="P101" s="140">
        <f>O101*H101</f>
        <v>0</v>
      </c>
      <c r="Q101" s="140">
        <v>0</v>
      </c>
      <c r="R101" s="140">
        <f>Q101*H101</f>
        <v>0</v>
      </c>
      <c r="S101" s="140">
        <v>0.26</v>
      </c>
      <c r="T101" s="141">
        <f>S101*H101</f>
        <v>10.738</v>
      </c>
      <c r="AR101" s="142" t="s">
        <v>131</v>
      </c>
      <c r="AT101" s="142" t="s">
        <v>126</v>
      </c>
      <c r="AU101" s="142" t="s">
        <v>80</v>
      </c>
      <c r="AY101" s="17" t="s">
        <v>124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7" t="s">
        <v>78</v>
      </c>
      <c r="BK101" s="143">
        <f>ROUND(I101*H101,2)</f>
        <v>0</v>
      </c>
      <c r="BL101" s="17" t="s">
        <v>131</v>
      </c>
      <c r="BM101" s="142" t="s">
        <v>143</v>
      </c>
    </row>
    <row r="102" spans="2:65" s="1" customFormat="1" ht="19.5">
      <c r="B102" s="32"/>
      <c r="D102" s="144" t="s">
        <v>133</v>
      </c>
      <c r="F102" s="145" t="s">
        <v>144</v>
      </c>
      <c r="I102" s="146"/>
      <c r="L102" s="32"/>
      <c r="M102" s="147"/>
      <c r="T102" s="53"/>
      <c r="AT102" s="17" t="s">
        <v>133</v>
      </c>
      <c r="AU102" s="17" t="s">
        <v>80</v>
      </c>
    </row>
    <row r="103" spans="2:65" s="1" customFormat="1" ht="11.25">
      <c r="B103" s="32"/>
      <c r="D103" s="148" t="s">
        <v>135</v>
      </c>
      <c r="F103" s="149" t="s">
        <v>145</v>
      </c>
      <c r="I103" s="146"/>
      <c r="L103" s="32"/>
      <c r="M103" s="147"/>
      <c r="T103" s="53"/>
      <c r="AT103" s="17" t="s">
        <v>135</v>
      </c>
      <c r="AU103" s="17" t="s">
        <v>80</v>
      </c>
    </row>
    <row r="104" spans="2:65" s="1" customFormat="1" ht="126.75">
      <c r="B104" s="32"/>
      <c r="D104" s="144" t="s">
        <v>137</v>
      </c>
      <c r="F104" s="150" t="s">
        <v>138</v>
      </c>
      <c r="I104" s="146"/>
      <c r="L104" s="32"/>
      <c r="M104" s="147"/>
      <c r="T104" s="53"/>
      <c r="AT104" s="17" t="s">
        <v>137</v>
      </c>
      <c r="AU104" s="17" t="s">
        <v>80</v>
      </c>
    </row>
    <row r="105" spans="2:65" s="12" customFormat="1" ht="11.25">
      <c r="B105" s="151"/>
      <c r="D105" s="144" t="s">
        <v>139</v>
      </c>
      <c r="E105" s="152" t="s">
        <v>19</v>
      </c>
      <c r="F105" s="153" t="s">
        <v>146</v>
      </c>
      <c r="H105" s="154">
        <v>17.3</v>
      </c>
      <c r="I105" s="155"/>
      <c r="L105" s="151"/>
      <c r="M105" s="156"/>
      <c r="T105" s="157"/>
      <c r="AT105" s="152" t="s">
        <v>139</v>
      </c>
      <c r="AU105" s="152" t="s">
        <v>80</v>
      </c>
      <c r="AV105" s="12" t="s">
        <v>80</v>
      </c>
      <c r="AW105" s="12" t="s">
        <v>32</v>
      </c>
      <c r="AX105" s="12" t="s">
        <v>71</v>
      </c>
      <c r="AY105" s="152" t="s">
        <v>124</v>
      </c>
    </row>
    <row r="106" spans="2:65" s="12" customFormat="1" ht="11.25">
      <c r="B106" s="151"/>
      <c r="D106" s="144" t="s">
        <v>139</v>
      </c>
      <c r="E106" s="152" t="s">
        <v>19</v>
      </c>
      <c r="F106" s="153" t="s">
        <v>147</v>
      </c>
      <c r="H106" s="154">
        <v>24</v>
      </c>
      <c r="I106" s="155"/>
      <c r="L106" s="151"/>
      <c r="M106" s="156"/>
      <c r="T106" s="157"/>
      <c r="AT106" s="152" t="s">
        <v>139</v>
      </c>
      <c r="AU106" s="152" t="s">
        <v>80</v>
      </c>
      <c r="AV106" s="12" t="s">
        <v>80</v>
      </c>
      <c r="AW106" s="12" t="s">
        <v>32</v>
      </c>
      <c r="AX106" s="12" t="s">
        <v>71</v>
      </c>
      <c r="AY106" s="152" t="s">
        <v>124</v>
      </c>
    </row>
    <row r="107" spans="2:65" s="13" customFormat="1" ht="11.25">
      <c r="B107" s="158"/>
      <c r="D107" s="144" t="s">
        <v>139</v>
      </c>
      <c r="E107" s="159" t="s">
        <v>19</v>
      </c>
      <c r="F107" s="160" t="s">
        <v>148</v>
      </c>
      <c r="H107" s="161">
        <v>41.3</v>
      </c>
      <c r="I107" s="162"/>
      <c r="L107" s="158"/>
      <c r="M107" s="163"/>
      <c r="T107" s="164"/>
      <c r="AT107" s="159" t="s">
        <v>139</v>
      </c>
      <c r="AU107" s="159" t="s">
        <v>80</v>
      </c>
      <c r="AV107" s="13" t="s">
        <v>131</v>
      </c>
      <c r="AW107" s="13" t="s">
        <v>32</v>
      </c>
      <c r="AX107" s="13" t="s">
        <v>78</v>
      </c>
      <c r="AY107" s="159" t="s">
        <v>124</v>
      </c>
    </row>
    <row r="108" spans="2:65" s="1" customFormat="1" ht="16.5" customHeight="1">
      <c r="B108" s="32"/>
      <c r="C108" s="131" t="s">
        <v>149</v>
      </c>
      <c r="D108" s="131" t="s">
        <v>126</v>
      </c>
      <c r="E108" s="132" t="s">
        <v>150</v>
      </c>
      <c r="F108" s="133" t="s">
        <v>151</v>
      </c>
      <c r="G108" s="134" t="s">
        <v>129</v>
      </c>
      <c r="H108" s="135">
        <v>17.5</v>
      </c>
      <c r="I108" s="136"/>
      <c r="J108" s="137">
        <f>ROUND(I108*H108,2)</f>
        <v>0</v>
      </c>
      <c r="K108" s="133" t="s">
        <v>130</v>
      </c>
      <c r="L108" s="32"/>
      <c r="M108" s="138" t="s">
        <v>19</v>
      </c>
      <c r="N108" s="139" t="s">
        <v>42</v>
      </c>
      <c r="P108" s="140">
        <f>O108*H108</f>
        <v>0</v>
      </c>
      <c r="Q108" s="140">
        <v>0</v>
      </c>
      <c r="R108" s="140">
        <f>Q108*H108</f>
        <v>0</v>
      </c>
      <c r="S108" s="140">
        <v>0.32</v>
      </c>
      <c r="T108" s="141">
        <f>S108*H108</f>
        <v>5.6000000000000005</v>
      </c>
      <c r="AR108" s="142" t="s">
        <v>131</v>
      </c>
      <c r="AT108" s="142" t="s">
        <v>126</v>
      </c>
      <c r="AU108" s="142" t="s">
        <v>80</v>
      </c>
      <c r="AY108" s="17" t="s">
        <v>124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7" t="s">
        <v>78</v>
      </c>
      <c r="BK108" s="143">
        <f>ROUND(I108*H108,2)</f>
        <v>0</v>
      </c>
      <c r="BL108" s="17" t="s">
        <v>131</v>
      </c>
      <c r="BM108" s="142" t="s">
        <v>152</v>
      </c>
    </row>
    <row r="109" spans="2:65" s="1" customFormat="1" ht="19.5">
      <c r="B109" s="32"/>
      <c r="D109" s="144" t="s">
        <v>133</v>
      </c>
      <c r="F109" s="145" t="s">
        <v>153</v>
      </c>
      <c r="I109" s="146"/>
      <c r="L109" s="32"/>
      <c r="M109" s="147"/>
      <c r="T109" s="53"/>
      <c r="AT109" s="17" t="s">
        <v>133</v>
      </c>
      <c r="AU109" s="17" t="s">
        <v>80</v>
      </c>
    </row>
    <row r="110" spans="2:65" s="1" customFormat="1" ht="11.25">
      <c r="B110" s="32"/>
      <c r="D110" s="148" t="s">
        <v>135</v>
      </c>
      <c r="F110" s="149" t="s">
        <v>154</v>
      </c>
      <c r="I110" s="146"/>
      <c r="L110" s="32"/>
      <c r="M110" s="147"/>
      <c r="T110" s="53"/>
      <c r="AT110" s="17" t="s">
        <v>135</v>
      </c>
      <c r="AU110" s="17" t="s">
        <v>80</v>
      </c>
    </row>
    <row r="111" spans="2:65" s="1" customFormat="1" ht="117">
      <c r="B111" s="32"/>
      <c r="D111" s="144" t="s">
        <v>137</v>
      </c>
      <c r="F111" s="150" t="s">
        <v>155</v>
      </c>
      <c r="I111" s="146"/>
      <c r="L111" s="32"/>
      <c r="M111" s="147"/>
      <c r="T111" s="53"/>
      <c r="AT111" s="17" t="s">
        <v>137</v>
      </c>
      <c r="AU111" s="17" t="s">
        <v>80</v>
      </c>
    </row>
    <row r="112" spans="2:65" s="12" customFormat="1" ht="11.25">
      <c r="B112" s="151"/>
      <c r="D112" s="144" t="s">
        <v>139</v>
      </c>
      <c r="E112" s="152" t="s">
        <v>19</v>
      </c>
      <c r="F112" s="153" t="s">
        <v>156</v>
      </c>
      <c r="H112" s="154">
        <v>17.5</v>
      </c>
      <c r="I112" s="155"/>
      <c r="L112" s="151"/>
      <c r="M112" s="156"/>
      <c r="T112" s="157"/>
      <c r="AT112" s="152" t="s">
        <v>139</v>
      </c>
      <c r="AU112" s="152" t="s">
        <v>80</v>
      </c>
      <c r="AV112" s="12" t="s">
        <v>80</v>
      </c>
      <c r="AW112" s="12" t="s">
        <v>32</v>
      </c>
      <c r="AX112" s="12" t="s">
        <v>78</v>
      </c>
      <c r="AY112" s="152" t="s">
        <v>124</v>
      </c>
    </row>
    <row r="113" spans="2:65" s="1" customFormat="1" ht="16.5" customHeight="1">
      <c r="B113" s="32"/>
      <c r="C113" s="131" t="s">
        <v>131</v>
      </c>
      <c r="D113" s="131" t="s">
        <v>126</v>
      </c>
      <c r="E113" s="132" t="s">
        <v>157</v>
      </c>
      <c r="F113" s="133" t="s">
        <v>158</v>
      </c>
      <c r="G113" s="134" t="s">
        <v>129</v>
      </c>
      <c r="H113" s="135">
        <v>356</v>
      </c>
      <c r="I113" s="136"/>
      <c r="J113" s="137">
        <f>ROUND(I113*H113,2)</f>
        <v>0</v>
      </c>
      <c r="K113" s="133" t="s">
        <v>130</v>
      </c>
      <c r="L113" s="32"/>
      <c r="M113" s="138" t="s">
        <v>19</v>
      </c>
      <c r="N113" s="139" t="s">
        <v>42</v>
      </c>
      <c r="P113" s="140">
        <f>O113*H113</f>
        <v>0</v>
      </c>
      <c r="Q113" s="140">
        <v>0</v>
      </c>
      <c r="R113" s="140">
        <f>Q113*H113</f>
        <v>0</v>
      </c>
      <c r="S113" s="140">
        <v>0.22</v>
      </c>
      <c r="T113" s="141">
        <f>S113*H113</f>
        <v>78.320000000000007</v>
      </c>
      <c r="AR113" s="142" t="s">
        <v>131</v>
      </c>
      <c r="AT113" s="142" t="s">
        <v>126</v>
      </c>
      <c r="AU113" s="142" t="s">
        <v>80</v>
      </c>
      <c r="AY113" s="17" t="s">
        <v>124</v>
      </c>
      <c r="BE113" s="143">
        <f>IF(N113="základní",J113,0)</f>
        <v>0</v>
      </c>
      <c r="BF113" s="143">
        <f>IF(N113="snížená",J113,0)</f>
        <v>0</v>
      </c>
      <c r="BG113" s="143">
        <f>IF(N113="zákl. přenesená",J113,0)</f>
        <v>0</v>
      </c>
      <c r="BH113" s="143">
        <f>IF(N113="sníž. přenesená",J113,0)</f>
        <v>0</v>
      </c>
      <c r="BI113" s="143">
        <f>IF(N113="nulová",J113,0)</f>
        <v>0</v>
      </c>
      <c r="BJ113" s="17" t="s">
        <v>78</v>
      </c>
      <c r="BK113" s="143">
        <f>ROUND(I113*H113,2)</f>
        <v>0</v>
      </c>
      <c r="BL113" s="17" t="s">
        <v>131</v>
      </c>
      <c r="BM113" s="142" t="s">
        <v>159</v>
      </c>
    </row>
    <row r="114" spans="2:65" s="1" customFormat="1" ht="19.5">
      <c r="B114" s="32"/>
      <c r="D114" s="144" t="s">
        <v>133</v>
      </c>
      <c r="F114" s="145" t="s">
        <v>160</v>
      </c>
      <c r="I114" s="146"/>
      <c r="L114" s="32"/>
      <c r="M114" s="147"/>
      <c r="T114" s="53"/>
      <c r="AT114" s="17" t="s">
        <v>133</v>
      </c>
      <c r="AU114" s="17" t="s">
        <v>80</v>
      </c>
    </row>
    <row r="115" spans="2:65" s="1" customFormat="1" ht="11.25">
      <c r="B115" s="32"/>
      <c r="D115" s="148" t="s">
        <v>135</v>
      </c>
      <c r="F115" s="149" t="s">
        <v>161</v>
      </c>
      <c r="I115" s="146"/>
      <c r="L115" s="32"/>
      <c r="M115" s="147"/>
      <c r="T115" s="53"/>
      <c r="AT115" s="17" t="s">
        <v>135</v>
      </c>
      <c r="AU115" s="17" t="s">
        <v>80</v>
      </c>
    </row>
    <row r="116" spans="2:65" s="1" customFormat="1" ht="175.5">
      <c r="B116" s="32"/>
      <c r="D116" s="144" t="s">
        <v>137</v>
      </c>
      <c r="F116" s="150" t="s">
        <v>162</v>
      </c>
      <c r="I116" s="146"/>
      <c r="L116" s="32"/>
      <c r="M116" s="147"/>
      <c r="T116" s="53"/>
      <c r="AT116" s="17" t="s">
        <v>137</v>
      </c>
      <c r="AU116" s="17" t="s">
        <v>80</v>
      </c>
    </row>
    <row r="117" spans="2:65" s="12" customFormat="1" ht="11.25">
      <c r="B117" s="151"/>
      <c r="D117" s="144" t="s">
        <v>139</v>
      </c>
      <c r="E117" s="152" t="s">
        <v>19</v>
      </c>
      <c r="F117" s="153" t="s">
        <v>163</v>
      </c>
      <c r="H117" s="154">
        <v>356</v>
      </c>
      <c r="I117" s="155"/>
      <c r="L117" s="151"/>
      <c r="M117" s="156"/>
      <c r="T117" s="157"/>
      <c r="AT117" s="152" t="s">
        <v>139</v>
      </c>
      <c r="AU117" s="152" t="s">
        <v>80</v>
      </c>
      <c r="AV117" s="12" t="s">
        <v>80</v>
      </c>
      <c r="AW117" s="12" t="s">
        <v>32</v>
      </c>
      <c r="AX117" s="12" t="s">
        <v>78</v>
      </c>
      <c r="AY117" s="152" t="s">
        <v>124</v>
      </c>
    </row>
    <row r="118" spans="2:65" s="1" customFormat="1" ht="21.75" customHeight="1">
      <c r="B118" s="32"/>
      <c r="C118" s="131" t="s">
        <v>164</v>
      </c>
      <c r="D118" s="131" t="s">
        <v>126</v>
      </c>
      <c r="E118" s="132" t="s">
        <v>165</v>
      </c>
      <c r="F118" s="133" t="s">
        <v>166</v>
      </c>
      <c r="G118" s="134" t="s">
        <v>129</v>
      </c>
      <c r="H118" s="135">
        <v>117.9</v>
      </c>
      <c r="I118" s="136"/>
      <c r="J118" s="137">
        <f>ROUND(I118*H118,2)</f>
        <v>0</v>
      </c>
      <c r="K118" s="133" t="s">
        <v>130</v>
      </c>
      <c r="L118" s="32"/>
      <c r="M118" s="138" t="s">
        <v>19</v>
      </c>
      <c r="N118" s="139" t="s">
        <v>42</v>
      </c>
      <c r="P118" s="140">
        <f>O118*H118</f>
        <v>0</v>
      </c>
      <c r="Q118" s="140">
        <v>0</v>
      </c>
      <c r="R118" s="140">
        <f>Q118*H118</f>
        <v>0</v>
      </c>
      <c r="S118" s="140">
        <v>0.57999999999999996</v>
      </c>
      <c r="T118" s="141">
        <f>S118*H118</f>
        <v>68.382000000000005</v>
      </c>
      <c r="AR118" s="142" t="s">
        <v>131</v>
      </c>
      <c r="AT118" s="142" t="s">
        <v>126</v>
      </c>
      <c r="AU118" s="142" t="s">
        <v>80</v>
      </c>
      <c r="AY118" s="17" t="s">
        <v>124</v>
      </c>
      <c r="BE118" s="143">
        <f>IF(N118="základní",J118,0)</f>
        <v>0</v>
      </c>
      <c r="BF118" s="143">
        <f>IF(N118="snížená",J118,0)</f>
        <v>0</v>
      </c>
      <c r="BG118" s="143">
        <f>IF(N118="zákl. přenesená",J118,0)</f>
        <v>0</v>
      </c>
      <c r="BH118" s="143">
        <f>IF(N118="sníž. přenesená",J118,0)</f>
        <v>0</v>
      </c>
      <c r="BI118" s="143">
        <f>IF(N118="nulová",J118,0)</f>
        <v>0</v>
      </c>
      <c r="BJ118" s="17" t="s">
        <v>78</v>
      </c>
      <c r="BK118" s="143">
        <f>ROUND(I118*H118,2)</f>
        <v>0</v>
      </c>
      <c r="BL118" s="17" t="s">
        <v>131</v>
      </c>
      <c r="BM118" s="142" t="s">
        <v>167</v>
      </c>
    </row>
    <row r="119" spans="2:65" s="1" customFormat="1" ht="19.5">
      <c r="B119" s="32"/>
      <c r="D119" s="144" t="s">
        <v>133</v>
      </c>
      <c r="F119" s="145" t="s">
        <v>168</v>
      </c>
      <c r="I119" s="146"/>
      <c r="L119" s="32"/>
      <c r="M119" s="147"/>
      <c r="T119" s="53"/>
      <c r="AT119" s="17" t="s">
        <v>133</v>
      </c>
      <c r="AU119" s="17" t="s">
        <v>80</v>
      </c>
    </row>
    <row r="120" spans="2:65" s="1" customFormat="1" ht="11.25">
      <c r="B120" s="32"/>
      <c r="D120" s="148" t="s">
        <v>135</v>
      </c>
      <c r="F120" s="149" t="s">
        <v>169</v>
      </c>
      <c r="I120" s="146"/>
      <c r="L120" s="32"/>
      <c r="M120" s="147"/>
      <c r="T120" s="53"/>
      <c r="AT120" s="17" t="s">
        <v>135</v>
      </c>
      <c r="AU120" s="17" t="s">
        <v>80</v>
      </c>
    </row>
    <row r="121" spans="2:65" s="1" customFormat="1" ht="175.5">
      <c r="B121" s="32"/>
      <c r="D121" s="144" t="s">
        <v>137</v>
      </c>
      <c r="F121" s="150" t="s">
        <v>162</v>
      </c>
      <c r="I121" s="146"/>
      <c r="L121" s="32"/>
      <c r="M121" s="147"/>
      <c r="T121" s="53"/>
      <c r="AT121" s="17" t="s">
        <v>137</v>
      </c>
      <c r="AU121" s="17" t="s">
        <v>80</v>
      </c>
    </row>
    <row r="122" spans="2:65" s="12" customFormat="1" ht="11.25">
      <c r="B122" s="151"/>
      <c r="D122" s="144" t="s">
        <v>139</v>
      </c>
      <c r="E122" s="152" t="s">
        <v>19</v>
      </c>
      <c r="F122" s="153" t="s">
        <v>170</v>
      </c>
      <c r="H122" s="154">
        <v>10</v>
      </c>
      <c r="I122" s="155"/>
      <c r="L122" s="151"/>
      <c r="M122" s="156"/>
      <c r="T122" s="157"/>
      <c r="AT122" s="152" t="s">
        <v>139</v>
      </c>
      <c r="AU122" s="152" t="s">
        <v>80</v>
      </c>
      <c r="AV122" s="12" t="s">
        <v>80</v>
      </c>
      <c r="AW122" s="12" t="s">
        <v>32</v>
      </c>
      <c r="AX122" s="12" t="s">
        <v>71</v>
      </c>
      <c r="AY122" s="152" t="s">
        <v>124</v>
      </c>
    </row>
    <row r="123" spans="2:65" s="12" customFormat="1" ht="11.25">
      <c r="B123" s="151"/>
      <c r="D123" s="144" t="s">
        <v>139</v>
      </c>
      <c r="E123" s="152" t="s">
        <v>19</v>
      </c>
      <c r="F123" s="153" t="s">
        <v>171</v>
      </c>
      <c r="H123" s="154">
        <v>24</v>
      </c>
      <c r="I123" s="155"/>
      <c r="L123" s="151"/>
      <c r="M123" s="156"/>
      <c r="T123" s="157"/>
      <c r="AT123" s="152" t="s">
        <v>139</v>
      </c>
      <c r="AU123" s="152" t="s">
        <v>80</v>
      </c>
      <c r="AV123" s="12" t="s">
        <v>80</v>
      </c>
      <c r="AW123" s="12" t="s">
        <v>32</v>
      </c>
      <c r="AX123" s="12" t="s">
        <v>71</v>
      </c>
      <c r="AY123" s="152" t="s">
        <v>124</v>
      </c>
    </row>
    <row r="124" spans="2:65" s="12" customFormat="1" ht="11.25">
      <c r="B124" s="151"/>
      <c r="D124" s="144" t="s">
        <v>139</v>
      </c>
      <c r="E124" s="152" t="s">
        <v>19</v>
      </c>
      <c r="F124" s="153" t="s">
        <v>172</v>
      </c>
      <c r="H124" s="154">
        <v>83.9</v>
      </c>
      <c r="I124" s="155"/>
      <c r="L124" s="151"/>
      <c r="M124" s="156"/>
      <c r="T124" s="157"/>
      <c r="AT124" s="152" t="s">
        <v>139</v>
      </c>
      <c r="AU124" s="152" t="s">
        <v>80</v>
      </c>
      <c r="AV124" s="12" t="s">
        <v>80</v>
      </c>
      <c r="AW124" s="12" t="s">
        <v>32</v>
      </c>
      <c r="AX124" s="12" t="s">
        <v>71</v>
      </c>
      <c r="AY124" s="152" t="s">
        <v>124</v>
      </c>
    </row>
    <row r="125" spans="2:65" s="13" customFormat="1" ht="11.25">
      <c r="B125" s="158"/>
      <c r="D125" s="144" t="s">
        <v>139</v>
      </c>
      <c r="E125" s="159" t="s">
        <v>19</v>
      </c>
      <c r="F125" s="160" t="s">
        <v>148</v>
      </c>
      <c r="H125" s="161">
        <v>117.9</v>
      </c>
      <c r="I125" s="162"/>
      <c r="L125" s="158"/>
      <c r="M125" s="163"/>
      <c r="T125" s="164"/>
      <c r="AT125" s="159" t="s">
        <v>139</v>
      </c>
      <c r="AU125" s="159" t="s">
        <v>80</v>
      </c>
      <c r="AV125" s="13" t="s">
        <v>131</v>
      </c>
      <c r="AW125" s="13" t="s">
        <v>32</v>
      </c>
      <c r="AX125" s="13" t="s">
        <v>78</v>
      </c>
      <c r="AY125" s="159" t="s">
        <v>124</v>
      </c>
    </row>
    <row r="126" spans="2:65" s="1" customFormat="1" ht="21.75" customHeight="1">
      <c r="B126" s="32"/>
      <c r="C126" s="131" t="s">
        <v>173</v>
      </c>
      <c r="D126" s="131" t="s">
        <v>126</v>
      </c>
      <c r="E126" s="132" t="s">
        <v>174</v>
      </c>
      <c r="F126" s="133" t="s">
        <v>175</v>
      </c>
      <c r="G126" s="134" t="s">
        <v>129</v>
      </c>
      <c r="H126" s="135">
        <v>63.3</v>
      </c>
      <c r="I126" s="136"/>
      <c r="J126" s="137">
        <f>ROUND(I126*H126,2)</f>
        <v>0</v>
      </c>
      <c r="K126" s="133" t="s">
        <v>130</v>
      </c>
      <c r="L126" s="32"/>
      <c r="M126" s="138" t="s">
        <v>19</v>
      </c>
      <c r="N126" s="139" t="s">
        <v>42</v>
      </c>
      <c r="P126" s="140">
        <f>O126*H126</f>
        <v>0</v>
      </c>
      <c r="Q126" s="140">
        <v>0</v>
      </c>
      <c r="R126" s="140">
        <f>Q126*H126</f>
        <v>0</v>
      </c>
      <c r="S126" s="140">
        <v>0.75</v>
      </c>
      <c r="T126" s="141">
        <f>S126*H126</f>
        <v>47.474999999999994</v>
      </c>
      <c r="AR126" s="142" t="s">
        <v>131</v>
      </c>
      <c r="AT126" s="142" t="s">
        <v>126</v>
      </c>
      <c r="AU126" s="142" t="s">
        <v>80</v>
      </c>
      <c r="AY126" s="17" t="s">
        <v>124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7" t="s">
        <v>78</v>
      </c>
      <c r="BK126" s="143">
        <f>ROUND(I126*H126,2)</f>
        <v>0</v>
      </c>
      <c r="BL126" s="17" t="s">
        <v>131</v>
      </c>
      <c r="BM126" s="142" t="s">
        <v>176</v>
      </c>
    </row>
    <row r="127" spans="2:65" s="1" customFormat="1" ht="19.5">
      <c r="B127" s="32"/>
      <c r="D127" s="144" t="s">
        <v>133</v>
      </c>
      <c r="F127" s="145" t="s">
        <v>177</v>
      </c>
      <c r="I127" s="146"/>
      <c r="L127" s="32"/>
      <c r="M127" s="147"/>
      <c r="T127" s="53"/>
      <c r="AT127" s="17" t="s">
        <v>133</v>
      </c>
      <c r="AU127" s="17" t="s">
        <v>80</v>
      </c>
    </row>
    <row r="128" spans="2:65" s="1" customFormat="1" ht="11.25">
      <c r="B128" s="32"/>
      <c r="D128" s="148" t="s">
        <v>135</v>
      </c>
      <c r="F128" s="149" t="s">
        <v>178</v>
      </c>
      <c r="I128" s="146"/>
      <c r="L128" s="32"/>
      <c r="M128" s="147"/>
      <c r="T128" s="53"/>
      <c r="AT128" s="17" t="s">
        <v>135</v>
      </c>
      <c r="AU128" s="17" t="s">
        <v>80</v>
      </c>
    </row>
    <row r="129" spans="2:65" s="1" customFormat="1" ht="175.5">
      <c r="B129" s="32"/>
      <c r="D129" s="144" t="s">
        <v>137</v>
      </c>
      <c r="F129" s="150" t="s">
        <v>162</v>
      </c>
      <c r="I129" s="146"/>
      <c r="L129" s="32"/>
      <c r="M129" s="147"/>
      <c r="T129" s="53"/>
      <c r="AT129" s="17" t="s">
        <v>137</v>
      </c>
      <c r="AU129" s="17" t="s">
        <v>80</v>
      </c>
    </row>
    <row r="130" spans="2:65" s="12" customFormat="1" ht="11.25">
      <c r="B130" s="151"/>
      <c r="D130" s="144" t="s">
        <v>139</v>
      </c>
      <c r="E130" s="152" t="s">
        <v>19</v>
      </c>
      <c r="F130" s="153" t="s">
        <v>179</v>
      </c>
      <c r="H130" s="154">
        <v>53</v>
      </c>
      <c r="I130" s="155"/>
      <c r="L130" s="151"/>
      <c r="M130" s="156"/>
      <c r="T130" s="157"/>
      <c r="AT130" s="152" t="s">
        <v>139</v>
      </c>
      <c r="AU130" s="152" t="s">
        <v>80</v>
      </c>
      <c r="AV130" s="12" t="s">
        <v>80</v>
      </c>
      <c r="AW130" s="12" t="s">
        <v>32</v>
      </c>
      <c r="AX130" s="12" t="s">
        <v>71</v>
      </c>
      <c r="AY130" s="152" t="s">
        <v>124</v>
      </c>
    </row>
    <row r="131" spans="2:65" s="12" customFormat="1" ht="11.25">
      <c r="B131" s="151"/>
      <c r="D131" s="144" t="s">
        <v>139</v>
      </c>
      <c r="E131" s="152" t="s">
        <v>19</v>
      </c>
      <c r="F131" s="153" t="s">
        <v>180</v>
      </c>
      <c r="H131" s="154">
        <v>10.3</v>
      </c>
      <c r="I131" s="155"/>
      <c r="L131" s="151"/>
      <c r="M131" s="156"/>
      <c r="T131" s="157"/>
      <c r="AT131" s="152" t="s">
        <v>139</v>
      </c>
      <c r="AU131" s="152" t="s">
        <v>80</v>
      </c>
      <c r="AV131" s="12" t="s">
        <v>80</v>
      </c>
      <c r="AW131" s="12" t="s">
        <v>32</v>
      </c>
      <c r="AX131" s="12" t="s">
        <v>71</v>
      </c>
      <c r="AY131" s="152" t="s">
        <v>124</v>
      </c>
    </row>
    <row r="132" spans="2:65" s="13" customFormat="1" ht="11.25">
      <c r="B132" s="158"/>
      <c r="D132" s="144" t="s">
        <v>139</v>
      </c>
      <c r="E132" s="159" t="s">
        <v>19</v>
      </c>
      <c r="F132" s="160" t="s">
        <v>148</v>
      </c>
      <c r="H132" s="161">
        <v>63.3</v>
      </c>
      <c r="I132" s="162"/>
      <c r="L132" s="158"/>
      <c r="M132" s="163"/>
      <c r="T132" s="164"/>
      <c r="AT132" s="159" t="s">
        <v>139</v>
      </c>
      <c r="AU132" s="159" t="s">
        <v>80</v>
      </c>
      <c r="AV132" s="13" t="s">
        <v>131</v>
      </c>
      <c r="AW132" s="13" t="s">
        <v>32</v>
      </c>
      <c r="AX132" s="13" t="s">
        <v>78</v>
      </c>
      <c r="AY132" s="159" t="s">
        <v>124</v>
      </c>
    </row>
    <row r="133" spans="2:65" s="1" customFormat="1" ht="16.5" customHeight="1">
      <c r="B133" s="32"/>
      <c r="C133" s="131" t="s">
        <v>181</v>
      </c>
      <c r="D133" s="131" t="s">
        <v>126</v>
      </c>
      <c r="E133" s="132" t="s">
        <v>182</v>
      </c>
      <c r="F133" s="133" t="s">
        <v>183</v>
      </c>
      <c r="G133" s="134" t="s">
        <v>129</v>
      </c>
      <c r="H133" s="135">
        <v>8</v>
      </c>
      <c r="I133" s="136"/>
      <c r="J133" s="137">
        <f>ROUND(I133*H133,2)</f>
        <v>0</v>
      </c>
      <c r="K133" s="133" t="s">
        <v>130</v>
      </c>
      <c r="L133" s="32"/>
      <c r="M133" s="138" t="s">
        <v>19</v>
      </c>
      <c r="N133" s="139" t="s">
        <v>42</v>
      </c>
      <c r="P133" s="140">
        <f>O133*H133</f>
        <v>0</v>
      </c>
      <c r="Q133" s="140">
        <v>0</v>
      </c>
      <c r="R133" s="140">
        <f>Q133*H133</f>
        <v>0</v>
      </c>
      <c r="S133" s="140">
        <v>0.17</v>
      </c>
      <c r="T133" s="141">
        <f>S133*H133</f>
        <v>1.36</v>
      </c>
      <c r="AR133" s="142" t="s">
        <v>131</v>
      </c>
      <c r="AT133" s="142" t="s">
        <v>126</v>
      </c>
      <c r="AU133" s="142" t="s">
        <v>80</v>
      </c>
      <c r="AY133" s="17" t="s">
        <v>124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78</v>
      </c>
      <c r="BK133" s="143">
        <f>ROUND(I133*H133,2)</f>
        <v>0</v>
      </c>
      <c r="BL133" s="17" t="s">
        <v>131</v>
      </c>
      <c r="BM133" s="142" t="s">
        <v>184</v>
      </c>
    </row>
    <row r="134" spans="2:65" s="1" customFormat="1" ht="19.5">
      <c r="B134" s="32"/>
      <c r="D134" s="144" t="s">
        <v>133</v>
      </c>
      <c r="F134" s="145" t="s">
        <v>185</v>
      </c>
      <c r="I134" s="146"/>
      <c r="L134" s="32"/>
      <c r="M134" s="147"/>
      <c r="T134" s="53"/>
      <c r="AT134" s="17" t="s">
        <v>133</v>
      </c>
      <c r="AU134" s="17" t="s">
        <v>80</v>
      </c>
    </row>
    <row r="135" spans="2:65" s="1" customFormat="1" ht="11.25">
      <c r="B135" s="32"/>
      <c r="D135" s="148" t="s">
        <v>135</v>
      </c>
      <c r="F135" s="149" t="s">
        <v>186</v>
      </c>
      <c r="I135" s="146"/>
      <c r="L135" s="32"/>
      <c r="M135" s="147"/>
      <c r="T135" s="53"/>
      <c r="AT135" s="17" t="s">
        <v>135</v>
      </c>
      <c r="AU135" s="17" t="s">
        <v>80</v>
      </c>
    </row>
    <row r="136" spans="2:65" s="1" customFormat="1" ht="175.5">
      <c r="B136" s="32"/>
      <c r="D136" s="144" t="s">
        <v>137</v>
      </c>
      <c r="F136" s="150" t="s">
        <v>162</v>
      </c>
      <c r="I136" s="146"/>
      <c r="L136" s="32"/>
      <c r="M136" s="147"/>
      <c r="T136" s="53"/>
      <c r="AT136" s="17" t="s">
        <v>137</v>
      </c>
      <c r="AU136" s="17" t="s">
        <v>80</v>
      </c>
    </row>
    <row r="137" spans="2:65" s="12" customFormat="1" ht="11.25">
      <c r="B137" s="151"/>
      <c r="D137" s="144" t="s">
        <v>139</v>
      </c>
      <c r="E137" s="152" t="s">
        <v>19</v>
      </c>
      <c r="F137" s="153" t="s">
        <v>187</v>
      </c>
      <c r="H137" s="154">
        <v>5</v>
      </c>
      <c r="I137" s="155"/>
      <c r="L137" s="151"/>
      <c r="M137" s="156"/>
      <c r="T137" s="157"/>
      <c r="AT137" s="152" t="s">
        <v>139</v>
      </c>
      <c r="AU137" s="152" t="s">
        <v>80</v>
      </c>
      <c r="AV137" s="12" t="s">
        <v>80</v>
      </c>
      <c r="AW137" s="12" t="s">
        <v>32</v>
      </c>
      <c r="AX137" s="12" t="s">
        <v>71</v>
      </c>
      <c r="AY137" s="152" t="s">
        <v>124</v>
      </c>
    </row>
    <row r="138" spans="2:65" s="12" customFormat="1" ht="11.25">
      <c r="B138" s="151"/>
      <c r="D138" s="144" t="s">
        <v>139</v>
      </c>
      <c r="E138" s="152" t="s">
        <v>19</v>
      </c>
      <c r="F138" s="153" t="s">
        <v>188</v>
      </c>
      <c r="H138" s="154">
        <v>3</v>
      </c>
      <c r="I138" s="155"/>
      <c r="L138" s="151"/>
      <c r="M138" s="156"/>
      <c r="T138" s="157"/>
      <c r="AT138" s="152" t="s">
        <v>139</v>
      </c>
      <c r="AU138" s="152" t="s">
        <v>80</v>
      </c>
      <c r="AV138" s="12" t="s">
        <v>80</v>
      </c>
      <c r="AW138" s="12" t="s">
        <v>32</v>
      </c>
      <c r="AX138" s="12" t="s">
        <v>71</v>
      </c>
      <c r="AY138" s="152" t="s">
        <v>124</v>
      </c>
    </row>
    <row r="139" spans="2:65" s="13" customFormat="1" ht="11.25">
      <c r="B139" s="158"/>
      <c r="D139" s="144" t="s">
        <v>139</v>
      </c>
      <c r="E139" s="159" t="s">
        <v>19</v>
      </c>
      <c r="F139" s="160" t="s">
        <v>148</v>
      </c>
      <c r="H139" s="161">
        <v>8</v>
      </c>
      <c r="I139" s="162"/>
      <c r="L139" s="158"/>
      <c r="M139" s="163"/>
      <c r="T139" s="164"/>
      <c r="AT139" s="159" t="s">
        <v>139</v>
      </c>
      <c r="AU139" s="159" t="s">
        <v>80</v>
      </c>
      <c r="AV139" s="13" t="s">
        <v>131</v>
      </c>
      <c r="AW139" s="13" t="s">
        <v>32</v>
      </c>
      <c r="AX139" s="13" t="s">
        <v>78</v>
      </c>
      <c r="AY139" s="159" t="s">
        <v>124</v>
      </c>
    </row>
    <row r="140" spans="2:65" s="1" customFormat="1" ht="16.5" customHeight="1">
      <c r="B140" s="32"/>
      <c r="C140" s="131" t="s">
        <v>189</v>
      </c>
      <c r="D140" s="131" t="s">
        <v>126</v>
      </c>
      <c r="E140" s="132" t="s">
        <v>190</v>
      </c>
      <c r="F140" s="133" t="s">
        <v>191</v>
      </c>
      <c r="G140" s="134" t="s">
        <v>129</v>
      </c>
      <c r="H140" s="135">
        <v>19.3</v>
      </c>
      <c r="I140" s="136"/>
      <c r="J140" s="137">
        <f>ROUND(I140*H140,2)</f>
        <v>0</v>
      </c>
      <c r="K140" s="133" t="s">
        <v>130</v>
      </c>
      <c r="L140" s="32"/>
      <c r="M140" s="138" t="s">
        <v>19</v>
      </c>
      <c r="N140" s="139" t="s">
        <v>42</v>
      </c>
      <c r="P140" s="140">
        <f>O140*H140</f>
        <v>0</v>
      </c>
      <c r="Q140" s="140">
        <v>0</v>
      </c>
      <c r="R140" s="140">
        <f>Q140*H140</f>
        <v>0</v>
      </c>
      <c r="S140" s="140">
        <v>0.44</v>
      </c>
      <c r="T140" s="141">
        <f>S140*H140</f>
        <v>8.4920000000000009</v>
      </c>
      <c r="AR140" s="142" t="s">
        <v>131</v>
      </c>
      <c r="AT140" s="142" t="s">
        <v>126</v>
      </c>
      <c r="AU140" s="142" t="s">
        <v>80</v>
      </c>
      <c r="AY140" s="17" t="s">
        <v>124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7" t="s">
        <v>78</v>
      </c>
      <c r="BK140" s="143">
        <f>ROUND(I140*H140,2)</f>
        <v>0</v>
      </c>
      <c r="BL140" s="17" t="s">
        <v>131</v>
      </c>
      <c r="BM140" s="142" t="s">
        <v>192</v>
      </c>
    </row>
    <row r="141" spans="2:65" s="1" customFormat="1" ht="19.5">
      <c r="B141" s="32"/>
      <c r="D141" s="144" t="s">
        <v>133</v>
      </c>
      <c r="F141" s="145" t="s">
        <v>193</v>
      </c>
      <c r="I141" s="146"/>
      <c r="L141" s="32"/>
      <c r="M141" s="147"/>
      <c r="T141" s="53"/>
      <c r="AT141" s="17" t="s">
        <v>133</v>
      </c>
      <c r="AU141" s="17" t="s">
        <v>80</v>
      </c>
    </row>
    <row r="142" spans="2:65" s="1" customFormat="1" ht="11.25">
      <c r="B142" s="32"/>
      <c r="D142" s="148" t="s">
        <v>135</v>
      </c>
      <c r="F142" s="149" t="s">
        <v>194</v>
      </c>
      <c r="I142" s="146"/>
      <c r="L142" s="32"/>
      <c r="M142" s="147"/>
      <c r="T142" s="53"/>
      <c r="AT142" s="17" t="s">
        <v>135</v>
      </c>
      <c r="AU142" s="17" t="s">
        <v>80</v>
      </c>
    </row>
    <row r="143" spans="2:65" s="1" customFormat="1" ht="175.5">
      <c r="B143" s="32"/>
      <c r="D143" s="144" t="s">
        <v>137</v>
      </c>
      <c r="F143" s="150" t="s">
        <v>162</v>
      </c>
      <c r="I143" s="146"/>
      <c r="L143" s="32"/>
      <c r="M143" s="147"/>
      <c r="T143" s="53"/>
      <c r="AT143" s="17" t="s">
        <v>137</v>
      </c>
      <c r="AU143" s="17" t="s">
        <v>80</v>
      </c>
    </row>
    <row r="144" spans="2:65" s="12" customFormat="1" ht="11.25">
      <c r="B144" s="151"/>
      <c r="D144" s="144" t="s">
        <v>139</v>
      </c>
      <c r="E144" s="152" t="s">
        <v>19</v>
      </c>
      <c r="F144" s="153" t="s">
        <v>195</v>
      </c>
      <c r="H144" s="154">
        <v>12.3</v>
      </c>
      <c r="I144" s="155"/>
      <c r="L144" s="151"/>
      <c r="M144" s="156"/>
      <c r="T144" s="157"/>
      <c r="AT144" s="152" t="s">
        <v>139</v>
      </c>
      <c r="AU144" s="152" t="s">
        <v>80</v>
      </c>
      <c r="AV144" s="12" t="s">
        <v>80</v>
      </c>
      <c r="AW144" s="12" t="s">
        <v>32</v>
      </c>
      <c r="AX144" s="12" t="s">
        <v>71</v>
      </c>
      <c r="AY144" s="152" t="s">
        <v>124</v>
      </c>
    </row>
    <row r="145" spans="2:65" s="12" customFormat="1" ht="11.25">
      <c r="B145" s="151"/>
      <c r="D145" s="144" t="s">
        <v>139</v>
      </c>
      <c r="E145" s="152" t="s">
        <v>19</v>
      </c>
      <c r="F145" s="153" t="s">
        <v>196</v>
      </c>
      <c r="H145" s="154">
        <v>7</v>
      </c>
      <c r="I145" s="155"/>
      <c r="L145" s="151"/>
      <c r="M145" s="156"/>
      <c r="T145" s="157"/>
      <c r="AT145" s="152" t="s">
        <v>139</v>
      </c>
      <c r="AU145" s="152" t="s">
        <v>80</v>
      </c>
      <c r="AV145" s="12" t="s">
        <v>80</v>
      </c>
      <c r="AW145" s="12" t="s">
        <v>32</v>
      </c>
      <c r="AX145" s="12" t="s">
        <v>71</v>
      </c>
      <c r="AY145" s="152" t="s">
        <v>124</v>
      </c>
    </row>
    <row r="146" spans="2:65" s="13" customFormat="1" ht="11.25">
      <c r="B146" s="158"/>
      <c r="D146" s="144" t="s">
        <v>139</v>
      </c>
      <c r="E146" s="159" t="s">
        <v>19</v>
      </c>
      <c r="F146" s="160" t="s">
        <v>148</v>
      </c>
      <c r="H146" s="161">
        <v>19.3</v>
      </c>
      <c r="I146" s="162"/>
      <c r="L146" s="158"/>
      <c r="M146" s="163"/>
      <c r="T146" s="164"/>
      <c r="AT146" s="159" t="s">
        <v>139</v>
      </c>
      <c r="AU146" s="159" t="s">
        <v>80</v>
      </c>
      <c r="AV146" s="13" t="s">
        <v>131</v>
      </c>
      <c r="AW146" s="13" t="s">
        <v>32</v>
      </c>
      <c r="AX146" s="13" t="s">
        <v>78</v>
      </c>
      <c r="AY146" s="159" t="s">
        <v>124</v>
      </c>
    </row>
    <row r="147" spans="2:65" s="1" customFormat="1" ht="16.5" customHeight="1">
      <c r="B147" s="32"/>
      <c r="C147" s="131" t="s">
        <v>197</v>
      </c>
      <c r="D147" s="131" t="s">
        <v>126</v>
      </c>
      <c r="E147" s="132" t="s">
        <v>198</v>
      </c>
      <c r="F147" s="133" t="s">
        <v>199</v>
      </c>
      <c r="G147" s="134" t="s">
        <v>200</v>
      </c>
      <c r="H147" s="135">
        <v>4</v>
      </c>
      <c r="I147" s="136"/>
      <c r="J147" s="137">
        <f>ROUND(I147*H147,2)</f>
        <v>0</v>
      </c>
      <c r="K147" s="133" t="s">
        <v>130</v>
      </c>
      <c r="L147" s="32"/>
      <c r="M147" s="138" t="s">
        <v>19</v>
      </c>
      <c r="N147" s="139" t="s">
        <v>42</v>
      </c>
      <c r="P147" s="140">
        <f>O147*H147</f>
        <v>0</v>
      </c>
      <c r="Q147" s="140">
        <v>0</v>
      </c>
      <c r="R147" s="140">
        <f>Q147*H147</f>
        <v>0</v>
      </c>
      <c r="S147" s="140">
        <v>0.28999999999999998</v>
      </c>
      <c r="T147" s="141">
        <f>S147*H147</f>
        <v>1.1599999999999999</v>
      </c>
      <c r="AR147" s="142" t="s">
        <v>131</v>
      </c>
      <c r="AT147" s="142" t="s">
        <v>126</v>
      </c>
      <c r="AU147" s="142" t="s">
        <v>80</v>
      </c>
      <c r="AY147" s="17" t="s">
        <v>124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7" t="s">
        <v>78</v>
      </c>
      <c r="BK147" s="143">
        <f>ROUND(I147*H147,2)</f>
        <v>0</v>
      </c>
      <c r="BL147" s="17" t="s">
        <v>131</v>
      </c>
      <c r="BM147" s="142" t="s">
        <v>201</v>
      </c>
    </row>
    <row r="148" spans="2:65" s="1" customFormat="1" ht="19.5">
      <c r="B148" s="32"/>
      <c r="D148" s="144" t="s">
        <v>133</v>
      </c>
      <c r="F148" s="145" t="s">
        <v>202</v>
      </c>
      <c r="I148" s="146"/>
      <c r="L148" s="32"/>
      <c r="M148" s="147"/>
      <c r="T148" s="53"/>
      <c r="AT148" s="17" t="s">
        <v>133</v>
      </c>
      <c r="AU148" s="17" t="s">
        <v>80</v>
      </c>
    </row>
    <row r="149" spans="2:65" s="1" customFormat="1" ht="11.25">
      <c r="B149" s="32"/>
      <c r="D149" s="148" t="s">
        <v>135</v>
      </c>
      <c r="F149" s="149" t="s">
        <v>203</v>
      </c>
      <c r="I149" s="146"/>
      <c r="L149" s="32"/>
      <c r="M149" s="147"/>
      <c r="T149" s="53"/>
      <c r="AT149" s="17" t="s">
        <v>135</v>
      </c>
      <c r="AU149" s="17" t="s">
        <v>80</v>
      </c>
    </row>
    <row r="150" spans="2:65" s="1" customFormat="1" ht="136.5">
      <c r="B150" s="32"/>
      <c r="D150" s="144" t="s">
        <v>137</v>
      </c>
      <c r="F150" s="150" t="s">
        <v>204</v>
      </c>
      <c r="I150" s="146"/>
      <c r="L150" s="32"/>
      <c r="M150" s="147"/>
      <c r="T150" s="53"/>
      <c r="AT150" s="17" t="s">
        <v>137</v>
      </c>
      <c r="AU150" s="17" t="s">
        <v>80</v>
      </c>
    </row>
    <row r="151" spans="2:65" s="12" customFormat="1" ht="11.25">
      <c r="B151" s="151"/>
      <c r="D151" s="144" t="s">
        <v>139</v>
      </c>
      <c r="E151" s="152" t="s">
        <v>19</v>
      </c>
      <c r="F151" s="153" t="s">
        <v>131</v>
      </c>
      <c r="H151" s="154">
        <v>4</v>
      </c>
      <c r="I151" s="155"/>
      <c r="L151" s="151"/>
      <c r="M151" s="156"/>
      <c r="T151" s="157"/>
      <c r="AT151" s="152" t="s">
        <v>139</v>
      </c>
      <c r="AU151" s="152" t="s">
        <v>80</v>
      </c>
      <c r="AV151" s="12" t="s">
        <v>80</v>
      </c>
      <c r="AW151" s="12" t="s">
        <v>32</v>
      </c>
      <c r="AX151" s="12" t="s">
        <v>78</v>
      </c>
      <c r="AY151" s="152" t="s">
        <v>124</v>
      </c>
    </row>
    <row r="152" spans="2:65" s="1" customFormat="1" ht="16.5" customHeight="1">
      <c r="B152" s="32"/>
      <c r="C152" s="131" t="s">
        <v>205</v>
      </c>
      <c r="D152" s="131" t="s">
        <v>126</v>
      </c>
      <c r="E152" s="132" t="s">
        <v>206</v>
      </c>
      <c r="F152" s="133" t="s">
        <v>207</v>
      </c>
      <c r="G152" s="134" t="s">
        <v>200</v>
      </c>
      <c r="H152" s="135">
        <v>514.5</v>
      </c>
      <c r="I152" s="136"/>
      <c r="J152" s="137">
        <f>ROUND(I152*H152,2)</f>
        <v>0</v>
      </c>
      <c r="K152" s="133" t="s">
        <v>130</v>
      </c>
      <c r="L152" s="32"/>
      <c r="M152" s="138" t="s">
        <v>19</v>
      </c>
      <c r="N152" s="139" t="s">
        <v>42</v>
      </c>
      <c r="P152" s="140">
        <f>O152*H152</f>
        <v>0</v>
      </c>
      <c r="Q152" s="140">
        <v>0</v>
      </c>
      <c r="R152" s="140">
        <f>Q152*H152</f>
        <v>0</v>
      </c>
      <c r="S152" s="140">
        <v>0.20499999999999999</v>
      </c>
      <c r="T152" s="141">
        <f>S152*H152</f>
        <v>105.4725</v>
      </c>
      <c r="AR152" s="142" t="s">
        <v>131</v>
      </c>
      <c r="AT152" s="142" t="s">
        <v>126</v>
      </c>
      <c r="AU152" s="142" t="s">
        <v>80</v>
      </c>
      <c r="AY152" s="17" t="s">
        <v>124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7" t="s">
        <v>78</v>
      </c>
      <c r="BK152" s="143">
        <f>ROUND(I152*H152,2)</f>
        <v>0</v>
      </c>
      <c r="BL152" s="17" t="s">
        <v>131</v>
      </c>
      <c r="BM152" s="142" t="s">
        <v>208</v>
      </c>
    </row>
    <row r="153" spans="2:65" s="1" customFormat="1" ht="19.5">
      <c r="B153" s="32"/>
      <c r="D153" s="144" t="s">
        <v>133</v>
      </c>
      <c r="F153" s="145" t="s">
        <v>209</v>
      </c>
      <c r="I153" s="146"/>
      <c r="L153" s="32"/>
      <c r="M153" s="147"/>
      <c r="T153" s="53"/>
      <c r="AT153" s="17" t="s">
        <v>133</v>
      </c>
      <c r="AU153" s="17" t="s">
        <v>80</v>
      </c>
    </row>
    <row r="154" spans="2:65" s="1" customFormat="1" ht="11.25">
      <c r="B154" s="32"/>
      <c r="D154" s="148" t="s">
        <v>135</v>
      </c>
      <c r="F154" s="149" t="s">
        <v>210</v>
      </c>
      <c r="I154" s="146"/>
      <c r="L154" s="32"/>
      <c r="M154" s="147"/>
      <c r="T154" s="53"/>
      <c r="AT154" s="17" t="s">
        <v>135</v>
      </c>
      <c r="AU154" s="17" t="s">
        <v>80</v>
      </c>
    </row>
    <row r="155" spans="2:65" s="1" customFormat="1" ht="136.5">
      <c r="B155" s="32"/>
      <c r="D155" s="144" t="s">
        <v>137</v>
      </c>
      <c r="F155" s="150" t="s">
        <v>204</v>
      </c>
      <c r="I155" s="146"/>
      <c r="L155" s="32"/>
      <c r="M155" s="147"/>
      <c r="T155" s="53"/>
      <c r="AT155" s="17" t="s">
        <v>137</v>
      </c>
      <c r="AU155" s="17" t="s">
        <v>80</v>
      </c>
    </row>
    <row r="156" spans="2:65" s="12" customFormat="1" ht="11.25">
      <c r="B156" s="151"/>
      <c r="D156" s="144" t="s">
        <v>139</v>
      </c>
      <c r="E156" s="152" t="s">
        <v>19</v>
      </c>
      <c r="F156" s="153" t="s">
        <v>211</v>
      </c>
      <c r="H156" s="154">
        <v>514.5</v>
      </c>
      <c r="I156" s="155"/>
      <c r="L156" s="151"/>
      <c r="M156" s="156"/>
      <c r="T156" s="157"/>
      <c r="AT156" s="152" t="s">
        <v>139</v>
      </c>
      <c r="AU156" s="152" t="s">
        <v>80</v>
      </c>
      <c r="AV156" s="12" t="s">
        <v>80</v>
      </c>
      <c r="AW156" s="12" t="s">
        <v>32</v>
      </c>
      <c r="AX156" s="12" t="s">
        <v>78</v>
      </c>
      <c r="AY156" s="152" t="s">
        <v>124</v>
      </c>
    </row>
    <row r="157" spans="2:65" s="1" customFormat="1" ht="16.5" customHeight="1">
      <c r="B157" s="32"/>
      <c r="C157" s="131" t="s">
        <v>212</v>
      </c>
      <c r="D157" s="131" t="s">
        <v>126</v>
      </c>
      <c r="E157" s="132" t="s">
        <v>213</v>
      </c>
      <c r="F157" s="133" t="s">
        <v>214</v>
      </c>
      <c r="G157" s="134" t="s">
        <v>200</v>
      </c>
      <c r="H157" s="135">
        <v>1216</v>
      </c>
      <c r="I157" s="136"/>
      <c r="J157" s="137">
        <f>ROUND(I157*H157,2)</f>
        <v>0</v>
      </c>
      <c r="K157" s="133" t="s">
        <v>130</v>
      </c>
      <c r="L157" s="32"/>
      <c r="M157" s="138" t="s">
        <v>19</v>
      </c>
      <c r="N157" s="139" t="s">
        <v>42</v>
      </c>
      <c r="P157" s="140">
        <f>O157*H157</f>
        <v>0</v>
      </c>
      <c r="Q157" s="140">
        <v>0</v>
      </c>
      <c r="R157" s="140">
        <f>Q157*H157</f>
        <v>0</v>
      </c>
      <c r="S157" s="140">
        <v>0.115</v>
      </c>
      <c r="T157" s="141">
        <f>S157*H157</f>
        <v>139.84</v>
      </c>
      <c r="AR157" s="142" t="s">
        <v>131</v>
      </c>
      <c r="AT157" s="142" t="s">
        <v>126</v>
      </c>
      <c r="AU157" s="142" t="s">
        <v>80</v>
      </c>
      <c r="AY157" s="17" t="s">
        <v>124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7" t="s">
        <v>78</v>
      </c>
      <c r="BK157" s="143">
        <f>ROUND(I157*H157,2)</f>
        <v>0</v>
      </c>
      <c r="BL157" s="17" t="s">
        <v>131</v>
      </c>
      <c r="BM157" s="142" t="s">
        <v>215</v>
      </c>
    </row>
    <row r="158" spans="2:65" s="1" customFormat="1" ht="19.5">
      <c r="B158" s="32"/>
      <c r="D158" s="144" t="s">
        <v>133</v>
      </c>
      <c r="F158" s="145" t="s">
        <v>216</v>
      </c>
      <c r="I158" s="146"/>
      <c r="L158" s="32"/>
      <c r="M158" s="147"/>
      <c r="T158" s="53"/>
      <c r="AT158" s="17" t="s">
        <v>133</v>
      </c>
      <c r="AU158" s="17" t="s">
        <v>80</v>
      </c>
    </row>
    <row r="159" spans="2:65" s="1" customFormat="1" ht="11.25">
      <c r="B159" s="32"/>
      <c r="D159" s="148" t="s">
        <v>135</v>
      </c>
      <c r="F159" s="149" t="s">
        <v>217</v>
      </c>
      <c r="I159" s="146"/>
      <c r="L159" s="32"/>
      <c r="M159" s="147"/>
      <c r="T159" s="53"/>
      <c r="AT159" s="17" t="s">
        <v>135</v>
      </c>
      <c r="AU159" s="17" t="s">
        <v>80</v>
      </c>
    </row>
    <row r="160" spans="2:65" s="1" customFormat="1" ht="136.5">
      <c r="B160" s="32"/>
      <c r="D160" s="144" t="s">
        <v>137</v>
      </c>
      <c r="F160" s="150" t="s">
        <v>204</v>
      </c>
      <c r="I160" s="146"/>
      <c r="L160" s="32"/>
      <c r="M160" s="147"/>
      <c r="T160" s="53"/>
      <c r="AT160" s="17" t="s">
        <v>137</v>
      </c>
      <c r="AU160" s="17" t="s">
        <v>80</v>
      </c>
    </row>
    <row r="161" spans="2:65" s="12" customFormat="1" ht="11.25">
      <c r="B161" s="151"/>
      <c r="D161" s="144" t="s">
        <v>139</v>
      </c>
      <c r="E161" s="152" t="s">
        <v>19</v>
      </c>
      <c r="F161" s="153" t="s">
        <v>218</v>
      </c>
      <c r="H161" s="154">
        <v>1092</v>
      </c>
      <c r="I161" s="155"/>
      <c r="L161" s="151"/>
      <c r="M161" s="156"/>
      <c r="T161" s="157"/>
      <c r="AT161" s="152" t="s">
        <v>139</v>
      </c>
      <c r="AU161" s="152" t="s">
        <v>80</v>
      </c>
      <c r="AV161" s="12" t="s">
        <v>80</v>
      </c>
      <c r="AW161" s="12" t="s">
        <v>32</v>
      </c>
      <c r="AX161" s="12" t="s">
        <v>71</v>
      </c>
      <c r="AY161" s="152" t="s">
        <v>124</v>
      </c>
    </row>
    <row r="162" spans="2:65" s="12" customFormat="1" ht="11.25">
      <c r="B162" s="151"/>
      <c r="D162" s="144" t="s">
        <v>139</v>
      </c>
      <c r="E162" s="152" t="s">
        <v>19</v>
      </c>
      <c r="F162" s="153" t="s">
        <v>219</v>
      </c>
      <c r="H162" s="154">
        <v>124</v>
      </c>
      <c r="I162" s="155"/>
      <c r="L162" s="151"/>
      <c r="M162" s="156"/>
      <c r="T162" s="157"/>
      <c r="AT162" s="152" t="s">
        <v>139</v>
      </c>
      <c r="AU162" s="152" t="s">
        <v>80</v>
      </c>
      <c r="AV162" s="12" t="s">
        <v>80</v>
      </c>
      <c r="AW162" s="12" t="s">
        <v>32</v>
      </c>
      <c r="AX162" s="12" t="s">
        <v>71</v>
      </c>
      <c r="AY162" s="152" t="s">
        <v>124</v>
      </c>
    </row>
    <row r="163" spans="2:65" s="13" customFormat="1" ht="11.25">
      <c r="B163" s="158"/>
      <c r="D163" s="144" t="s">
        <v>139</v>
      </c>
      <c r="E163" s="159" t="s">
        <v>19</v>
      </c>
      <c r="F163" s="160" t="s">
        <v>148</v>
      </c>
      <c r="H163" s="161">
        <v>1216</v>
      </c>
      <c r="I163" s="162"/>
      <c r="L163" s="158"/>
      <c r="M163" s="163"/>
      <c r="T163" s="164"/>
      <c r="AT163" s="159" t="s">
        <v>139</v>
      </c>
      <c r="AU163" s="159" t="s">
        <v>80</v>
      </c>
      <c r="AV163" s="13" t="s">
        <v>131</v>
      </c>
      <c r="AW163" s="13" t="s">
        <v>32</v>
      </c>
      <c r="AX163" s="13" t="s">
        <v>78</v>
      </c>
      <c r="AY163" s="159" t="s">
        <v>124</v>
      </c>
    </row>
    <row r="164" spans="2:65" s="1" customFormat="1" ht="21.75" customHeight="1">
      <c r="B164" s="32"/>
      <c r="C164" s="131" t="s">
        <v>220</v>
      </c>
      <c r="D164" s="131" t="s">
        <v>126</v>
      </c>
      <c r="E164" s="132" t="s">
        <v>221</v>
      </c>
      <c r="F164" s="133" t="s">
        <v>222</v>
      </c>
      <c r="G164" s="134" t="s">
        <v>223</v>
      </c>
      <c r="H164" s="135">
        <v>257.637</v>
      </c>
      <c r="I164" s="136"/>
      <c r="J164" s="137">
        <f>ROUND(I164*H164,2)</f>
        <v>0</v>
      </c>
      <c r="K164" s="133" t="s">
        <v>130</v>
      </c>
      <c r="L164" s="32"/>
      <c r="M164" s="138" t="s">
        <v>19</v>
      </c>
      <c r="N164" s="139" t="s">
        <v>42</v>
      </c>
      <c r="P164" s="140">
        <f>O164*H164</f>
        <v>0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131</v>
      </c>
      <c r="AT164" s="142" t="s">
        <v>126</v>
      </c>
      <c r="AU164" s="142" t="s">
        <v>80</v>
      </c>
      <c r="AY164" s="17" t="s">
        <v>124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7" t="s">
        <v>78</v>
      </c>
      <c r="BK164" s="143">
        <f>ROUND(I164*H164,2)</f>
        <v>0</v>
      </c>
      <c r="BL164" s="17" t="s">
        <v>131</v>
      </c>
      <c r="BM164" s="142" t="s">
        <v>224</v>
      </c>
    </row>
    <row r="165" spans="2:65" s="1" customFormat="1" ht="11.25">
      <c r="B165" s="32"/>
      <c r="D165" s="144" t="s">
        <v>133</v>
      </c>
      <c r="F165" s="145" t="s">
        <v>225</v>
      </c>
      <c r="I165" s="146"/>
      <c r="L165" s="32"/>
      <c r="M165" s="147"/>
      <c r="T165" s="53"/>
      <c r="AT165" s="17" t="s">
        <v>133</v>
      </c>
      <c r="AU165" s="17" t="s">
        <v>80</v>
      </c>
    </row>
    <row r="166" spans="2:65" s="1" customFormat="1" ht="11.25">
      <c r="B166" s="32"/>
      <c r="D166" s="148" t="s">
        <v>135</v>
      </c>
      <c r="F166" s="149" t="s">
        <v>226</v>
      </c>
      <c r="I166" s="146"/>
      <c r="L166" s="32"/>
      <c r="M166" s="147"/>
      <c r="T166" s="53"/>
      <c r="AT166" s="17" t="s">
        <v>135</v>
      </c>
      <c r="AU166" s="17" t="s">
        <v>80</v>
      </c>
    </row>
    <row r="167" spans="2:65" s="1" customFormat="1" ht="29.25">
      <c r="B167" s="32"/>
      <c r="D167" s="144" t="s">
        <v>137</v>
      </c>
      <c r="F167" s="150" t="s">
        <v>227</v>
      </c>
      <c r="I167" s="146"/>
      <c r="L167" s="32"/>
      <c r="M167" s="147"/>
      <c r="T167" s="53"/>
      <c r="AT167" s="17" t="s">
        <v>137</v>
      </c>
      <c r="AU167" s="17" t="s">
        <v>80</v>
      </c>
    </row>
    <row r="168" spans="2:65" s="12" customFormat="1" ht="11.25">
      <c r="B168" s="151"/>
      <c r="D168" s="144" t="s">
        <v>139</v>
      </c>
      <c r="E168" s="152" t="s">
        <v>19</v>
      </c>
      <c r="F168" s="153" t="s">
        <v>228</v>
      </c>
      <c r="H168" s="154">
        <v>46.47</v>
      </c>
      <c r="I168" s="155"/>
      <c r="L168" s="151"/>
      <c r="M168" s="156"/>
      <c r="T168" s="157"/>
      <c r="AT168" s="152" t="s">
        <v>139</v>
      </c>
      <c r="AU168" s="152" t="s">
        <v>80</v>
      </c>
      <c r="AV168" s="12" t="s">
        <v>80</v>
      </c>
      <c r="AW168" s="12" t="s">
        <v>32</v>
      </c>
      <c r="AX168" s="12" t="s">
        <v>71</v>
      </c>
      <c r="AY168" s="152" t="s">
        <v>124</v>
      </c>
    </row>
    <row r="169" spans="2:65" s="12" customFormat="1" ht="11.25">
      <c r="B169" s="151"/>
      <c r="D169" s="144" t="s">
        <v>139</v>
      </c>
      <c r="E169" s="152" t="s">
        <v>19</v>
      </c>
      <c r="F169" s="153" t="s">
        <v>229</v>
      </c>
      <c r="H169" s="154">
        <v>2.4</v>
      </c>
      <c r="I169" s="155"/>
      <c r="L169" s="151"/>
      <c r="M169" s="156"/>
      <c r="T169" s="157"/>
      <c r="AT169" s="152" t="s">
        <v>139</v>
      </c>
      <c r="AU169" s="152" t="s">
        <v>80</v>
      </c>
      <c r="AV169" s="12" t="s">
        <v>80</v>
      </c>
      <c r="AW169" s="12" t="s">
        <v>32</v>
      </c>
      <c r="AX169" s="12" t="s">
        <v>71</v>
      </c>
      <c r="AY169" s="152" t="s">
        <v>124</v>
      </c>
    </row>
    <row r="170" spans="2:65" s="12" customFormat="1" ht="11.25">
      <c r="B170" s="151"/>
      <c r="D170" s="144" t="s">
        <v>139</v>
      </c>
      <c r="E170" s="152" t="s">
        <v>19</v>
      </c>
      <c r="F170" s="153" t="s">
        <v>230</v>
      </c>
      <c r="H170" s="154">
        <v>7.98</v>
      </c>
      <c r="I170" s="155"/>
      <c r="L170" s="151"/>
      <c r="M170" s="156"/>
      <c r="T170" s="157"/>
      <c r="AT170" s="152" t="s">
        <v>139</v>
      </c>
      <c r="AU170" s="152" t="s">
        <v>80</v>
      </c>
      <c r="AV170" s="12" t="s">
        <v>80</v>
      </c>
      <c r="AW170" s="12" t="s">
        <v>32</v>
      </c>
      <c r="AX170" s="12" t="s">
        <v>71</v>
      </c>
      <c r="AY170" s="152" t="s">
        <v>124</v>
      </c>
    </row>
    <row r="171" spans="2:65" s="12" customFormat="1" ht="11.25">
      <c r="B171" s="151"/>
      <c r="D171" s="144" t="s">
        <v>139</v>
      </c>
      <c r="E171" s="152" t="s">
        <v>19</v>
      </c>
      <c r="F171" s="153" t="s">
        <v>231</v>
      </c>
      <c r="H171" s="154">
        <v>200.78700000000001</v>
      </c>
      <c r="I171" s="155"/>
      <c r="L171" s="151"/>
      <c r="M171" s="156"/>
      <c r="T171" s="157"/>
      <c r="AT171" s="152" t="s">
        <v>139</v>
      </c>
      <c r="AU171" s="152" t="s">
        <v>80</v>
      </c>
      <c r="AV171" s="12" t="s">
        <v>80</v>
      </c>
      <c r="AW171" s="12" t="s">
        <v>32</v>
      </c>
      <c r="AX171" s="12" t="s">
        <v>71</v>
      </c>
      <c r="AY171" s="152" t="s">
        <v>124</v>
      </c>
    </row>
    <row r="172" spans="2:65" s="13" customFormat="1" ht="11.25">
      <c r="B172" s="158"/>
      <c r="D172" s="144" t="s">
        <v>139</v>
      </c>
      <c r="E172" s="159" t="s">
        <v>19</v>
      </c>
      <c r="F172" s="160" t="s">
        <v>148</v>
      </c>
      <c r="H172" s="161">
        <v>257.637</v>
      </c>
      <c r="I172" s="162"/>
      <c r="L172" s="158"/>
      <c r="M172" s="163"/>
      <c r="T172" s="164"/>
      <c r="AT172" s="159" t="s">
        <v>139</v>
      </c>
      <c r="AU172" s="159" t="s">
        <v>80</v>
      </c>
      <c r="AV172" s="13" t="s">
        <v>131</v>
      </c>
      <c r="AW172" s="13" t="s">
        <v>32</v>
      </c>
      <c r="AX172" s="13" t="s">
        <v>78</v>
      </c>
      <c r="AY172" s="159" t="s">
        <v>124</v>
      </c>
    </row>
    <row r="173" spans="2:65" s="1" customFormat="1" ht="16.5" customHeight="1">
      <c r="B173" s="32"/>
      <c r="C173" s="131" t="s">
        <v>232</v>
      </c>
      <c r="D173" s="131" t="s">
        <v>126</v>
      </c>
      <c r="E173" s="132" t="s">
        <v>233</v>
      </c>
      <c r="F173" s="133" t="s">
        <v>234</v>
      </c>
      <c r="G173" s="134" t="s">
        <v>223</v>
      </c>
      <c r="H173" s="135">
        <v>21.195</v>
      </c>
      <c r="I173" s="136"/>
      <c r="J173" s="137">
        <f>ROUND(I173*H173,2)</f>
        <v>0</v>
      </c>
      <c r="K173" s="133" t="s">
        <v>130</v>
      </c>
      <c r="L173" s="32"/>
      <c r="M173" s="138" t="s">
        <v>19</v>
      </c>
      <c r="N173" s="139" t="s">
        <v>42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131</v>
      </c>
      <c r="AT173" s="142" t="s">
        <v>126</v>
      </c>
      <c r="AU173" s="142" t="s">
        <v>80</v>
      </c>
      <c r="AY173" s="17" t="s">
        <v>124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7" t="s">
        <v>78</v>
      </c>
      <c r="BK173" s="143">
        <f>ROUND(I173*H173,2)</f>
        <v>0</v>
      </c>
      <c r="BL173" s="17" t="s">
        <v>131</v>
      </c>
      <c r="BM173" s="142" t="s">
        <v>235</v>
      </c>
    </row>
    <row r="174" spans="2:65" s="1" customFormat="1" ht="11.25">
      <c r="B174" s="32"/>
      <c r="D174" s="144" t="s">
        <v>133</v>
      </c>
      <c r="F174" s="145" t="s">
        <v>236</v>
      </c>
      <c r="I174" s="146"/>
      <c r="L174" s="32"/>
      <c r="M174" s="147"/>
      <c r="T174" s="53"/>
      <c r="AT174" s="17" t="s">
        <v>133</v>
      </c>
      <c r="AU174" s="17" t="s">
        <v>80</v>
      </c>
    </row>
    <row r="175" spans="2:65" s="1" customFormat="1" ht="11.25">
      <c r="B175" s="32"/>
      <c r="D175" s="148" t="s">
        <v>135</v>
      </c>
      <c r="F175" s="149" t="s">
        <v>237</v>
      </c>
      <c r="I175" s="146"/>
      <c r="L175" s="32"/>
      <c r="M175" s="147"/>
      <c r="T175" s="53"/>
      <c r="AT175" s="17" t="s">
        <v>135</v>
      </c>
      <c r="AU175" s="17" t="s">
        <v>80</v>
      </c>
    </row>
    <row r="176" spans="2:65" s="12" customFormat="1" ht="11.25">
      <c r="B176" s="151"/>
      <c r="D176" s="144" t="s">
        <v>139</v>
      </c>
      <c r="E176" s="152" t="s">
        <v>19</v>
      </c>
      <c r="F176" s="153" t="s">
        <v>238</v>
      </c>
      <c r="H176" s="154">
        <v>3.375</v>
      </c>
      <c r="I176" s="155"/>
      <c r="L176" s="151"/>
      <c r="M176" s="156"/>
      <c r="T176" s="157"/>
      <c r="AT176" s="152" t="s">
        <v>139</v>
      </c>
      <c r="AU176" s="152" t="s">
        <v>80</v>
      </c>
      <c r="AV176" s="12" t="s">
        <v>80</v>
      </c>
      <c r="AW176" s="12" t="s">
        <v>32</v>
      </c>
      <c r="AX176" s="12" t="s">
        <v>71</v>
      </c>
      <c r="AY176" s="152" t="s">
        <v>124</v>
      </c>
    </row>
    <row r="177" spans="2:65" s="12" customFormat="1" ht="11.25">
      <c r="B177" s="151"/>
      <c r="D177" s="144" t="s">
        <v>139</v>
      </c>
      <c r="E177" s="152" t="s">
        <v>19</v>
      </c>
      <c r="F177" s="153" t="s">
        <v>239</v>
      </c>
      <c r="H177" s="154">
        <v>1.98</v>
      </c>
      <c r="I177" s="155"/>
      <c r="L177" s="151"/>
      <c r="M177" s="156"/>
      <c r="T177" s="157"/>
      <c r="AT177" s="152" t="s">
        <v>139</v>
      </c>
      <c r="AU177" s="152" t="s">
        <v>80</v>
      </c>
      <c r="AV177" s="12" t="s">
        <v>80</v>
      </c>
      <c r="AW177" s="12" t="s">
        <v>32</v>
      </c>
      <c r="AX177" s="12" t="s">
        <v>71</v>
      </c>
      <c r="AY177" s="152" t="s">
        <v>124</v>
      </c>
    </row>
    <row r="178" spans="2:65" s="12" customFormat="1" ht="11.25">
      <c r="B178" s="151"/>
      <c r="D178" s="144" t="s">
        <v>139</v>
      </c>
      <c r="E178" s="152" t="s">
        <v>19</v>
      </c>
      <c r="F178" s="153" t="s">
        <v>240</v>
      </c>
      <c r="H178" s="154">
        <v>15.84</v>
      </c>
      <c r="I178" s="155"/>
      <c r="L178" s="151"/>
      <c r="M178" s="156"/>
      <c r="T178" s="157"/>
      <c r="AT178" s="152" t="s">
        <v>139</v>
      </c>
      <c r="AU178" s="152" t="s">
        <v>80</v>
      </c>
      <c r="AV178" s="12" t="s">
        <v>80</v>
      </c>
      <c r="AW178" s="12" t="s">
        <v>32</v>
      </c>
      <c r="AX178" s="12" t="s">
        <v>71</v>
      </c>
      <c r="AY178" s="152" t="s">
        <v>124</v>
      </c>
    </row>
    <row r="179" spans="2:65" s="13" customFormat="1" ht="11.25">
      <c r="B179" s="158"/>
      <c r="D179" s="144" t="s">
        <v>139</v>
      </c>
      <c r="E179" s="159" t="s">
        <v>19</v>
      </c>
      <c r="F179" s="160" t="s">
        <v>148</v>
      </c>
      <c r="H179" s="161">
        <v>21.195</v>
      </c>
      <c r="I179" s="162"/>
      <c r="L179" s="158"/>
      <c r="M179" s="163"/>
      <c r="T179" s="164"/>
      <c r="AT179" s="159" t="s">
        <v>139</v>
      </c>
      <c r="AU179" s="159" t="s">
        <v>80</v>
      </c>
      <c r="AV179" s="13" t="s">
        <v>131</v>
      </c>
      <c r="AW179" s="13" t="s">
        <v>32</v>
      </c>
      <c r="AX179" s="13" t="s">
        <v>78</v>
      </c>
      <c r="AY179" s="159" t="s">
        <v>124</v>
      </c>
    </row>
    <row r="180" spans="2:65" s="1" customFormat="1" ht="21.75" customHeight="1">
      <c r="B180" s="32"/>
      <c r="C180" s="131" t="s">
        <v>241</v>
      </c>
      <c r="D180" s="131" t="s">
        <v>126</v>
      </c>
      <c r="E180" s="132" t="s">
        <v>242</v>
      </c>
      <c r="F180" s="133" t="s">
        <v>243</v>
      </c>
      <c r="G180" s="134" t="s">
        <v>223</v>
      </c>
      <c r="H180" s="135">
        <v>13.95</v>
      </c>
      <c r="I180" s="136"/>
      <c r="J180" s="137">
        <f>ROUND(I180*H180,2)</f>
        <v>0</v>
      </c>
      <c r="K180" s="133" t="s">
        <v>130</v>
      </c>
      <c r="L180" s="32"/>
      <c r="M180" s="138" t="s">
        <v>19</v>
      </c>
      <c r="N180" s="139" t="s">
        <v>42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131</v>
      </c>
      <c r="AT180" s="142" t="s">
        <v>126</v>
      </c>
      <c r="AU180" s="142" t="s">
        <v>80</v>
      </c>
      <c r="AY180" s="17" t="s">
        <v>124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7" t="s">
        <v>78</v>
      </c>
      <c r="BK180" s="143">
        <f>ROUND(I180*H180,2)</f>
        <v>0</v>
      </c>
      <c r="BL180" s="17" t="s">
        <v>131</v>
      </c>
      <c r="BM180" s="142" t="s">
        <v>244</v>
      </c>
    </row>
    <row r="181" spans="2:65" s="1" customFormat="1" ht="19.5">
      <c r="B181" s="32"/>
      <c r="D181" s="144" t="s">
        <v>133</v>
      </c>
      <c r="F181" s="145" t="s">
        <v>245</v>
      </c>
      <c r="I181" s="146"/>
      <c r="L181" s="32"/>
      <c r="M181" s="147"/>
      <c r="T181" s="53"/>
      <c r="AT181" s="17" t="s">
        <v>133</v>
      </c>
      <c r="AU181" s="17" t="s">
        <v>80</v>
      </c>
    </row>
    <row r="182" spans="2:65" s="1" customFormat="1" ht="11.25">
      <c r="B182" s="32"/>
      <c r="D182" s="148" t="s">
        <v>135</v>
      </c>
      <c r="F182" s="149" t="s">
        <v>246</v>
      </c>
      <c r="I182" s="146"/>
      <c r="L182" s="32"/>
      <c r="M182" s="147"/>
      <c r="T182" s="53"/>
      <c r="AT182" s="17" t="s">
        <v>135</v>
      </c>
      <c r="AU182" s="17" t="s">
        <v>80</v>
      </c>
    </row>
    <row r="183" spans="2:65" s="12" customFormat="1" ht="11.25">
      <c r="B183" s="151"/>
      <c r="D183" s="144" t="s">
        <v>139</v>
      </c>
      <c r="E183" s="152" t="s">
        <v>19</v>
      </c>
      <c r="F183" s="153" t="s">
        <v>247</v>
      </c>
      <c r="H183" s="154">
        <v>13.95</v>
      </c>
      <c r="I183" s="155"/>
      <c r="L183" s="151"/>
      <c r="M183" s="156"/>
      <c r="T183" s="157"/>
      <c r="AT183" s="152" t="s">
        <v>139</v>
      </c>
      <c r="AU183" s="152" t="s">
        <v>80</v>
      </c>
      <c r="AV183" s="12" t="s">
        <v>80</v>
      </c>
      <c r="AW183" s="12" t="s">
        <v>32</v>
      </c>
      <c r="AX183" s="12" t="s">
        <v>78</v>
      </c>
      <c r="AY183" s="152" t="s">
        <v>124</v>
      </c>
    </row>
    <row r="184" spans="2:65" s="1" customFormat="1" ht="21.75" customHeight="1">
      <c r="B184" s="32"/>
      <c r="C184" s="131" t="s">
        <v>8</v>
      </c>
      <c r="D184" s="131" t="s">
        <v>126</v>
      </c>
      <c r="E184" s="132" t="s">
        <v>248</v>
      </c>
      <c r="F184" s="133" t="s">
        <v>249</v>
      </c>
      <c r="G184" s="134" t="s">
        <v>223</v>
      </c>
      <c r="H184" s="135">
        <v>168.48</v>
      </c>
      <c r="I184" s="136"/>
      <c r="J184" s="137">
        <f>ROUND(I184*H184,2)</f>
        <v>0</v>
      </c>
      <c r="K184" s="133" t="s">
        <v>130</v>
      </c>
      <c r="L184" s="32"/>
      <c r="M184" s="138" t="s">
        <v>19</v>
      </c>
      <c r="N184" s="139" t="s">
        <v>42</v>
      </c>
      <c r="P184" s="140">
        <f>O184*H184</f>
        <v>0</v>
      </c>
      <c r="Q184" s="140">
        <v>0</v>
      </c>
      <c r="R184" s="140">
        <f>Q184*H184</f>
        <v>0</v>
      </c>
      <c r="S184" s="140">
        <v>0</v>
      </c>
      <c r="T184" s="141">
        <f>S184*H184</f>
        <v>0</v>
      </c>
      <c r="AR184" s="142" t="s">
        <v>131</v>
      </c>
      <c r="AT184" s="142" t="s">
        <v>126</v>
      </c>
      <c r="AU184" s="142" t="s">
        <v>80</v>
      </c>
      <c r="AY184" s="17" t="s">
        <v>124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7" t="s">
        <v>78</v>
      </c>
      <c r="BK184" s="143">
        <f>ROUND(I184*H184,2)</f>
        <v>0</v>
      </c>
      <c r="BL184" s="17" t="s">
        <v>131</v>
      </c>
      <c r="BM184" s="142" t="s">
        <v>250</v>
      </c>
    </row>
    <row r="185" spans="2:65" s="1" customFormat="1" ht="19.5">
      <c r="B185" s="32"/>
      <c r="D185" s="144" t="s">
        <v>133</v>
      </c>
      <c r="F185" s="145" t="s">
        <v>251</v>
      </c>
      <c r="I185" s="146"/>
      <c r="L185" s="32"/>
      <c r="M185" s="147"/>
      <c r="T185" s="53"/>
      <c r="AT185" s="17" t="s">
        <v>133</v>
      </c>
      <c r="AU185" s="17" t="s">
        <v>80</v>
      </c>
    </row>
    <row r="186" spans="2:65" s="1" customFormat="1" ht="11.25">
      <c r="B186" s="32"/>
      <c r="D186" s="148" t="s">
        <v>135</v>
      </c>
      <c r="F186" s="149" t="s">
        <v>252</v>
      </c>
      <c r="I186" s="146"/>
      <c r="L186" s="32"/>
      <c r="M186" s="147"/>
      <c r="T186" s="53"/>
      <c r="AT186" s="17" t="s">
        <v>135</v>
      </c>
      <c r="AU186" s="17" t="s">
        <v>80</v>
      </c>
    </row>
    <row r="187" spans="2:65" s="1" customFormat="1" ht="39">
      <c r="B187" s="32"/>
      <c r="D187" s="144" t="s">
        <v>137</v>
      </c>
      <c r="F187" s="150" t="s">
        <v>253</v>
      </c>
      <c r="I187" s="146"/>
      <c r="L187" s="32"/>
      <c r="M187" s="147"/>
      <c r="T187" s="53"/>
      <c r="AT187" s="17" t="s">
        <v>137</v>
      </c>
      <c r="AU187" s="17" t="s">
        <v>80</v>
      </c>
    </row>
    <row r="188" spans="2:65" s="12" customFormat="1" ht="11.25">
      <c r="B188" s="151"/>
      <c r="D188" s="144" t="s">
        <v>139</v>
      </c>
      <c r="E188" s="152" t="s">
        <v>19</v>
      </c>
      <c r="F188" s="153" t="s">
        <v>254</v>
      </c>
      <c r="H188" s="154">
        <v>168.48</v>
      </c>
      <c r="I188" s="155"/>
      <c r="L188" s="151"/>
      <c r="M188" s="156"/>
      <c r="T188" s="157"/>
      <c r="AT188" s="152" t="s">
        <v>139</v>
      </c>
      <c r="AU188" s="152" t="s">
        <v>80</v>
      </c>
      <c r="AV188" s="12" t="s">
        <v>80</v>
      </c>
      <c r="AW188" s="12" t="s">
        <v>32</v>
      </c>
      <c r="AX188" s="12" t="s">
        <v>78</v>
      </c>
      <c r="AY188" s="152" t="s">
        <v>124</v>
      </c>
    </row>
    <row r="189" spans="2:65" s="1" customFormat="1" ht="21.75" customHeight="1">
      <c r="B189" s="32"/>
      <c r="C189" s="131" t="s">
        <v>255</v>
      </c>
      <c r="D189" s="131" t="s">
        <v>126</v>
      </c>
      <c r="E189" s="132" t="s">
        <v>256</v>
      </c>
      <c r="F189" s="133" t="s">
        <v>257</v>
      </c>
      <c r="G189" s="134" t="s">
        <v>223</v>
      </c>
      <c r="H189" s="135">
        <v>461.262</v>
      </c>
      <c r="I189" s="136"/>
      <c r="J189" s="137">
        <f>ROUND(I189*H189,2)</f>
        <v>0</v>
      </c>
      <c r="K189" s="133" t="s">
        <v>130</v>
      </c>
      <c r="L189" s="32"/>
      <c r="M189" s="138" t="s">
        <v>19</v>
      </c>
      <c r="N189" s="139" t="s">
        <v>42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AR189" s="142" t="s">
        <v>131</v>
      </c>
      <c r="AT189" s="142" t="s">
        <v>126</v>
      </c>
      <c r="AU189" s="142" t="s">
        <v>80</v>
      </c>
      <c r="AY189" s="17" t="s">
        <v>124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7" t="s">
        <v>78</v>
      </c>
      <c r="BK189" s="143">
        <f>ROUND(I189*H189,2)</f>
        <v>0</v>
      </c>
      <c r="BL189" s="17" t="s">
        <v>131</v>
      </c>
      <c r="BM189" s="142" t="s">
        <v>258</v>
      </c>
    </row>
    <row r="190" spans="2:65" s="1" customFormat="1" ht="19.5">
      <c r="B190" s="32"/>
      <c r="D190" s="144" t="s">
        <v>133</v>
      </c>
      <c r="F190" s="145" t="s">
        <v>259</v>
      </c>
      <c r="I190" s="146"/>
      <c r="L190" s="32"/>
      <c r="M190" s="147"/>
      <c r="T190" s="53"/>
      <c r="AT190" s="17" t="s">
        <v>133</v>
      </c>
      <c r="AU190" s="17" t="s">
        <v>80</v>
      </c>
    </row>
    <row r="191" spans="2:65" s="1" customFormat="1" ht="11.25">
      <c r="B191" s="32"/>
      <c r="D191" s="148" t="s">
        <v>135</v>
      </c>
      <c r="F191" s="149" t="s">
        <v>260</v>
      </c>
      <c r="I191" s="146"/>
      <c r="L191" s="32"/>
      <c r="M191" s="147"/>
      <c r="T191" s="53"/>
      <c r="AT191" s="17" t="s">
        <v>135</v>
      </c>
      <c r="AU191" s="17" t="s">
        <v>80</v>
      </c>
    </row>
    <row r="192" spans="2:65" s="1" customFormat="1" ht="58.5">
      <c r="B192" s="32"/>
      <c r="D192" s="144" t="s">
        <v>137</v>
      </c>
      <c r="F192" s="150" t="s">
        <v>261</v>
      </c>
      <c r="I192" s="146"/>
      <c r="L192" s="32"/>
      <c r="M192" s="147"/>
      <c r="T192" s="53"/>
      <c r="AT192" s="17" t="s">
        <v>137</v>
      </c>
      <c r="AU192" s="17" t="s">
        <v>80</v>
      </c>
    </row>
    <row r="193" spans="2:65" s="14" customFormat="1" ht="11.25">
      <c r="B193" s="165"/>
      <c r="D193" s="144" t="s">
        <v>139</v>
      </c>
      <c r="E193" s="166" t="s">
        <v>19</v>
      </c>
      <c r="F193" s="167" t="s">
        <v>262</v>
      </c>
      <c r="H193" s="166" t="s">
        <v>19</v>
      </c>
      <c r="I193" s="168"/>
      <c r="L193" s="165"/>
      <c r="M193" s="169"/>
      <c r="T193" s="170"/>
      <c r="AT193" s="166" t="s">
        <v>139</v>
      </c>
      <c r="AU193" s="166" t="s">
        <v>80</v>
      </c>
      <c r="AV193" s="14" t="s">
        <v>78</v>
      </c>
      <c r="AW193" s="14" t="s">
        <v>32</v>
      </c>
      <c r="AX193" s="14" t="s">
        <v>71</v>
      </c>
      <c r="AY193" s="166" t="s">
        <v>124</v>
      </c>
    </row>
    <row r="194" spans="2:65" s="12" customFormat="1" ht="11.25">
      <c r="B194" s="151"/>
      <c r="D194" s="144" t="s">
        <v>139</v>
      </c>
      <c r="E194" s="152" t="s">
        <v>19</v>
      </c>
      <c r="F194" s="153" t="s">
        <v>263</v>
      </c>
      <c r="H194" s="154">
        <v>461.262</v>
      </c>
      <c r="I194" s="155"/>
      <c r="L194" s="151"/>
      <c r="M194" s="156"/>
      <c r="T194" s="157"/>
      <c r="AT194" s="152" t="s">
        <v>139</v>
      </c>
      <c r="AU194" s="152" t="s">
        <v>80</v>
      </c>
      <c r="AV194" s="12" t="s">
        <v>80</v>
      </c>
      <c r="AW194" s="12" t="s">
        <v>32</v>
      </c>
      <c r="AX194" s="12" t="s">
        <v>78</v>
      </c>
      <c r="AY194" s="152" t="s">
        <v>124</v>
      </c>
    </row>
    <row r="195" spans="2:65" s="1" customFormat="1" ht="16.5" customHeight="1">
      <c r="B195" s="32"/>
      <c r="C195" s="131" t="s">
        <v>264</v>
      </c>
      <c r="D195" s="131" t="s">
        <v>126</v>
      </c>
      <c r="E195" s="132" t="s">
        <v>265</v>
      </c>
      <c r="F195" s="133" t="s">
        <v>266</v>
      </c>
      <c r="G195" s="134" t="s">
        <v>267</v>
      </c>
      <c r="H195" s="135">
        <v>830.27200000000005</v>
      </c>
      <c r="I195" s="136"/>
      <c r="J195" s="137">
        <f>ROUND(I195*H195,2)</f>
        <v>0</v>
      </c>
      <c r="K195" s="133" t="s">
        <v>130</v>
      </c>
      <c r="L195" s="32"/>
      <c r="M195" s="138" t="s">
        <v>19</v>
      </c>
      <c r="N195" s="139" t="s">
        <v>42</v>
      </c>
      <c r="P195" s="140">
        <f>O195*H195</f>
        <v>0</v>
      </c>
      <c r="Q195" s="140">
        <v>0</v>
      </c>
      <c r="R195" s="140">
        <f>Q195*H195</f>
        <v>0</v>
      </c>
      <c r="S195" s="140">
        <v>0</v>
      </c>
      <c r="T195" s="141">
        <f>S195*H195</f>
        <v>0</v>
      </c>
      <c r="AR195" s="142" t="s">
        <v>131</v>
      </c>
      <c r="AT195" s="142" t="s">
        <v>126</v>
      </c>
      <c r="AU195" s="142" t="s">
        <v>80</v>
      </c>
      <c r="AY195" s="17" t="s">
        <v>124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7" t="s">
        <v>78</v>
      </c>
      <c r="BK195" s="143">
        <f>ROUND(I195*H195,2)</f>
        <v>0</v>
      </c>
      <c r="BL195" s="17" t="s">
        <v>131</v>
      </c>
      <c r="BM195" s="142" t="s">
        <v>268</v>
      </c>
    </row>
    <row r="196" spans="2:65" s="1" customFormat="1" ht="19.5">
      <c r="B196" s="32"/>
      <c r="D196" s="144" t="s">
        <v>133</v>
      </c>
      <c r="F196" s="145" t="s">
        <v>269</v>
      </c>
      <c r="I196" s="146"/>
      <c r="L196" s="32"/>
      <c r="M196" s="147"/>
      <c r="T196" s="53"/>
      <c r="AT196" s="17" t="s">
        <v>133</v>
      </c>
      <c r="AU196" s="17" t="s">
        <v>80</v>
      </c>
    </row>
    <row r="197" spans="2:65" s="1" customFormat="1" ht="11.25">
      <c r="B197" s="32"/>
      <c r="D197" s="148" t="s">
        <v>135</v>
      </c>
      <c r="F197" s="149" t="s">
        <v>270</v>
      </c>
      <c r="I197" s="146"/>
      <c r="L197" s="32"/>
      <c r="M197" s="147"/>
      <c r="T197" s="53"/>
      <c r="AT197" s="17" t="s">
        <v>135</v>
      </c>
      <c r="AU197" s="17" t="s">
        <v>80</v>
      </c>
    </row>
    <row r="198" spans="2:65" s="1" customFormat="1" ht="39">
      <c r="B198" s="32"/>
      <c r="D198" s="144" t="s">
        <v>137</v>
      </c>
      <c r="F198" s="150" t="s">
        <v>271</v>
      </c>
      <c r="I198" s="146"/>
      <c r="L198" s="32"/>
      <c r="M198" s="147"/>
      <c r="T198" s="53"/>
      <c r="AT198" s="17" t="s">
        <v>137</v>
      </c>
      <c r="AU198" s="17" t="s">
        <v>80</v>
      </c>
    </row>
    <row r="199" spans="2:65" s="12" customFormat="1" ht="11.25">
      <c r="B199" s="151"/>
      <c r="D199" s="144" t="s">
        <v>139</v>
      </c>
      <c r="E199" s="152" t="s">
        <v>19</v>
      </c>
      <c r="F199" s="153" t="s">
        <v>272</v>
      </c>
      <c r="H199" s="154">
        <v>830.27200000000005</v>
      </c>
      <c r="I199" s="155"/>
      <c r="L199" s="151"/>
      <c r="M199" s="156"/>
      <c r="T199" s="157"/>
      <c r="AT199" s="152" t="s">
        <v>139</v>
      </c>
      <c r="AU199" s="152" t="s">
        <v>80</v>
      </c>
      <c r="AV199" s="12" t="s">
        <v>80</v>
      </c>
      <c r="AW199" s="12" t="s">
        <v>32</v>
      </c>
      <c r="AX199" s="12" t="s">
        <v>78</v>
      </c>
      <c r="AY199" s="152" t="s">
        <v>124</v>
      </c>
    </row>
    <row r="200" spans="2:65" s="1" customFormat="1" ht="16.5" customHeight="1">
      <c r="B200" s="32"/>
      <c r="C200" s="131" t="s">
        <v>273</v>
      </c>
      <c r="D200" s="131" t="s">
        <v>126</v>
      </c>
      <c r="E200" s="132" t="s">
        <v>274</v>
      </c>
      <c r="F200" s="133" t="s">
        <v>275</v>
      </c>
      <c r="G200" s="134" t="s">
        <v>223</v>
      </c>
      <c r="H200" s="135">
        <v>461.262</v>
      </c>
      <c r="I200" s="136"/>
      <c r="J200" s="137">
        <f>ROUND(I200*H200,2)</f>
        <v>0</v>
      </c>
      <c r="K200" s="133" t="s">
        <v>130</v>
      </c>
      <c r="L200" s="32"/>
      <c r="M200" s="138" t="s">
        <v>19</v>
      </c>
      <c r="N200" s="139" t="s">
        <v>42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131</v>
      </c>
      <c r="AT200" s="142" t="s">
        <v>126</v>
      </c>
      <c r="AU200" s="142" t="s">
        <v>80</v>
      </c>
      <c r="AY200" s="17" t="s">
        <v>124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7" t="s">
        <v>78</v>
      </c>
      <c r="BK200" s="143">
        <f>ROUND(I200*H200,2)</f>
        <v>0</v>
      </c>
      <c r="BL200" s="17" t="s">
        <v>131</v>
      </c>
      <c r="BM200" s="142" t="s">
        <v>276</v>
      </c>
    </row>
    <row r="201" spans="2:65" s="1" customFormat="1" ht="11.25">
      <c r="B201" s="32"/>
      <c r="D201" s="144" t="s">
        <v>133</v>
      </c>
      <c r="F201" s="145" t="s">
        <v>277</v>
      </c>
      <c r="I201" s="146"/>
      <c r="L201" s="32"/>
      <c r="M201" s="147"/>
      <c r="T201" s="53"/>
      <c r="AT201" s="17" t="s">
        <v>133</v>
      </c>
      <c r="AU201" s="17" t="s">
        <v>80</v>
      </c>
    </row>
    <row r="202" spans="2:65" s="1" customFormat="1" ht="11.25">
      <c r="B202" s="32"/>
      <c r="D202" s="148" t="s">
        <v>135</v>
      </c>
      <c r="F202" s="149" t="s">
        <v>278</v>
      </c>
      <c r="I202" s="146"/>
      <c r="L202" s="32"/>
      <c r="M202" s="147"/>
      <c r="T202" s="53"/>
      <c r="AT202" s="17" t="s">
        <v>135</v>
      </c>
      <c r="AU202" s="17" t="s">
        <v>80</v>
      </c>
    </row>
    <row r="203" spans="2:65" s="1" customFormat="1" ht="97.5">
      <c r="B203" s="32"/>
      <c r="D203" s="144" t="s">
        <v>137</v>
      </c>
      <c r="F203" s="150" t="s">
        <v>279</v>
      </c>
      <c r="I203" s="146"/>
      <c r="L203" s="32"/>
      <c r="M203" s="147"/>
      <c r="T203" s="53"/>
      <c r="AT203" s="17" t="s">
        <v>137</v>
      </c>
      <c r="AU203" s="17" t="s">
        <v>80</v>
      </c>
    </row>
    <row r="204" spans="2:65" s="12" customFormat="1" ht="11.25">
      <c r="B204" s="151"/>
      <c r="D204" s="144" t="s">
        <v>139</v>
      </c>
      <c r="E204" s="152" t="s">
        <v>19</v>
      </c>
      <c r="F204" s="153" t="s">
        <v>280</v>
      </c>
      <c r="H204" s="154">
        <v>461.262</v>
      </c>
      <c r="I204" s="155"/>
      <c r="L204" s="151"/>
      <c r="M204" s="156"/>
      <c r="T204" s="157"/>
      <c r="AT204" s="152" t="s">
        <v>139</v>
      </c>
      <c r="AU204" s="152" t="s">
        <v>80</v>
      </c>
      <c r="AV204" s="12" t="s">
        <v>80</v>
      </c>
      <c r="AW204" s="12" t="s">
        <v>32</v>
      </c>
      <c r="AX204" s="12" t="s">
        <v>78</v>
      </c>
      <c r="AY204" s="152" t="s">
        <v>124</v>
      </c>
    </row>
    <row r="205" spans="2:65" s="1" customFormat="1" ht="16.5" customHeight="1">
      <c r="B205" s="32"/>
      <c r="C205" s="131" t="s">
        <v>281</v>
      </c>
      <c r="D205" s="131" t="s">
        <v>126</v>
      </c>
      <c r="E205" s="132" t="s">
        <v>282</v>
      </c>
      <c r="F205" s="133" t="s">
        <v>283</v>
      </c>
      <c r="G205" s="134" t="s">
        <v>223</v>
      </c>
      <c r="H205" s="135">
        <v>238.38</v>
      </c>
      <c r="I205" s="136"/>
      <c r="J205" s="137">
        <f>ROUND(I205*H205,2)</f>
        <v>0</v>
      </c>
      <c r="K205" s="133" t="s">
        <v>130</v>
      </c>
      <c r="L205" s="32"/>
      <c r="M205" s="138" t="s">
        <v>19</v>
      </c>
      <c r="N205" s="139" t="s">
        <v>42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131</v>
      </c>
      <c r="AT205" s="142" t="s">
        <v>126</v>
      </c>
      <c r="AU205" s="142" t="s">
        <v>80</v>
      </c>
      <c r="AY205" s="17" t="s">
        <v>124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7" t="s">
        <v>78</v>
      </c>
      <c r="BK205" s="143">
        <f>ROUND(I205*H205,2)</f>
        <v>0</v>
      </c>
      <c r="BL205" s="17" t="s">
        <v>131</v>
      </c>
      <c r="BM205" s="142" t="s">
        <v>284</v>
      </c>
    </row>
    <row r="206" spans="2:65" s="1" customFormat="1" ht="19.5">
      <c r="B206" s="32"/>
      <c r="D206" s="144" t="s">
        <v>133</v>
      </c>
      <c r="F206" s="145" t="s">
        <v>285</v>
      </c>
      <c r="I206" s="146"/>
      <c r="L206" s="32"/>
      <c r="M206" s="147"/>
      <c r="T206" s="53"/>
      <c r="AT206" s="17" t="s">
        <v>133</v>
      </c>
      <c r="AU206" s="17" t="s">
        <v>80</v>
      </c>
    </row>
    <row r="207" spans="2:65" s="1" customFormat="1" ht="11.25">
      <c r="B207" s="32"/>
      <c r="D207" s="148" t="s">
        <v>135</v>
      </c>
      <c r="F207" s="149" t="s">
        <v>286</v>
      </c>
      <c r="I207" s="146"/>
      <c r="L207" s="32"/>
      <c r="M207" s="147"/>
      <c r="T207" s="53"/>
      <c r="AT207" s="17" t="s">
        <v>135</v>
      </c>
      <c r="AU207" s="17" t="s">
        <v>80</v>
      </c>
    </row>
    <row r="208" spans="2:65" s="1" customFormat="1" ht="126.75">
      <c r="B208" s="32"/>
      <c r="D208" s="144" t="s">
        <v>137</v>
      </c>
      <c r="F208" s="150" t="s">
        <v>287</v>
      </c>
      <c r="I208" s="146"/>
      <c r="L208" s="32"/>
      <c r="M208" s="147"/>
      <c r="T208" s="53"/>
      <c r="AT208" s="17" t="s">
        <v>137</v>
      </c>
      <c r="AU208" s="17" t="s">
        <v>80</v>
      </c>
    </row>
    <row r="209" spans="2:65" s="12" customFormat="1" ht="11.25">
      <c r="B209" s="151"/>
      <c r="D209" s="144" t="s">
        <v>139</v>
      </c>
      <c r="E209" s="152" t="s">
        <v>19</v>
      </c>
      <c r="F209" s="153" t="s">
        <v>288</v>
      </c>
      <c r="H209" s="154">
        <v>163.1</v>
      </c>
      <c r="I209" s="155"/>
      <c r="L209" s="151"/>
      <c r="M209" s="156"/>
      <c r="T209" s="157"/>
      <c r="AT209" s="152" t="s">
        <v>139</v>
      </c>
      <c r="AU209" s="152" t="s">
        <v>80</v>
      </c>
      <c r="AV209" s="12" t="s">
        <v>80</v>
      </c>
      <c r="AW209" s="12" t="s">
        <v>32</v>
      </c>
      <c r="AX209" s="12" t="s">
        <v>71</v>
      </c>
      <c r="AY209" s="152" t="s">
        <v>124</v>
      </c>
    </row>
    <row r="210" spans="2:65" s="12" customFormat="1" ht="11.25">
      <c r="B210" s="151"/>
      <c r="D210" s="144" t="s">
        <v>139</v>
      </c>
      <c r="E210" s="152" t="s">
        <v>19</v>
      </c>
      <c r="F210" s="153" t="s">
        <v>289</v>
      </c>
      <c r="H210" s="154">
        <v>13.670999999999999</v>
      </c>
      <c r="I210" s="155"/>
      <c r="L210" s="151"/>
      <c r="M210" s="156"/>
      <c r="T210" s="157"/>
      <c r="AT210" s="152" t="s">
        <v>139</v>
      </c>
      <c r="AU210" s="152" t="s">
        <v>80</v>
      </c>
      <c r="AV210" s="12" t="s">
        <v>80</v>
      </c>
      <c r="AW210" s="12" t="s">
        <v>32</v>
      </c>
      <c r="AX210" s="12" t="s">
        <v>71</v>
      </c>
      <c r="AY210" s="152" t="s">
        <v>124</v>
      </c>
    </row>
    <row r="211" spans="2:65" s="12" customFormat="1" ht="11.25">
      <c r="B211" s="151"/>
      <c r="D211" s="144" t="s">
        <v>139</v>
      </c>
      <c r="E211" s="152" t="s">
        <v>19</v>
      </c>
      <c r="F211" s="153" t="s">
        <v>290</v>
      </c>
      <c r="H211" s="154">
        <v>1.98</v>
      </c>
      <c r="I211" s="155"/>
      <c r="L211" s="151"/>
      <c r="M211" s="156"/>
      <c r="T211" s="157"/>
      <c r="AT211" s="152" t="s">
        <v>139</v>
      </c>
      <c r="AU211" s="152" t="s">
        <v>80</v>
      </c>
      <c r="AV211" s="12" t="s">
        <v>80</v>
      </c>
      <c r="AW211" s="12" t="s">
        <v>32</v>
      </c>
      <c r="AX211" s="12" t="s">
        <v>71</v>
      </c>
      <c r="AY211" s="152" t="s">
        <v>124</v>
      </c>
    </row>
    <row r="212" spans="2:65" s="12" customFormat="1" ht="11.25">
      <c r="B212" s="151"/>
      <c r="D212" s="144" t="s">
        <v>139</v>
      </c>
      <c r="E212" s="152" t="s">
        <v>19</v>
      </c>
      <c r="F212" s="153" t="s">
        <v>291</v>
      </c>
      <c r="H212" s="154">
        <v>3.375</v>
      </c>
      <c r="I212" s="155"/>
      <c r="L212" s="151"/>
      <c r="M212" s="156"/>
      <c r="T212" s="157"/>
      <c r="AT212" s="152" t="s">
        <v>139</v>
      </c>
      <c r="AU212" s="152" t="s">
        <v>80</v>
      </c>
      <c r="AV212" s="12" t="s">
        <v>80</v>
      </c>
      <c r="AW212" s="12" t="s">
        <v>32</v>
      </c>
      <c r="AX212" s="12" t="s">
        <v>71</v>
      </c>
      <c r="AY212" s="152" t="s">
        <v>124</v>
      </c>
    </row>
    <row r="213" spans="2:65" s="12" customFormat="1" ht="11.25">
      <c r="B213" s="151"/>
      <c r="D213" s="144" t="s">
        <v>139</v>
      </c>
      <c r="E213" s="152" t="s">
        <v>19</v>
      </c>
      <c r="F213" s="153" t="s">
        <v>292</v>
      </c>
      <c r="H213" s="154">
        <v>15.84</v>
      </c>
      <c r="I213" s="155"/>
      <c r="L213" s="151"/>
      <c r="M213" s="156"/>
      <c r="T213" s="157"/>
      <c r="AT213" s="152" t="s">
        <v>139</v>
      </c>
      <c r="AU213" s="152" t="s">
        <v>80</v>
      </c>
      <c r="AV213" s="12" t="s">
        <v>80</v>
      </c>
      <c r="AW213" s="12" t="s">
        <v>32</v>
      </c>
      <c r="AX213" s="12" t="s">
        <v>71</v>
      </c>
      <c r="AY213" s="152" t="s">
        <v>124</v>
      </c>
    </row>
    <row r="214" spans="2:65" s="12" customFormat="1" ht="11.25">
      <c r="B214" s="151"/>
      <c r="D214" s="144" t="s">
        <v>139</v>
      </c>
      <c r="E214" s="152" t="s">
        <v>19</v>
      </c>
      <c r="F214" s="153" t="s">
        <v>293</v>
      </c>
      <c r="H214" s="154">
        <v>9.8640000000000008</v>
      </c>
      <c r="I214" s="155"/>
      <c r="L214" s="151"/>
      <c r="M214" s="156"/>
      <c r="T214" s="157"/>
      <c r="AT214" s="152" t="s">
        <v>139</v>
      </c>
      <c r="AU214" s="152" t="s">
        <v>80</v>
      </c>
      <c r="AV214" s="12" t="s">
        <v>80</v>
      </c>
      <c r="AW214" s="12" t="s">
        <v>32</v>
      </c>
      <c r="AX214" s="12" t="s">
        <v>71</v>
      </c>
      <c r="AY214" s="152" t="s">
        <v>124</v>
      </c>
    </row>
    <row r="215" spans="2:65" s="12" customFormat="1" ht="11.25">
      <c r="B215" s="151"/>
      <c r="D215" s="144" t="s">
        <v>139</v>
      </c>
      <c r="E215" s="152" t="s">
        <v>19</v>
      </c>
      <c r="F215" s="153" t="s">
        <v>294</v>
      </c>
      <c r="H215" s="154">
        <v>30.55</v>
      </c>
      <c r="I215" s="155"/>
      <c r="L215" s="151"/>
      <c r="M215" s="156"/>
      <c r="T215" s="157"/>
      <c r="AT215" s="152" t="s">
        <v>139</v>
      </c>
      <c r="AU215" s="152" t="s">
        <v>80</v>
      </c>
      <c r="AV215" s="12" t="s">
        <v>80</v>
      </c>
      <c r="AW215" s="12" t="s">
        <v>32</v>
      </c>
      <c r="AX215" s="12" t="s">
        <v>71</v>
      </c>
      <c r="AY215" s="152" t="s">
        <v>124</v>
      </c>
    </row>
    <row r="216" spans="2:65" s="13" customFormat="1" ht="11.25">
      <c r="B216" s="158"/>
      <c r="D216" s="144" t="s">
        <v>139</v>
      </c>
      <c r="E216" s="159" t="s">
        <v>19</v>
      </c>
      <c r="F216" s="160" t="s">
        <v>148</v>
      </c>
      <c r="H216" s="161">
        <v>238.38</v>
      </c>
      <c r="I216" s="162"/>
      <c r="L216" s="158"/>
      <c r="M216" s="163"/>
      <c r="T216" s="164"/>
      <c r="AT216" s="159" t="s">
        <v>139</v>
      </c>
      <c r="AU216" s="159" t="s">
        <v>80</v>
      </c>
      <c r="AV216" s="13" t="s">
        <v>131</v>
      </c>
      <c r="AW216" s="13" t="s">
        <v>32</v>
      </c>
      <c r="AX216" s="13" t="s">
        <v>78</v>
      </c>
      <c r="AY216" s="159" t="s">
        <v>124</v>
      </c>
    </row>
    <row r="217" spans="2:65" s="1" customFormat="1" ht="16.5" customHeight="1">
      <c r="B217" s="32"/>
      <c r="C217" s="171" t="s">
        <v>295</v>
      </c>
      <c r="D217" s="171" t="s">
        <v>296</v>
      </c>
      <c r="E217" s="172" t="s">
        <v>297</v>
      </c>
      <c r="F217" s="173" t="s">
        <v>298</v>
      </c>
      <c r="G217" s="174" t="s">
        <v>267</v>
      </c>
      <c r="H217" s="175">
        <v>54.99</v>
      </c>
      <c r="I217" s="176"/>
      <c r="J217" s="177">
        <f>ROUND(I217*H217,2)</f>
        <v>0</v>
      </c>
      <c r="K217" s="173" t="s">
        <v>130</v>
      </c>
      <c r="L217" s="178"/>
      <c r="M217" s="179" t="s">
        <v>19</v>
      </c>
      <c r="N217" s="180" t="s">
        <v>42</v>
      </c>
      <c r="P217" s="140">
        <f>O217*H217</f>
        <v>0</v>
      </c>
      <c r="Q217" s="140">
        <v>1</v>
      </c>
      <c r="R217" s="140">
        <f>Q217*H217</f>
        <v>54.99</v>
      </c>
      <c r="S217" s="140">
        <v>0</v>
      </c>
      <c r="T217" s="141">
        <f>S217*H217</f>
        <v>0</v>
      </c>
      <c r="AR217" s="142" t="s">
        <v>189</v>
      </c>
      <c r="AT217" s="142" t="s">
        <v>296</v>
      </c>
      <c r="AU217" s="142" t="s">
        <v>80</v>
      </c>
      <c r="AY217" s="17" t="s">
        <v>124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7" t="s">
        <v>78</v>
      </c>
      <c r="BK217" s="143">
        <f>ROUND(I217*H217,2)</f>
        <v>0</v>
      </c>
      <c r="BL217" s="17" t="s">
        <v>131</v>
      </c>
      <c r="BM217" s="142" t="s">
        <v>299</v>
      </c>
    </row>
    <row r="218" spans="2:65" s="1" customFormat="1" ht="11.25">
      <c r="B218" s="32"/>
      <c r="D218" s="144" t="s">
        <v>133</v>
      </c>
      <c r="F218" s="145" t="s">
        <v>298</v>
      </c>
      <c r="I218" s="146"/>
      <c r="L218" s="32"/>
      <c r="M218" s="147"/>
      <c r="T218" s="53"/>
      <c r="AT218" s="17" t="s">
        <v>133</v>
      </c>
      <c r="AU218" s="17" t="s">
        <v>80</v>
      </c>
    </row>
    <row r="219" spans="2:65" s="12" customFormat="1" ht="11.25">
      <c r="B219" s="151"/>
      <c r="D219" s="144" t="s">
        <v>139</v>
      </c>
      <c r="E219" s="152" t="s">
        <v>19</v>
      </c>
      <c r="F219" s="153" t="s">
        <v>300</v>
      </c>
      <c r="H219" s="154">
        <v>54.99</v>
      </c>
      <c r="I219" s="155"/>
      <c r="L219" s="151"/>
      <c r="M219" s="156"/>
      <c r="T219" s="157"/>
      <c r="AT219" s="152" t="s">
        <v>139</v>
      </c>
      <c r="AU219" s="152" t="s">
        <v>80</v>
      </c>
      <c r="AV219" s="12" t="s">
        <v>80</v>
      </c>
      <c r="AW219" s="12" t="s">
        <v>32</v>
      </c>
      <c r="AX219" s="12" t="s">
        <v>78</v>
      </c>
      <c r="AY219" s="152" t="s">
        <v>124</v>
      </c>
    </row>
    <row r="220" spans="2:65" s="1" customFormat="1" ht="16.5" customHeight="1">
      <c r="B220" s="32"/>
      <c r="C220" s="171" t="s">
        <v>7</v>
      </c>
      <c r="D220" s="171" t="s">
        <v>296</v>
      </c>
      <c r="E220" s="172" t="s">
        <v>301</v>
      </c>
      <c r="F220" s="173" t="s">
        <v>302</v>
      </c>
      <c r="G220" s="174" t="s">
        <v>267</v>
      </c>
      <c r="H220" s="175">
        <v>395.93200000000002</v>
      </c>
      <c r="I220" s="176"/>
      <c r="J220" s="177">
        <f>ROUND(I220*H220,2)</f>
        <v>0</v>
      </c>
      <c r="K220" s="173" t="s">
        <v>130</v>
      </c>
      <c r="L220" s="178"/>
      <c r="M220" s="179" t="s">
        <v>19</v>
      </c>
      <c r="N220" s="180" t="s">
        <v>42</v>
      </c>
      <c r="P220" s="140">
        <f>O220*H220</f>
        <v>0</v>
      </c>
      <c r="Q220" s="140">
        <v>1</v>
      </c>
      <c r="R220" s="140">
        <f>Q220*H220</f>
        <v>395.93200000000002</v>
      </c>
      <c r="S220" s="140">
        <v>0</v>
      </c>
      <c r="T220" s="141">
        <f>S220*H220</f>
        <v>0</v>
      </c>
      <c r="AR220" s="142" t="s">
        <v>189</v>
      </c>
      <c r="AT220" s="142" t="s">
        <v>296</v>
      </c>
      <c r="AU220" s="142" t="s">
        <v>80</v>
      </c>
      <c r="AY220" s="17" t="s">
        <v>124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7" t="s">
        <v>78</v>
      </c>
      <c r="BK220" s="143">
        <f>ROUND(I220*H220,2)</f>
        <v>0</v>
      </c>
      <c r="BL220" s="17" t="s">
        <v>131</v>
      </c>
      <c r="BM220" s="142" t="s">
        <v>303</v>
      </c>
    </row>
    <row r="221" spans="2:65" s="1" customFormat="1" ht="11.25">
      <c r="B221" s="32"/>
      <c r="D221" s="144" t="s">
        <v>133</v>
      </c>
      <c r="F221" s="145" t="s">
        <v>302</v>
      </c>
      <c r="I221" s="146"/>
      <c r="L221" s="32"/>
      <c r="M221" s="147"/>
      <c r="T221" s="53"/>
      <c r="AT221" s="17" t="s">
        <v>133</v>
      </c>
      <c r="AU221" s="17" t="s">
        <v>80</v>
      </c>
    </row>
    <row r="222" spans="2:65" s="12" customFormat="1" ht="11.25">
      <c r="B222" s="151"/>
      <c r="D222" s="144" t="s">
        <v>139</v>
      </c>
      <c r="E222" s="152" t="s">
        <v>19</v>
      </c>
      <c r="F222" s="153" t="s">
        <v>304</v>
      </c>
      <c r="H222" s="154">
        <v>326.2</v>
      </c>
      <c r="I222" s="155"/>
      <c r="L222" s="151"/>
      <c r="M222" s="156"/>
      <c r="T222" s="157"/>
      <c r="AT222" s="152" t="s">
        <v>139</v>
      </c>
      <c r="AU222" s="152" t="s">
        <v>80</v>
      </c>
      <c r="AV222" s="12" t="s">
        <v>80</v>
      </c>
      <c r="AW222" s="12" t="s">
        <v>32</v>
      </c>
      <c r="AX222" s="12" t="s">
        <v>71</v>
      </c>
      <c r="AY222" s="152" t="s">
        <v>124</v>
      </c>
    </row>
    <row r="223" spans="2:65" s="12" customFormat="1" ht="11.25">
      <c r="B223" s="151"/>
      <c r="D223" s="144" t="s">
        <v>139</v>
      </c>
      <c r="E223" s="152" t="s">
        <v>19</v>
      </c>
      <c r="F223" s="153" t="s">
        <v>305</v>
      </c>
      <c r="H223" s="154">
        <v>27.341999999999999</v>
      </c>
      <c r="I223" s="155"/>
      <c r="L223" s="151"/>
      <c r="M223" s="156"/>
      <c r="T223" s="157"/>
      <c r="AT223" s="152" t="s">
        <v>139</v>
      </c>
      <c r="AU223" s="152" t="s">
        <v>80</v>
      </c>
      <c r="AV223" s="12" t="s">
        <v>80</v>
      </c>
      <c r="AW223" s="12" t="s">
        <v>32</v>
      </c>
      <c r="AX223" s="12" t="s">
        <v>71</v>
      </c>
      <c r="AY223" s="152" t="s">
        <v>124</v>
      </c>
    </row>
    <row r="224" spans="2:65" s="12" customFormat="1" ht="11.25">
      <c r="B224" s="151"/>
      <c r="D224" s="144" t="s">
        <v>139</v>
      </c>
      <c r="E224" s="152" t="s">
        <v>19</v>
      </c>
      <c r="F224" s="153" t="s">
        <v>306</v>
      </c>
      <c r="H224" s="154">
        <v>3.96</v>
      </c>
      <c r="I224" s="155"/>
      <c r="L224" s="151"/>
      <c r="M224" s="156"/>
      <c r="T224" s="157"/>
      <c r="AT224" s="152" t="s">
        <v>139</v>
      </c>
      <c r="AU224" s="152" t="s">
        <v>80</v>
      </c>
      <c r="AV224" s="12" t="s">
        <v>80</v>
      </c>
      <c r="AW224" s="12" t="s">
        <v>32</v>
      </c>
      <c r="AX224" s="12" t="s">
        <v>71</v>
      </c>
      <c r="AY224" s="152" t="s">
        <v>124</v>
      </c>
    </row>
    <row r="225" spans="2:65" s="12" customFormat="1" ht="11.25">
      <c r="B225" s="151"/>
      <c r="D225" s="144" t="s">
        <v>139</v>
      </c>
      <c r="E225" s="152" t="s">
        <v>19</v>
      </c>
      <c r="F225" s="153" t="s">
        <v>307</v>
      </c>
      <c r="H225" s="154">
        <v>6.75</v>
      </c>
      <c r="I225" s="155"/>
      <c r="L225" s="151"/>
      <c r="M225" s="156"/>
      <c r="T225" s="157"/>
      <c r="AT225" s="152" t="s">
        <v>139</v>
      </c>
      <c r="AU225" s="152" t="s">
        <v>80</v>
      </c>
      <c r="AV225" s="12" t="s">
        <v>80</v>
      </c>
      <c r="AW225" s="12" t="s">
        <v>32</v>
      </c>
      <c r="AX225" s="12" t="s">
        <v>71</v>
      </c>
      <c r="AY225" s="152" t="s">
        <v>124</v>
      </c>
    </row>
    <row r="226" spans="2:65" s="12" customFormat="1" ht="11.25">
      <c r="B226" s="151"/>
      <c r="D226" s="144" t="s">
        <v>139</v>
      </c>
      <c r="E226" s="152" t="s">
        <v>19</v>
      </c>
      <c r="F226" s="153" t="s">
        <v>308</v>
      </c>
      <c r="H226" s="154">
        <v>31.68</v>
      </c>
      <c r="I226" s="155"/>
      <c r="L226" s="151"/>
      <c r="M226" s="156"/>
      <c r="T226" s="157"/>
      <c r="AT226" s="152" t="s">
        <v>139</v>
      </c>
      <c r="AU226" s="152" t="s">
        <v>80</v>
      </c>
      <c r="AV226" s="12" t="s">
        <v>80</v>
      </c>
      <c r="AW226" s="12" t="s">
        <v>32</v>
      </c>
      <c r="AX226" s="12" t="s">
        <v>71</v>
      </c>
      <c r="AY226" s="152" t="s">
        <v>124</v>
      </c>
    </row>
    <row r="227" spans="2:65" s="13" customFormat="1" ht="11.25">
      <c r="B227" s="158"/>
      <c r="D227" s="144" t="s">
        <v>139</v>
      </c>
      <c r="E227" s="159" t="s">
        <v>19</v>
      </c>
      <c r="F227" s="160" t="s">
        <v>148</v>
      </c>
      <c r="H227" s="161">
        <v>395.93200000000002</v>
      </c>
      <c r="I227" s="162"/>
      <c r="L227" s="158"/>
      <c r="M227" s="163"/>
      <c r="T227" s="164"/>
      <c r="AT227" s="159" t="s">
        <v>139</v>
      </c>
      <c r="AU227" s="159" t="s">
        <v>80</v>
      </c>
      <c r="AV227" s="13" t="s">
        <v>131</v>
      </c>
      <c r="AW227" s="13" t="s">
        <v>32</v>
      </c>
      <c r="AX227" s="13" t="s">
        <v>78</v>
      </c>
      <c r="AY227" s="159" t="s">
        <v>124</v>
      </c>
    </row>
    <row r="228" spans="2:65" s="1" customFormat="1" ht="16.5" customHeight="1">
      <c r="B228" s="32"/>
      <c r="C228" s="171" t="s">
        <v>309</v>
      </c>
      <c r="D228" s="171" t="s">
        <v>296</v>
      </c>
      <c r="E228" s="172" t="s">
        <v>310</v>
      </c>
      <c r="F228" s="173" t="s">
        <v>311</v>
      </c>
      <c r="G228" s="174" t="s">
        <v>267</v>
      </c>
      <c r="H228" s="175">
        <v>19.925000000000001</v>
      </c>
      <c r="I228" s="176"/>
      <c r="J228" s="177">
        <f>ROUND(I228*H228,2)</f>
        <v>0</v>
      </c>
      <c r="K228" s="173" t="s">
        <v>130</v>
      </c>
      <c r="L228" s="178"/>
      <c r="M228" s="179" t="s">
        <v>19</v>
      </c>
      <c r="N228" s="180" t="s">
        <v>42</v>
      </c>
      <c r="P228" s="140">
        <f>O228*H228</f>
        <v>0</v>
      </c>
      <c r="Q228" s="140">
        <v>1</v>
      </c>
      <c r="R228" s="140">
        <f>Q228*H228</f>
        <v>19.925000000000001</v>
      </c>
      <c r="S228" s="140">
        <v>0</v>
      </c>
      <c r="T228" s="141">
        <f>S228*H228</f>
        <v>0</v>
      </c>
      <c r="AR228" s="142" t="s">
        <v>189</v>
      </c>
      <c r="AT228" s="142" t="s">
        <v>296</v>
      </c>
      <c r="AU228" s="142" t="s">
        <v>80</v>
      </c>
      <c r="AY228" s="17" t="s">
        <v>124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7" t="s">
        <v>78</v>
      </c>
      <c r="BK228" s="143">
        <f>ROUND(I228*H228,2)</f>
        <v>0</v>
      </c>
      <c r="BL228" s="17" t="s">
        <v>131</v>
      </c>
      <c r="BM228" s="142" t="s">
        <v>312</v>
      </c>
    </row>
    <row r="229" spans="2:65" s="1" customFormat="1" ht="11.25">
      <c r="B229" s="32"/>
      <c r="D229" s="144" t="s">
        <v>133</v>
      </c>
      <c r="F229" s="145" t="s">
        <v>311</v>
      </c>
      <c r="I229" s="146"/>
      <c r="L229" s="32"/>
      <c r="M229" s="147"/>
      <c r="T229" s="53"/>
      <c r="AT229" s="17" t="s">
        <v>133</v>
      </c>
      <c r="AU229" s="17" t="s">
        <v>80</v>
      </c>
    </row>
    <row r="230" spans="2:65" s="12" customFormat="1" ht="11.25">
      <c r="B230" s="151"/>
      <c r="D230" s="144" t="s">
        <v>139</v>
      </c>
      <c r="E230" s="152" t="s">
        <v>19</v>
      </c>
      <c r="F230" s="153" t="s">
        <v>313</v>
      </c>
      <c r="H230" s="154">
        <v>19.728000000000002</v>
      </c>
      <c r="I230" s="155"/>
      <c r="L230" s="151"/>
      <c r="M230" s="156"/>
      <c r="T230" s="157"/>
      <c r="AT230" s="152" t="s">
        <v>139</v>
      </c>
      <c r="AU230" s="152" t="s">
        <v>80</v>
      </c>
      <c r="AV230" s="12" t="s">
        <v>80</v>
      </c>
      <c r="AW230" s="12" t="s">
        <v>32</v>
      </c>
      <c r="AX230" s="12" t="s">
        <v>78</v>
      </c>
      <c r="AY230" s="152" t="s">
        <v>124</v>
      </c>
    </row>
    <row r="231" spans="2:65" s="12" customFormat="1" ht="11.25">
      <c r="B231" s="151"/>
      <c r="D231" s="144" t="s">
        <v>139</v>
      </c>
      <c r="F231" s="153" t="s">
        <v>314</v>
      </c>
      <c r="H231" s="154">
        <v>19.925000000000001</v>
      </c>
      <c r="I231" s="155"/>
      <c r="L231" s="151"/>
      <c r="M231" s="156"/>
      <c r="T231" s="157"/>
      <c r="AT231" s="152" t="s">
        <v>139</v>
      </c>
      <c r="AU231" s="152" t="s">
        <v>80</v>
      </c>
      <c r="AV231" s="12" t="s">
        <v>80</v>
      </c>
      <c r="AW231" s="12" t="s">
        <v>4</v>
      </c>
      <c r="AX231" s="12" t="s">
        <v>78</v>
      </c>
      <c r="AY231" s="152" t="s">
        <v>124</v>
      </c>
    </row>
    <row r="232" spans="2:65" s="1" customFormat="1" ht="21.75" customHeight="1">
      <c r="B232" s="32"/>
      <c r="C232" s="131" t="s">
        <v>315</v>
      </c>
      <c r="D232" s="131" t="s">
        <v>126</v>
      </c>
      <c r="E232" s="132" t="s">
        <v>316</v>
      </c>
      <c r="F232" s="133" t="s">
        <v>317</v>
      </c>
      <c r="G232" s="134" t="s">
        <v>129</v>
      </c>
      <c r="H232" s="135">
        <v>477</v>
      </c>
      <c r="I232" s="136"/>
      <c r="J232" s="137">
        <f>ROUND(I232*H232,2)</f>
        <v>0</v>
      </c>
      <c r="K232" s="133" t="s">
        <v>130</v>
      </c>
      <c r="L232" s="32"/>
      <c r="M232" s="138" t="s">
        <v>19</v>
      </c>
      <c r="N232" s="139" t="s">
        <v>42</v>
      </c>
      <c r="P232" s="140">
        <f>O232*H232</f>
        <v>0</v>
      </c>
      <c r="Q232" s="140">
        <v>0</v>
      </c>
      <c r="R232" s="140">
        <f>Q232*H232</f>
        <v>0</v>
      </c>
      <c r="S232" s="140">
        <v>0</v>
      </c>
      <c r="T232" s="141">
        <f>S232*H232</f>
        <v>0</v>
      </c>
      <c r="AR232" s="142" t="s">
        <v>131</v>
      </c>
      <c r="AT232" s="142" t="s">
        <v>126</v>
      </c>
      <c r="AU232" s="142" t="s">
        <v>80</v>
      </c>
      <c r="AY232" s="17" t="s">
        <v>124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7" t="s">
        <v>78</v>
      </c>
      <c r="BK232" s="143">
        <f>ROUND(I232*H232,2)</f>
        <v>0</v>
      </c>
      <c r="BL232" s="17" t="s">
        <v>131</v>
      </c>
      <c r="BM232" s="142" t="s">
        <v>318</v>
      </c>
    </row>
    <row r="233" spans="2:65" s="1" customFormat="1" ht="19.5">
      <c r="B233" s="32"/>
      <c r="D233" s="144" t="s">
        <v>133</v>
      </c>
      <c r="F233" s="145" t="s">
        <v>319</v>
      </c>
      <c r="I233" s="146"/>
      <c r="L233" s="32"/>
      <c r="M233" s="147"/>
      <c r="T233" s="53"/>
      <c r="AT233" s="17" t="s">
        <v>133</v>
      </c>
      <c r="AU233" s="17" t="s">
        <v>80</v>
      </c>
    </row>
    <row r="234" spans="2:65" s="1" customFormat="1" ht="11.25">
      <c r="B234" s="32"/>
      <c r="D234" s="148" t="s">
        <v>135</v>
      </c>
      <c r="F234" s="149" t="s">
        <v>320</v>
      </c>
      <c r="I234" s="146"/>
      <c r="L234" s="32"/>
      <c r="M234" s="147"/>
      <c r="T234" s="53"/>
      <c r="AT234" s="17" t="s">
        <v>135</v>
      </c>
      <c r="AU234" s="17" t="s">
        <v>80</v>
      </c>
    </row>
    <row r="235" spans="2:65" s="1" customFormat="1" ht="48.75">
      <c r="B235" s="32"/>
      <c r="D235" s="144" t="s">
        <v>137</v>
      </c>
      <c r="F235" s="150" t="s">
        <v>321</v>
      </c>
      <c r="I235" s="146"/>
      <c r="L235" s="32"/>
      <c r="M235" s="147"/>
      <c r="T235" s="53"/>
      <c r="AT235" s="17" t="s">
        <v>137</v>
      </c>
      <c r="AU235" s="17" t="s">
        <v>80</v>
      </c>
    </row>
    <row r="236" spans="2:65" s="12" customFormat="1" ht="11.25">
      <c r="B236" s="151"/>
      <c r="D236" s="144" t="s">
        <v>139</v>
      </c>
      <c r="E236" s="152" t="s">
        <v>19</v>
      </c>
      <c r="F236" s="153" t="s">
        <v>322</v>
      </c>
      <c r="H236" s="154">
        <v>477</v>
      </c>
      <c r="I236" s="155"/>
      <c r="L236" s="151"/>
      <c r="M236" s="156"/>
      <c r="T236" s="157"/>
      <c r="AT236" s="152" t="s">
        <v>139</v>
      </c>
      <c r="AU236" s="152" t="s">
        <v>80</v>
      </c>
      <c r="AV236" s="12" t="s">
        <v>80</v>
      </c>
      <c r="AW236" s="12" t="s">
        <v>32</v>
      </c>
      <c r="AX236" s="12" t="s">
        <v>78</v>
      </c>
      <c r="AY236" s="152" t="s">
        <v>124</v>
      </c>
    </row>
    <row r="237" spans="2:65" s="1" customFormat="1" ht="16.5" customHeight="1">
      <c r="B237" s="32"/>
      <c r="C237" s="171" t="s">
        <v>323</v>
      </c>
      <c r="D237" s="171" t="s">
        <v>296</v>
      </c>
      <c r="E237" s="172" t="s">
        <v>324</v>
      </c>
      <c r="F237" s="173" t="s">
        <v>325</v>
      </c>
      <c r="G237" s="174" t="s">
        <v>267</v>
      </c>
      <c r="H237" s="175">
        <v>85.86</v>
      </c>
      <c r="I237" s="176"/>
      <c r="J237" s="177">
        <f>ROUND(I237*H237,2)</f>
        <v>0</v>
      </c>
      <c r="K237" s="173" t="s">
        <v>130</v>
      </c>
      <c r="L237" s="178"/>
      <c r="M237" s="179" t="s">
        <v>19</v>
      </c>
      <c r="N237" s="180" t="s">
        <v>42</v>
      </c>
      <c r="P237" s="140">
        <f>O237*H237</f>
        <v>0</v>
      </c>
      <c r="Q237" s="140">
        <v>1</v>
      </c>
      <c r="R237" s="140">
        <f>Q237*H237</f>
        <v>85.86</v>
      </c>
      <c r="S237" s="140">
        <v>0</v>
      </c>
      <c r="T237" s="141">
        <f>S237*H237</f>
        <v>0</v>
      </c>
      <c r="AR237" s="142" t="s">
        <v>189</v>
      </c>
      <c r="AT237" s="142" t="s">
        <v>296</v>
      </c>
      <c r="AU237" s="142" t="s">
        <v>80</v>
      </c>
      <c r="AY237" s="17" t="s">
        <v>124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7" t="s">
        <v>78</v>
      </c>
      <c r="BK237" s="143">
        <f>ROUND(I237*H237,2)</f>
        <v>0</v>
      </c>
      <c r="BL237" s="17" t="s">
        <v>131</v>
      </c>
      <c r="BM237" s="142" t="s">
        <v>326</v>
      </c>
    </row>
    <row r="238" spans="2:65" s="1" customFormat="1" ht="11.25">
      <c r="B238" s="32"/>
      <c r="D238" s="144" t="s">
        <v>133</v>
      </c>
      <c r="F238" s="145" t="s">
        <v>325</v>
      </c>
      <c r="I238" s="146"/>
      <c r="L238" s="32"/>
      <c r="M238" s="147"/>
      <c r="T238" s="53"/>
      <c r="AT238" s="17" t="s">
        <v>133</v>
      </c>
      <c r="AU238" s="17" t="s">
        <v>80</v>
      </c>
    </row>
    <row r="239" spans="2:65" s="12" customFormat="1" ht="11.25">
      <c r="B239" s="151"/>
      <c r="D239" s="144" t="s">
        <v>139</v>
      </c>
      <c r="E239" s="152" t="s">
        <v>19</v>
      </c>
      <c r="F239" s="153" t="s">
        <v>327</v>
      </c>
      <c r="H239" s="154">
        <v>85.86</v>
      </c>
      <c r="I239" s="155"/>
      <c r="L239" s="151"/>
      <c r="M239" s="156"/>
      <c r="T239" s="157"/>
      <c r="AT239" s="152" t="s">
        <v>139</v>
      </c>
      <c r="AU239" s="152" t="s">
        <v>80</v>
      </c>
      <c r="AV239" s="12" t="s">
        <v>80</v>
      </c>
      <c r="AW239" s="12" t="s">
        <v>32</v>
      </c>
      <c r="AX239" s="12" t="s">
        <v>78</v>
      </c>
      <c r="AY239" s="152" t="s">
        <v>124</v>
      </c>
    </row>
    <row r="240" spans="2:65" s="1" customFormat="1" ht="16.5" customHeight="1">
      <c r="B240" s="32"/>
      <c r="C240" s="131" t="s">
        <v>328</v>
      </c>
      <c r="D240" s="131" t="s">
        <v>126</v>
      </c>
      <c r="E240" s="132" t="s">
        <v>329</v>
      </c>
      <c r="F240" s="133" t="s">
        <v>330</v>
      </c>
      <c r="G240" s="134" t="s">
        <v>129</v>
      </c>
      <c r="H240" s="135">
        <v>477</v>
      </c>
      <c r="I240" s="136"/>
      <c r="J240" s="137">
        <f>ROUND(I240*H240,2)</f>
        <v>0</v>
      </c>
      <c r="K240" s="133" t="s">
        <v>130</v>
      </c>
      <c r="L240" s="32"/>
      <c r="M240" s="138" t="s">
        <v>19</v>
      </c>
      <c r="N240" s="139" t="s">
        <v>42</v>
      </c>
      <c r="P240" s="140">
        <f>O240*H240</f>
        <v>0</v>
      </c>
      <c r="Q240" s="140">
        <v>0</v>
      </c>
      <c r="R240" s="140">
        <f>Q240*H240</f>
        <v>0</v>
      </c>
      <c r="S240" s="140">
        <v>0</v>
      </c>
      <c r="T240" s="141">
        <f>S240*H240</f>
        <v>0</v>
      </c>
      <c r="AR240" s="142" t="s">
        <v>131</v>
      </c>
      <c r="AT240" s="142" t="s">
        <v>126</v>
      </c>
      <c r="AU240" s="142" t="s">
        <v>80</v>
      </c>
      <c r="AY240" s="17" t="s">
        <v>124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7" t="s">
        <v>78</v>
      </c>
      <c r="BK240" s="143">
        <f>ROUND(I240*H240,2)</f>
        <v>0</v>
      </c>
      <c r="BL240" s="17" t="s">
        <v>131</v>
      </c>
      <c r="BM240" s="142" t="s">
        <v>331</v>
      </c>
    </row>
    <row r="241" spans="2:65" s="1" customFormat="1" ht="11.25">
      <c r="B241" s="32"/>
      <c r="D241" s="144" t="s">
        <v>133</v>
      </c>
      <c r="F241" s="145" t="s">
        <v>332</v>
      </c>
      <c r="I241" s="146"/>
      <c r="L241" s="32"/>
      <c r="M241" s="147"/>
      <c r="T241" s="53"/>
      <c r="AT241" s="17" t="s">
        <v>133</v>
      </c>
      <c r="AU241" s="17" t="s">
        <v>80</v>
      </c>
    </row>
    <row r="242" spans="2:65" s="1" customFormat="1" ht="11.25">
      <c r="B242" s="32"/>
      <c r="D242" s="148" t="s">
        <v>135</v>
      </c>
      <c r="F242" s="149" t="s">
        <v>333</v>
      </c>
      <c r="I242" s="146"/>
      <c r="L242" s="32"/>
      <c r="M242" s="147"/>
      <c r="T242" s="53"/>
      <c r="AT242" s="17" t="s">
        <v>135</v>
      </c>
      <c r="AU242" s="17" t="s">
        <v>80</v>
      </c>
    </row>
    <row r="243" spans="2:65" s="1" customFormat="1" ht="107.25">
      <c r="B243" s="32"/>
      <c r="D243" s="144" t="s">
        <v>137</v>
      </c>
      <c r="F243" s="150" t="s">
        <v>334</v>
      </c>
      <c r="I243" s="146"/>
      <c r="L243" s="32"/>
      <c r="M243" s="147"/>
      <c r="T243" s="53"/>
      <c r="AT243" s="17" t="s">
        <v>137</v>
      </c>
      <c r="AU243" s="17" t="s">
        <v>80</v>
      </c>
    </row>
    <row r="244" spans="2:65" s="12" customFormat="1" ht="11.25">
      <c r="B244" s="151"/>
      <c r="D244" s="144" t="s">
        <v>139</v>
      </c>
      <c r="E244" s="152" t="s">
        <v>19</v>
      </c>
      <c r="F244" s="153" t="s">
        <v>335</v>
      </c>
      <c r="H244" s="154">
        <v>477</v>
      </c>
      <c r="I244" s="155"/>
      <c r="L244" s="151"/>
      <c r="M244" s="156"/>
      <c r="T244" s="157"/>
      <c r="AT244" s="152" t="s">
        <v>139</v>
      </c>
      <c r="AU244" s="152" t="s">
        <v>80</v>
      </c>
      <c r="AV244" s="12" t="s">
        <v>80</v>
      </c>
      <c r="AW244" s="12" t="s">
        <v>32</v>
      </c>
      <c r="AX244" s="12" t="s">
        <v>78</v>
      </c>
      <c r="AY244" s="152" t="s">
        <v>124</v>
      </c>
    </row>
    <row r="245" spans="2:65" s="1" customFormat="1" ht="16.5" customHeight="1">
      <c r="B245" s="32"/>
      <c r="C245" s="171" t="s">
        <v>336</v>
      </c>
      <c r="D245" s="171" t="s">
        <v>296</v>
      </c>
      <c r="E245" s="172" t="s">
        <v>337</v>
      </c>
      <c r="F245" s="173" t="s">
        <v>338</v>
      </c>
      <c r="G245" s="174" t="s">
        <v>339</v>
      </c>
      <c r="H245" s="175">
        <v>19.079999999999998</v>
      </c>
      <c r="I245" s="176"/>
      <c r="J245" s="177">
        <f>ROUND(I245*H245,2)</f>
        <v>0</v>
      </c>
      <c r="K245" s="173" t="s">
        <v>130</v>
      </c>
      <c r="L245" s="178"/>
      <c r="M245" s="179" t="s">
        <v>19</v>
      </c>
      <c r="N245" s="180" t="s">
        <v>42</v>
      </c>
      <c r="P245" s="140">
        <f>O245*H245</f>
        <v>0</v>
      </c>
      <c r="Q245" s="140">
        <v>1E-3</v>
      </c>
      <c r="R245" s="140">
        <f>Q245*H245</f>
        <v>1.908E-2</v>
      </c>
      <c r="S245" s="140">
        <v>0</v>
      </c>
      <c r="T245" s="141">
        <f>S245*H245</f>
        <v>0</v>
      </c>
      <c r="AR245" s="142" t="s">
        <v>189</v>
      </c>
      <c r="AT245" s="142" t="s">
        <v>296</v>
      </c>
      <c r="AU245" s="142" t="s">
        <v>80</v>
      </c>
      <c r="AY245" s="17" t="s">
        <v>124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7" t="s">
        <v>78</v>
      </c>
      <c r="BK245" s="143">
        <f>ROUND(I245*H245,2)</f>
        <v>0</v>
      </c>
      <c r="BL245" s="17" t="s">
        <v>131</v>
      </c>
      <c r="BM245" s="142" t="s">
        <v>340</v>
      </c>
    </row>
    <row r="246" spans="2:65" s="1" customFormat="1" ht="11.25">
      <c r="B246" s="32"/>
      <c r="D246" s="144" t="s">
        <v>133</v>
      </c>
      <c r="F246" s="145" t="s">
        <v>338</v>
      </c>
      <c r="I246" s="146"/>
      <c r="L246" s="32"/>
      <c r="M246" s="147"/>
      <c r="T246" s="53"/>
      <c r="AT246" s="17" t="s">
        <v>133</v>
      </c>
      <c r="AU246" s="17" t="s">
        <v>80</v>
      </c>
    </row>
    <row r="247" spans="2:65" s="12" customFormat="1" ht="11.25">
      <c r="B247" s="151"/>
      <c r="D247" s="144" t="s">
        <v>139</v>
      </c>
      <c r="E247" s="152" t="s">
        <v>19</v>
      </c>
      <c r="F247" s="153" t="s">
        <v>341</v>
      </c>
      <c r="H247" s="154">
        <v>19.079999999999998</v>
      </c>
      <c r="I247" s="155"/>
      <c r="L247" s="151"/>
      <c r="M247" s="156"/>
      <c r="T247" s="157"/>
      <c r="AT247" s="152" t="s">
        <v>139</v>
      </c>
      <c r="AU247" s="152" t="s">
        <v>80</v>
      </c>
      <c r="AV247" s="12" t="s">
        <v>80</v>
      </c>
      <c r="AW247" s="12" t="s">
        <v>32</v>
      </c>
      <c r="AX247" s="12" t="s">
        <v>78</v>
      </c>
      <c r="AY247" s="152" t="s">
        <v>124</v>
      </c>
    </row>
    <row r="248" spans="2:65" s="1" customFormat="1" ht="16.5" customHeight="1">
      <c r="B248" s="32"/>
      <c r="C248" s="131" t="s">
        <v>342</v>
      </c>
      <c r="D248" s="131" t="s">
        <v>126</v>
      </c>
      <c r="E248" s="132" t="s">
        <v>343</v>
      </c>
      <c r="F248" s="133" t="s">
        <v>344</v>
      </c>
      <c r="G248" s="134" t="s">
        <v>129</v>
      </c>
      <c r="H248" s="135">
        <v>546</v>
      </c>
      <c r="I248" s="136"/>
      <c r="J248" s="137">
        <f>ROUND(I248*H248,2)</f>
        <v>0</v>
      </c>
      <c r="K248" s="133" t="s">
        <v>130</v>
      </c>
      <c r="L248" s="32"/>
      <c r="M248" s="138" t="s">
        <v>19</v>
      </c>
      <c r="N248" s="139" t="s">
        <v>42</v>
      </c>
      <c r="P248" s="140">
        <f>O248*H248</f>
        <v>0</v>
      </c>
      <c r="Q248" s="140">
        <v>0</v>
      </c>
      <c r="R248" s="140">
        <f>Q248*H248</f>
        <v>0</v>
      </c>
      <c r="S248" s="140">
        <v>0</v>
      </c>
      <c r="T248" s="141">
        <f>S248*H248</f>
        <v>0</v>
      </c>
      <c r="AR248" s="142" t="s">
        <v>131</v>
      </c>
      <c r="AT248" s="142" t="s">
        <v>126</v>
      </c>
      <c r="AU248" s="142" t="s">
        <v>80</v>
      </c>
      <c r="AY248" s="17" t="s">
        <v>124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7" t="s">
        <v>78</v>
      </c>
      <c r="BK248" s="143">
        <f>ROUND(I248*H248,2)</f>
        <v>0</v>
      </c>
      <c r="BL248" s="17" t="s">
        <v>131</v>
      </c>
      <c r="BM248" s="142" t="s">
        <v>345</v>
      </c>
    </row>
    <row r="249" spans="2:65" s="1" customFormat="1" ht="11.25">
      <c r="B249" s="32"/>
      <c r="D249" s="144" t="s">
        <v>133</v>
      </c>
      <c r="F249" s="145" t="s">
        <v>346</v>
      </c>
      <c r="I249" s="146"/>
      <c r="L249" s="32"/>
      <c r="M249" s="147"/>
      <c r="T249" s="53"/>
      <c r="AT249" s="17" t="s">
        <v>133</v>
      </c>
      <c r="AU249" s="17" t="s">
        <v>80</v>
      </c>
    </row>
    <row r="250" spans="2:65" s="1" customFormat="1" ht="11.25">
      <c r="B250" s="32"/>
      <c r="D250" s="148" t="s">
        <v>135</v>
      </c>
      <c r="F250" s="149" t="s">
        <v>347</v>
      </c>
      <c r="I250" s="146"/>
      <c r="L250" s="32"/>
      <c r="M250" s="147"/>
      <c r="T250" s="53"/>
      <c r="AT250" s="17" t="s">
        <v>135</v>
      </c>
      <c r="AU250" s="17" t="s">
        <v>80</v>
      </c>
    </row>
    <row r="251" spans="2:65" s="1" customFormat="1" ht="87.75">
      <c r="B251" s="32"/>
      <c r="D251" s="144" t="s">
        <v>137</v>
      </c>
      <c r="F251" s="150" t="s">
        <v>348</v>
      </c>
      <c r="I251" s="146"/>
      <c r="L251" s="32"/>
      <c r="M251" s="147"/>
      <c r="T251" s="53"/>
      <c r="AT251" s="17" t="s">
        <v>137</v>
      </c>
      <c r="AU251" s="17" t="s">
        <v>80</v>
      </c>
    </row>
    <row r="252" spans="2:65" s="12" customFormat="1" ht="11.25">
      <c r="B252" s="151"/>
      <c r="D252" s="144" t="s">
        <v>139</v>
      </c>
      <c r="E252" s="152" t="s">
        <v>19</v>
      </c>
      <c r="F252" s="153" t="s">
        <v>349</v>
      </c>
      <c r="H252" s="154">
        <v>546</v>
      </c>
      <c r="I252" s="155"/>
      <c r="L252" s="151"/>
      <c r="M252" s="156"/>
      <c r="T252" s="157"/>
      <c r="AT252" s="152" t="s">
        <v>139</v>
      </c>
      <c r="AU252" s="152" t="s">
        <v>80</v>
      </c>
      <c r="AV252" s="12" t="s">
        <v>80</v>
      </c>
      <c r="AW252" s="12" t="s">
        <v>32</v>
      </c>
      <c r="AX252" s="12" t="s">
        <v>78</v>
      </c>
      <c r="AY252" s="152" t="s">
        <v>124</v>
      </c>
    </row>
    <row r="253" spans="2:65" s="11" customFormat="1" ht="22.9" customHeight="1">
      <c r="B253" s="119"/>
      <c r="D253" s="120" t="s">
        <v>70</v>
      </c>
      <c r="E253" s="129" t="s">
        <v>80</v>
      </c>
      <c r="F253" s="129" t="s">
        <v>350</v>
      </c>
      <c r="I253" s="122"/>
      <c r="J253" s="130">
        <f>BK253</f>
        <v>0</v>
      </c>
      <c r="L253" s="119"/>
      <c r="M253" s="124"/>
      <c r="P253" s="125">
        <f>SUM(P254:P259)</f>
        <v>0</v>
      </c>
      <c r="R253" s="125">
        <f>SUM(R254:R259)</f>
        <v>0</v>
      </c>
      <c r="T253" s="126">
        <f>SUM(T254:T259)</f>
        <v>0</v>
      </c>
      <c r="AR253" s="120" t="s">
        <v>78</v>
      </c>
      <c r="AT253" s="127" t="s">
        <v>70</v>
      </c>
      <c r="AU253" s="127" t="s">
        <v>78</v>
      </c>
      <c r="AY253" s="120" t="s">
        <v>124</v>
      </c>
      <c r="BK253" s="128">
        <f>SUM(BK254:BK259)</f>
        <v>0</v>
      </c>
    </row>
    <row r="254" spans="2:65" s="1" customFormat="1" ht="16.5" customHeight="1">
      <c r="B254" s="32"/>
      <c r="C254" s="131" t="s">
        <v>351</v>
      </c>
      <c r="D254" s="131" t="s">
        <v>126</v>
      </c>
      <c r="E254" s="132" t="s">
        <v>352</v>
      </c>
      <c r="F254" s="133" t="s">
        <v>353</v>
      </c>
      <c r="G254" s="134" t="s">
        <v>200</v>
      </c>
      <c r="H254" s="135">
        <v>301</v>
      </c>
      <c r="I254" s="136"/>
      <c r="J254" s="137">
        <f>ROUND(I254*H254,2)</f>
        <v>0</v>
      </c>
      <c r="K254" s="133" t="s">
        <v>19</v>
      </c>
      <c r="L254" s="32"/>
      <c r="M254" s="138" t="s">
        <v>19</v>
      </c>
      <c r="N254" s="139" t="s">
        <v>42</v>
      </c>
      <c r="P254" s="140">
        <f>O254*H254</f>
        <v>0</v>
      </c>
      <c r="Q254" s="140">
        <v>0</v>
      </c>
      <c r="R254" s="140">
        <f>Q254*H254</f>
        <v>0</v>
      </c>
      <c r="S254" s="140">
        <v>0</v>
      </c>
      <c r="T254" s="141">
        <f>S254*H254</f>
        <v>0</v>
      </c>
      <c r="AR254" s="142" t="s">
        <v>131</v>
      </c>
      <c r="AT254" s="142" t="s">
        <v>126</v>
      </c>
      <c r="AU254" s="142" t="s">
        <v>80</v>
      </c>
      <c r="AY254" s="17" t="s">
        <v>124</v>
      </c>
      <c r="BE254" s="143">
        <f>IF(N254="základní",J254,0)</f>
        <v>0</v>
      </c>
      <c r="BF254" s="143">
        <f>IF(N254="snížená",J254,0)</f>
        <v>0</v>
      </c>
      <c r="BG254" s="143">
        <f>IF(N254="zákl. přenesená",J254,0)</f>
        <v>0</v>
      </c>
      <c r="BH254" s="143">
        <f>IF(N254="sníž. přenesená",J254,0)</f>
        <v>0</v>
      </c>
      <c r="BI254" s="143">
        <f>IF(N254="nulová",J254,0)</f>
        <v>0</v>
      </c>
      <c r="BJ254" s="17" t="s">
        <v>78</v>
      </c>
      <c r="BK254" s="143">
        <f>ROUND(I254*H254,2)</f>
        <v>0</v>
      </c>
      <c r="BL254" s="17" t="s">
        <v>131</v>
      </c>
      <c r="BM254" s="142" t="s">
        <v>354</v>
      </c>
    </row>
    <row r="255" spans="2:65" s="1" customFormat="1" ht="11.25">
      <c r="B255" s="32"/>
      <c r="D255" s="144" t="s">
        <v>133</v>
      </c>
      <c r="F255" s="145" t="s">
        <v>353</v>
      </c>
      <c r="I255" s="146"/>
      <c r="L255" s="32"/>
      <c r="M255" s="147"/>
      <c r="T255" s="53"/>
      <c r="AT255" s="17" t="s">
        <v>133</v>
      </c>
      <c r="AU255" s="17" t="s">
        <v>80</v>
      </c>
    </row>
    <row r="256" spans="2:65" s="12" customFormat="1" ht="11.25">
      <c r="B256" s="151"/>
      <c r="D256" s="144" t="s">
        <v>139</v>
      </c>
      <c r="E256" s="152" t="s">
        <v>19</v>
      </c>
      <c r="F256" s="153" t="s">
        <v>355</v>
      </c>
      <c r="H256" s="154">
        <v>301</v>
      </c>
      <c r="I256" s="155"/>
      <c r="L256" s="151"/>
      <c r="M256" s="156"/>
      <c r="T256" s="157"/>
      <c r="AT256" s="152" t="s">
        <v>139</v>
      </c>
      <c r="AU256" s="152" t="s">
        <v>80</v>
      </c>
      <c r="AV256" s="12" t="s">
        <v>80</v>
      </c>
      <c r="AW256" s="12" t="s">
        <v>32</v>
      </c>
      <c r="AX256" s="12" t="s">
        <v>78</v>
      </c>
      <c r="AY256" s="152" t="s">
        <v>124</v>
      </c>
    </row>
    <row r="257" spans="2:65" s="1" customFormat="1" ht="16.5" customHeight="1">
      <c r="B257" s="32"/>
      <c r="C257" s="131" t="s">
        <v>356</v>
      </c>
      <c r="D257" s="131" t="s">
        <v>126</v>
      </c>
      <c r="E257" s="132" t="s">
        <v>357</v>
      </c>
      <c r="F257" s="133" t="s">
        <v>358</v>
      </c>
      <c r="G257" s="134" t="s">
        <v>200</v>
      </c>
      <c r="H257" s="135">
        <v>237</v>
      </c>
      <c r="I257" s="136"/>
      <c r="J257" s="137">
        <f>ROUND(I257*H257,2)</f>
        <v>0</v>
      </c>
      <c r="K257" s="133" t="s">
        <v>19</v>
      </c>
      <c r="L257" s="32"/>
      <c r="M257" s="138" t="s">
        <v>19</v>
      </c>
      <c r="N257" s="139" t="s">
        <v>42</v>
      </c>
      <c r="P257" s="140">
        <f>O257*H257</f>
        <v>0</v>
      </c>
      <c r="Q257" s="140">
        <v>0</v>
      </c>
      <c r="R257" s="140">
        <f>Q257*H257</f>
        <v>0</v>
      </c>
      <c r="S257" s="140">
        <v>0</v>
      </c>
      <c r="T257" s="141">
        <f>S257*H257</f>
        <v>0</v>
      </c>
      <c r="AR257" s="142" t="s">
        <v>131</v>
      </c>
      <c r="AT257" s="142" t="s">
        <v>126</v>
      </c>
      <c r="AU257" s="142" t="s">
        <v>80</v>
      </c>
      <c r="AY257" s="17" t="s">
        <v>124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7" t="s">
        <v>78</v>
      </c>
      <c r="BK257" s="143">
        <f>ROUND(I257*H257,2)</f>
        <v>0</v>
      </c>
      <c r="BL257" s="17" t="s">
        <v>131</v>
      </c>
      <c r="BM257" s="142" t="s">
        <v>359</v>
      </c>
    </row>
    <row r="258" spans="2:65" s="1" customFormat="1" ht="11.25">
      <c r="B258" s="32"/>
      <c r="D258" s="144" t="s">
        <v>133</v>
      </c>
      <c r="F258" s="145" t="s">
        <v>358</v>
      </c>
      <c r="I258" s="146"/>
      <c r="L258" s="32"/>
      <c r="M258" s="147"/>
      <c r="T258" s="53"/>
      <c r="AT258" s="17" t="s">
        <v>133</v>
      </c>
      <c r="AU258" s="17" t="s">
        <v>80</v>
      </c>
    </row>
    <row r="259" spans="2:65" s="12" customFormat="1" ht="11.25">
      <c r="B259" s="151"/>
      <c r="D259" s="144" t="s">
        <v>139</v>
      </c>
      <c r="E259" s="152" t="s">
        <v>19</v>
      </c>
      <c r="F259" s="153" t="s">
        <v>360</v>
      </c>
      <c r="H259" s="154">
        <v>237</v>
      </c>
      <c r="I259" s="155"/>
      <c r="L259" s="151"/>
      <c r="M259" s="156"/>
      <c r="T259" s="157"/>
      <c r="AT259" s="152" t="s">
        <v>139</v>
      </c>
      <c r="AU259" s="152" t="s">
        <v>80</v>
      </c>
      <c r="AV259" s="12" t="s">
        <v>80</v>
      </c>
      <c r="AW259" s="12" t="s">
        <v>32</v>
      </c>
      <c r="AX259" s="12" t="s">
        <v>78</v>
      </c>
      <c r="AY259" s="152" t="s">
        <v>124</v>
      </c>
    </row>
    <row r="260" spans="2:65" s="11" customFormat="1" ht="22.9" customHeight="1">
      <c r="B260" s="119"/>
      <c r="D260" s="120" t="s">
        <v>70</v>
      </c>
      <c r="E260" s="129" t="s">
        <v>164</v>
      </c>
      <c r="F260" s="129" t="s">
        <v>361</v>
      </c>
      <c r="I260" s="122"/>
      <c r="J260" s="130">
        <f>BK260</f>
        <v>0</v>
      </c>
      <c r="L260" s="119"/>
      <c r="M260" s="124"/>
      <c r="P260" s="125">
        <f>SUM(P261:P327)</f>
        <v>0</v>
      </c>
      <c r="R260" s="125">
        <f>SUM(R261:R327)</f>
        <v>140.48345999999998</v>
      </c>
      <c r="T260" s="126">
        <f>SUM(T261:T327)</f>
        <v>0</v>
      </c>
      <c r="AR260" s="120" t="s">
        <v>78</v>
      </c>
      <c r="AT260" s="127" t="s">
        <v>70</v>
      </c>
      <c r="AU260" s="127" t="s">
        <v>78</v>
      </c>
      <c r="AY260" s="120" t="s">
        <v>124</v>
      </c>
      <c r="BK260" s="128">
        <f>SUM(BK261:BK327)</f>
        <v>0</v>
      </c>
    </row>
    <row r="261" spans="2:65" s="1" customFormat="1" ht="16.5" customHeight="1">
      <c r="B261" s="32"/>
      <c r="C261" s="131" t="s">
        <v>362</v>
      </c>
      <c r="D261" s="131" t="s">
        <v>126</v>
      </c>
      <c r="E261" s="132" t="s">
        <v>363</v>
      </c>
      <c r="F261" s="133" t="s">
        <v>364</v>
      </c>
      <c r="G261" s="134" t="s">
        <v>129</v>
      </c>
      <c r="H261" s="135">
        <v>408</v>
      </c>
      <c r="I261" s="136"/>
      <c r="J261" s="137">
        <f>ROUND(I261*H261,2)</f>
        <v>0</v>
      </c>
      <c r="K261" s="133" t="s">
        <v>130</v>
      </c>
      <c r="L261" s="32"/>
      <c r="M261" s="138" t="s">
        <v>19</v>
      </c>
      <c r="N261" s="139" t="s">
        <v>42</v>
      </c>
      <c r="P261" s="140">
        <f>O261*H261</f>
        <v>0</v>
      </c>
      <c r="Q261" s="140">
        <v>0</v>
      </c>
      <c r="R261" s="140">
        <f>Q261*H261</f>
        <v>0</v>
      </c>
      <c r="S261" s="140">
        <v>0</v>
      </c>
      <c r="T261" s="141">
        <f>S261*H261</f>
        <v>0</v>
      </c>
      <c r="AR261" s="142" t="s">
        <v>131</v>
      </c>
      <c r="AT261" s="142" t="s">
        <v>126</v>
      </c>
      <c r="AU261" s="142" t="s">
        <v>80</v>
      </c>
      <c r="AY261" s="17" t="s">
        <v>124</v>
      </c>
      <c r="BE261" s="143">
        <f>IF(N261="základní",J261,0)</f>
        <v>0</v>
      </c>
      <c r="BF261" s="143">
        <f>IF(N261="snížená",J261,0)</f>
        <v>0</v>
      </c>
      <c r="BG261" s="143">
        <f>IF(N261="zákl. přenesená",J261,0)</f>
        <v>0</v>
      </c>
      <c r="BH261" s="143">
        <f>IF(N261="sníž. přenesená",J261,0)</f>
        <v>0</v>
      </c>
      <c r="BI261" s="143">
        <f>IF(N261="nulová",J261,0)</f>
        <v>0</v>
      </c>
      <c r="BJ261" s="17" t="s">
        <v>78</v>
      </c>
      <c r="BK261" s="143">
        <f>ROUND(I261*H261,2)</f>
        <v>0</v>
      </c>
      <c r="BL261" s="17" t="s">
        <v>131</v>
      </c>
      <c r="BM261" s="142" t="s">
        <v>365</v>
      </c>
    </row>
    <row r="262" spans="2:65" s="1" customFormat="1" ht="11.25">
      <c r="B262" s="32"/>
      <c r="D262" s="144" t="s">
        <v>133</v>
      </c>
      <c r="F262" s="145" t="s">
        <v>366</v>
      </c>
      <c r="I262" s="146"/>
      <c r="L262" s="32"/>
      <c r="M262" s="147"/>
      <c r="T262" s="53"/>
      <c r="AT262" s="17" t="s">
        <v>133</v>
      </c>
      <c r="AU262" s="17" t="s">
        <v>80</v>
      </c>
    </row>
    <row r="263" spans="2:65" s="1" customFormat="1" ht="11.25">
      <c r="B263" s="32"/>
      <c r="D263" s="148" t="s">
        <v>135</v>
      </c>
      <c r="F263" s="149" t="s">
        <v>367</v>
      </c>
      <c r="I263" s="146"/>
      <c r="L263" s="32"/>
      <c r="M263" s="147"/>
      <c r="T263" s="53"/>
      <c r="AT263" s="17" t="s">
        <v>135</v>
      </c>
      <c r="AU263" s="17" t="s">
        <v>80</v>
      </c>
    </row>
    <row r="264" spans="2:65" s="12" customFormat="1" ht="11.25">
      <c r="B264" s="151"/>
      <c r="D264" s="144" t="s">
        <v>139</v>
      </c>
      <c r="E264" s="152" t="s">
        <v>19</v>
      </c>
      <c r="F264" s="153" t="s">
        <v>368</v>
      </c>
      <c r="H264" s="154">
        <v>408</v>
      </c>
      <c r="I264" s="155"/>
      <c r="L264" s="151"/>
      <c r="M264" s="156"/>
      <c r="T264" s="157"/>
      <c r="AT264" s="152" t="s">
        <v>139</v>
      </c>
      <c r="AU264" s="152" t="s">
        <v>80</v>
      </c>
      <c r="AV264" s="12" t="s">
        <v>80</v>
      </c>
      <c r="AW264" s="12" t="s">
        <v>32</v>
      </c>
      <c r="AX264" s="12" t="s">
        <v>78</v>
      </c>
      <c r="AY264" s="152" t="s">
        <v>124</v>
      </c>
    </row>
    <row r="265" spans="2:65" s="1" customFormat="1" ht="16.5" customHeight="1">
      <c r="B265" s="32"/>
      <c r="C265" s="131" t="s">
        <v>369</v>
      </c>
      <c r="D265" s="131" t="s">
        <v>126</v>
      </c>
      <c r="E265" s="132" t="s">
        <v>370</v>
      </c>
      <c r="F265" s="133" t="s">
        <v>371</v>
      </c>
      <c r="G265" s="134" t="s">
        <v>129</v>
      </c>
      <c r="H265" s="135">
        <v>408</v>
      </c>
      <c r="I265" s="136"/>
      <c r="J265" s="137">
        <f>ROUND(I265*H265,2)</f>
        <v>0</v>
      </c>
      <c r="K265" s="133" t="s">
        <v>130</v>
      </c>
      <c r="L265" s="32"/>
      <c r="M265" s="138" t="s">
        <v>19</v>
      </c>
      <c r="N265" s="139" t="s">
        <v>42</v>
      </c>
      <c r="P265" s="140">
        <f>O265*H265</f>
        <v>0</v>
      </c>
      <c r="Q265" s="140">
        <v>0</v>
      </c>
      <c r="R265" s="140">
        <f>Q265*H265</f>
        <v>0</v>
      </c>
      <c r="S265" s="140">
        <v>0</v>
      </c>
      <c r="T265" s="141">
        <f>S265*H265</f>
        <v>0</v>
      </c>
      <c r="AR265" s="142" t="s">
        <v>131</v>
      </c>
      <c r="AT265" s="142" t="s">
        <v>126</v>
      </c>
      <c r="AU265" s="142" t="s">
        <v>80</v>
      </c>
      <c r="AY265" s="17" t="s">
        <v>124</v>
      </c>
      <c r="BE265" s="143">
        <f>IF(N265="základní",J265,0)</f>
        <v>0</v>
      </c>
      <c r="BF265" s="143">
        <f>IF(N265="snížená",J265,0)</f>
        <v>0</v>
      </c>
      <c r="BG265" s="143">
        <f>IF(N265="zákl. přenesená",J265,0)</f>
        <v>0</v>
      </c>
      <c r="BH265" s="143">
        <f>IF(N265="sníž. přenesená",J265,0)</f>
        <v>0</v>
      </c>
      <c r="BI265" s="143">
        <f>IF(N265="nulová",J265,0)</f>
        <v>0</v>
      </c>
      <c r="BJ265" s="17" t="s">
        <v>78</v>
      </c>
      <c r="BK265" s="143">
        <f>ROUND(I265*H265,2)</f>
        <v>0</v>
      </c>
      <c r="BL265" s="17" t="s">
        <v>131</v>
      </c>
      <c r="BM265" s="142" t="s">
        <v>372</v>
      </c>
    </row>
    <row r="266" spans="2:65" s="1" customFormat="1" ht="11.25">
      <c r="B266" s="32"/>
      <c r="D266" s="144" t="s">
        <v>133</v>
      </c>
      <c r="F266" s="145" t="s">
        <v>373</v>
      </c>
      <c r="I266" s="146"/>
      <c r="L266" s="32"/>
      <c r="M266" s="147"/>
      <c r="T266" s="53"/>
      <c r="AT266" s="17" t="s">
        <v>133</v>
      </c>
      <c r="AU266" s="17" t="s">
        <v>80</v>
      </c>
    </row>
    <row r="267" spans="2:65" s="1" customFormat="1" ht="11.25">
      <c r="B267" s="32"/>
      <c r="D267" s="148" t="s">
        <v>135</v>
      </c>
      <c r="F267" s="149" t="s">
        <v>374</v>
      </c>
      <c r="I267" s="146"/>
      <c r="L267" s="32"/>
      <c r="M267" s="147"/>
      <c r="T267" s="53"/>
      <c r="AT267" s="17" t="s">
        <v>135</v>
      </c>
      <c r="AU267" s="17" t="s">
        <v>80</v>
      </c>
    </row>
    <row r="268" spans="2:65" s="12" customFormat="1" ht="11.25">
      <c r="B268" s="151"/>
      <c r="D268" s="144" t="s">
        <v>139</v>
      </c>
      <c r="E268" s="152" t="s">
        <v>19</v>
      </c>
      <c r="F268" s="153" t="s">
        <v>368</v>
      </c>
      <c r="H268" s="154">
        <v>408</v>
      </c>
      <c r="I268" s="155"/>
      <c r="L268" s="151"/>
      <c r="M268" s="156"/>
      <c r="T268" s="157"/>
      <c r="AT268" s="152" t="s">
        <v>139</v>
      </c>
      <c r="AU268" s="152" t="s">
        <v>80</v>
      </c>
      <c r="AV268" s="12" t="s">
        <v>80</v>
      </c>
      <c r="AW268" s="12" t="s">
        <v>32</v>
      </c>
      <c r="AX268" s="12" t="s">
        <v>78</v>
      </c>
      <c r="AY268" s="152" t="s">
        <v>124</v>
      </c>
    </row>
    <row r="269" spans="2:65" s="1" customFormat="1" ht="16.5" customHeight="1">
      <c r="B269" s="32"/>
      <c r="C269" s="131" t="s">
        <v>375</v>
      </c>
      <c r="D269" s="131" t="s">
        <v>126</v>
      </c>
      <c r="E269" s="132" t="s">
        <v>376</v>
      </c>
      <c r="F269" s="133" t="s">
        <v>377</v>
      </c>
      <c r="G269" s="134" t="s">
        <v>129</v>
      </c>
      <c r="H269" s="135">
        <v>408</v>
      </c>
      <c r="I269" s="136"/>
      <c r="J269" s="137">
        <f>ROUND(I269*H269,2)</f>
        <v>0</v>
      </c>
      <c r="K269" s="133" t="s">
        <v>130</v>
      </c>
      <c r="L269" s="32"/>
      <c r="M269" s="138" t="s">
        <v>19</v>
      </c>
      <c r="N269" s="139" t="s">
        <v>42</v>
      </c>
      <c r="P269" s="140">
        <f>O269*H269</f>
        <v>0</v>
      </c>
      <c r="Q269" s="140">
        <v>0</v>
      </c>
      <c r="R269" s="140">
        <f>Q269*H269</f>
        <v>0</v>
      </c>
      <c r="S269" s="140">
        <v>0</v>
      </c>
      <c r="T269" s="141">
        <f>S269*H269</f>
        <v>0</v>
      </c>
      <c r="AR269" s="142" t="s">
        <v>131</v>
      </c>
      <c r="AT269" s="142" t="s">
        <v>126</v>
      </c>
      <c r="AU269" s="142" t="s">
        <v>80</v>
      </c>
      <c r="AY269" s="17" t="s">
        <v>124</v>
      </c>
      <c r="BE269" s="143">
        <f>IF(N269="základní",J269,0)</f>
        <v>0</v>
      </c>
      <c r="BF269" s="143">
        <f>IF(N269="snížená",J269,0)</f>
        <v>0</v>
      </c>
      <c r="BG269" s="143">
        <f>IF(N269="zákl. přenesená",J269,0)</f>
        <v>0</v>
      </c>
      <c r="BH269" s="143">
        <f>IF(N269="sníž. přenesená",J269,0)</f>
        <v>0</v>
      </c>
      <c r="BI269" s="143">
        <f>IF(N269="nulová",J269,0)</f>
        <v>0</v>
      </c>
      <c r="BJ269" s="17" t="s">
        <v>78</v>
      </c>
      <c r="BK269" s="143">
        <f>ROUND(I269*H269,2)</f>
        <v>0</v>
      </c>
      <c r="BL269" s="17" t="s">
        <v>131</v>
      </c>
      <c r="BM269" s="142" t="s">
        <v>378</v>
      </c>
    </row>
    <row r="270" spans="2:65" s="1" customFormat="1" ht="19.5">
      <c r="B270" s="32"/>
      <c r="D270" s="144" t="s">
        <v>133</v>
      </c>
      <c r="F270" s="145" t="s">
        <v>379</v>
      </c>
      <c r="I270" s="146"/>
      <c r="L270" s="32"/>
      <c r="M270" s="147"/>
      <c r="T270" s="53"/>
      <c r="AT270" s="17" t="s">
        <v>133</v>
      </c>
      <c r="AU270" s="17" t="s">
        <v>80</v>
      </c>
    </row>
    <row r="271" spans="2:65" s="1" customFormat="1" ht="11.25">
      <c r="B271" s="32"/>
      <c r="D271" s="148" t="s">
        <v>135</v>
      </c>
      <c r="F271" s="149" t="s">
        <v>380</v>
      </c>
      <c r="I271" s="146"/>
      <c r="L271" s="32"/>
      <c r="M271" s="147"/>
      <c r="T271" s="53"/>
      <c r="AT271" s="17" t="s">
        <v>135</v>
      </c>
      <c r="AU271" s="17" t="s">
        <v>80</v>
      </c>
    </row>
    <row r="272" spans="2:65" s="12" customFormat="1" ht="11.25">
      <c r="B272" s="151"/>
      <c r="D272" s="144" t="s">
        <v>139</v>
      </c>
      <c r="E272" s="152" t="s">
        <v>19</v>
      </c>
      <c r="F272" s="153" t="s">
        <v>368</v>
      </c>
      <c r="H272" s="154">
        <v>408</v>
      </c>
      <c r="I272" s="155"/>
      <c r="L272" s="151"/>
      <c r="M272" s="156"/>
      <c r="T272" s="157"/>
      <c r="AT272" s="152" t="s">
        <v>139</v>
      </c>
      <c r="AU272" s="152" t="s">
        <v>80</v>
      </c>
      <c r="AV272" s="12" t="s">
        <v>80</v>
      </c>
      <c r="AW272" s="12" t="s">
        <v>32</v>
      </c>
      <c r="AX272" s="12" t="s">
        <v>78</v>
      </c>
      <c r="AY272" s="152" t="s">
        <v>124</v>
      </c>
    </row>
    <row r="273" spans="2:65" s="1" customFormat="1" ht="16.5" customHeight="1">
      <c r="B273" s="32"/>
      <c r="C273" s="131" t="s">
        <v>381</v>
      </c>
      <c r="D273" s="131" t="s">
        <v>126</v>
      </c>
      <c r="E273" s="132" t="s">
        <v>382</v>
      </c>
      <c r="F273" s="133" t="s">
        <v>383</v>
      </c>
      <c r="G273" s="134" t="s">
        <v>129</v>
      </c>
      <c r="H273" s="135">
        <v>113</v>
      </c>
      <c r="I273" s="136"/>
      <c r="J273" s="137">
        <f>ROUND(I273*H273,2)</f>
        <v>0</v>
      </c>
      <c r="K273" s="133" t="s">
        <v>130</v>
      </c>
      <c r="L273" s="32"/>
      <c r="M273" s="138" t="s">
        <v>19</v>
      </c>
      <c r="N273" s="139" t="s">
        <v>42</v>
      </c>
      <c r="P273" s="140">
        <f>O273*H273</f>
        <v>0</v>
      </c>
      <c r="Q273" s="140">
        <v>0</v>
      </c>
      <c r="R273" s="140">
        <f>Q273*H273</f>
        <v>0</v>
      </c>
      <c r="S273" s="140">
        <v>0</v>
      </c>
      <c r="T273" s="141">
        <f>S273*H273</f>
        <v>0</v>
      </c>
      <c r="AR273" s="142" t="s">
        <v>131</v>
      </c>
      <c r="AT273" s="142" t="s">
        <v>126</v>
      </c>
      <c r="AU273" s="142" t="s">
        <v>80</v>
      </c>
      <c r="AY273" s="17" t="s">
        <v>124</v>
      </c>
      <c r="BE273" s="143">
        <f>IF(N273="základní",J273,0)</f>
        <v>0</v>
      </c>
      <c r="BF273" s="143">
        <f>IF(N273="snížená",J273,0)</f>
        <v>0</v>
      </c>
      <c r="BG273" s="143">
        <f>IF(N273="zákl. přenesená",J273,0)</f>
        <v>0</v>
      </c>
      <c r="BH273" s="143">
        <f>IF(N273="sníž. přenesená",J273,0)</f>
        <v>0</v>
      </c>
      <c r="BI273" s="143">
        <f>IF(N273="nulová",J273,0)</f>
        <v>0</v>
      </c>
      <c r="BJ273" s="17" t="s">
        <v>78</v>
      </c>
      <c r="BK273" s="143">
        <f>ROUND(I273*H273,2)</f>
        <v>0</v>
      </c>
      <c r="BL273" s="17" t="s">
        <v>131</v>
      </c>
      <c r="BM273" s="142" t="s">
        <v>384</v>
      </c>
    </row>
    <row r="274" spans="2:65" s="1" customFormat="1" ht="11.25">
      <c r="B274" s="32"/>
      <c r="D274" s="144" t="s">
        <v>133</v>
      </c>
      <c r="F274" s="145" t="s">
        <v>385</v>
      </c>
      <c r="I274" s="146"/>
      <c r="L274" s="32"/>
      <c r="M274" s="147"/>
      <c r="T274" s="53"/>
      <c r="AT274" s="17" t="s">
        <v>133</v>
      </c>
      <c r="AU274" s="17" t="s">
        <v>80</v>
      </c>
    </row>
    <row r="275" spans="2:65" s="1" customFormat="1" ht="11.25">
      <c r="B275" s="32"/>
      <c r="D275" s="148" t="s">
        <v>135</v>
      </c>
      <c r="F275" s="149" t="s">
        <v>386</v>
      </c>
      <c r="I275" s="146"/>
      <c r="L275" s="32"/>
      <c r="M275" s="147"/>
      <c r="T275" s="53"/>
      <c r="AT275" s="17" t="s">
        <v>135</v>
      </c>
      <c r="AU275" s="17" t="s">
        <v>80</v>
      </c>
    </row>
    <row r="276" spans="2:65" s="12" customFormat="1" ht="11.25">
      <c r="B276" s="151"/>
      <c r="D276" s="144" t="s">
        <v>139</v>
      </c>
      <c r="E276" s="152" t="s">
        <v>19</v>
      </c>
      <c r="F276" s="153" t="s">
        <v>387</v>
      </c>
      <c r="H276" s="154">
        <v>113</v>
      </c>
      <c r="I276" s="155"/>
      <c r="L276" s="151"/>
      <c r="M276" s="156"/>
      <c r="T276" s="157"/>
      <c r="AT276" s="152" t="s">
        <v>139</v>
      </c>
      <c r="AU276" s="152" t="s">
        <v>80</v>
      </c>
      <c r="AV276" s="12" t="s">
        <v>80</v>
      </c>
      <c r="AW276" s="12" t="s">
        <v>32</v>
      </c>
      <c r="AX276" s="12" t="s">
        <v>78</v>
      </c>
      <c r="AY276" s="152" t="s">
        <v>124</v>
      </c>
    </row>
    <row r="277" spans="2:65" s="1" customFormat="1" ht="16.5" customHeight="1">
      <c r="B277" s="32"/>
      <c r="C277" s="131" t="s">
        <v>388</v>
      </c>
      <c r="D277" s="131" t="s">
        <v>126</v>
      </c>
      <c r="E277" s="132" t="s">
        <v>389</v>
      </c>
      <c r="F277" s="133" t="s">
        <v>390</v>
      </c>
      <c r="G277" s="134" t="s">
        <v>129</v>
      </c>
      <c r="H277" s="135">
        <v>25</v>
      </c>
      <c r="I277" s="136"/>
      <c r="J277" s="137">
        <f>ROUND(I277*H277,2)</f>
        <v>0</v>
      </c>
      <c r="K277" s="133" t="s">
        <v>130</v>
      </c>
      <c r="L277" s="32"/>
      <c r="M277" s="138" t="s">
        <v>19</v>
      </c>
      <c r="N277" s="139" t="s">
        <v>42</v>
      </c>
      <c r="P277" s="140">
        <f>O277*H277</f>
        <v>0</v>
      </c>
      <c r="Q277" s="140">
        <v>0</v>
      </c>
      <c r="R277" s="140">
        <f>Q277*H277</f>
        <v>0</v>
      </c>
      <c r="S277" s="140">
        <v>0</v>
      </c>
      <c r="T277" s="141">
        <f>S277*H277</f>
        <v>0</v>
      </c>
      <c r="AR277" s="142" t="s">
        <v>131</v>
      </c>
      <c r="AT277" s="142" t="s">
        <v>126</v>
      </c>
      <c r="AU277" s="142" t="s">
        <v>80</v>
      </c>
      <c r="AY277" s="17" t="s">
        <v>124</v>
      </c>
      <c r="BE277" s="143">
        <f>IF(N277="základní",J277,0)</f>
        <v>0</v>
      </c>
      <c r="BF277" s="143">
        <f>IF(N277="snížená",J277,0)</f>
        <v>0</v>
      </c>
      <c r="BG277" s="143">
        <f>IF(N277="zákl. přenesená",J277,0)</f>
        <v>0</v>
      </c>
      <c r="BH277" s="143">
        <f>IF(N277="sníž. přenesená",J277,0)</f>
        <v>0</v>
      </c>
      <c r="BI277" s="143">
        <f>IF(N277="nulová",J277,0)</f>
        <v>0</v>
      </c>
      <c r="BJ277" s="17" t="s">
        <v>78</v>
      </c>
      <c r="BK277" s="143">
        <f>ROUND(I277*H277,2)</f>
        <v>0</v>
      </c>
      <c r="BL277" s="17" t="s">
        <v>131</v>
      </c>
      <c r="BM277" s="142" t="s">
        <v>391</v>
      </c>
    </row>
    <row r="278" spans="2:65" s="1" customFormat="1" ht="11.25">
      <c r="B278" s="32"/>
      <c r="D278" s="144" t="s">
        <v>133</v>
      </c>
      <c r="F278" s="145" t="s">
        <v>392</v>
      </c>
      <c r="I278" s="146"/>
      <c r="L278" s="32"/>
      <c r="M278" s="147"/>
      <c r="T278" s="53"/>
      <c r="AT278" s="17" t="s">
        <v>133</v>
      </c>
      <c r="AU278" s="17" t="s">
        <v>80</v>
      </c>
    </row>
    <row r="279" spans="2:65" s="1" customFormat="1" ht="11.25">
      <c r="B279" s="32"/>
      <c r="D279" s="148" t="s">
        <v>135</v>
      </c>
      <c r="F279" s="149" t="s">
        <v>393</v>
      </c>
      <c r="I279" s="146"/>
      <c r="L279" s="32"/>
      <c r="M279" s="147"/>
      <c r="T279" s="53"/>
      <c r="AT279" s="17" t="s">
        <v>135</v>
      </c>
      <c r="AU279" s="17" t="s">
        <v>80</v>
      </c>
    </row>
    <row r="280" spans="2:65" s="12" customFormat="1" ht="11.25">
      <c r="B280" s="151"/>
      <c r="D280" s="144" t="s">
        <v>139</v>
      </c>
      <c r="E280" s="152" t="s">
        <v>19</v>
      </c>
      <c r="F280" s="153" t="s">
        <v>394</v>
      </c>
      <c r="H280" s="154">
        <v>25</v>
      </c>
      <c r="I280" s="155"/>
      <c r="L280" s="151"/>
      <c r="M280" s="156"/>
      <c r="T280" s="157"/>
      <c r="AT280" s="152" t="s">
        <v>139</v>
      </c>
      <c r="AU280" s="152" t="s">
        <v>80</v>
      </c>
      <c r="AV280" s="12" t="s">
        <v>80</v>
      </c>
      <c r="AW280" s="12" t="s">
        <v>32</v>
      </c>
      <c r="AX280" s="12" t="s">
        <v>78</v>
      </c>
      <c r="AY280" s="152" t="s">
        <v>124</v>
      </c>
    </row>
    <row r="281" spans="2:65" s="1" customFormat="1" ht="16.5" customHeight="1">
      <c r="B281" s="32"/>
      <c r="C281" s="131" t="s">
        <v>395</v>
      </c>
      <c r="D281" s="131" t="s">
        <v>126</v>
      </c>
      <c r="E281" s="132" t="s">
        <v>396</v>
      </c>
      <c r="F281" s="133" t="s">
        <v>397</v>
      </c>
      <c r="G281" s="134" t="s">
        <v>129</v>
      </c>
      <c r="H281" s="135">
        <v>113</v>
      </c>
      <c r="I281" s="136"/>
      <c r="J281" s="137">
        <f>ROUND(I281*H281,2)</f>
        <v>0</v>
      </c>
      <c r="K281" s="133" t="s">
        <v>130</v>
      </c>
      <c r="L281" s="32"/>
      <c r="M281" s="138" t="s">
        <v>19</v>
      </c>
      <c r="N281" s="139" t="s">
        <v>42</v>
      </c>
      <c r="P281" s="140">
        <f>O281*H281</f>
        <v>0</v>
      </c>
      <c r="Q281" s="140">
        <v>0</v>
      </c>
      <c r="R281" s="140">
        <f>Q281*H281</f>
        <v>0</v>
      </c>
      <c r="S281" s="140">
        <v>0</v>
      </c>
      <c r="T281" s="141">
        <f>S281*H281</f>
        <v>0</v>
      </c>
      <c r="AR281" s="142" t="s">
        <v>131</v>
      </c>
      <c r="AT281" s="142" t="s">
        <v>126</v>
      </c>
      <c r="AU281" s="142" t="s">
        <v>80</v>
      </c>
      <c r="AY281" s="17" t="s">
        <v>124</v>
      </c>
      <c r="BE281" s="143">
        <f>IF(N281="základní",J281,0)</f>
        <v>0</v>
      </c>
      <c r="BF281" s="143">
        <f>IF(N281="snížená",J281,0)</f>
        <v>0</v>
      </c>
      <c r="BG281" s="143">
        <f>IF(N281="zákl. přenesená",J281,0)</f>
        <v>0</v>
      </c>
      <c r="BH281" s="143">
        <f>IF(N281="sníž. přenesená",J281,0)</f>
        <v>0</v>
      </c>
      <c r="BI281" s="143">
        <f>IF(N281="nulová",J281,0)</f>
        <v>0</v>
      </c>
      <c r="BJ281" s="17" t="s">
        <v>78</v>
      </c>
      <c r="BK281" s="143">
        <f>ROUND(I281*H281,2)</f>
        <v>0</v>
      </c>
      <c r="BL281" s="17" t="s">
        <v>131</v>
      </c>
      <c r="BM281" s="142" t="s">
        <v>398</v>
      </c>
    </row>
    <row r="282" spans="2:65" s="1" customFormat="1" ht="11.25">
      <c r="B282" s="32"/>
      <c r="D282" s="144" t="s">
        <v>133</v>
      </c>
      <c r="F282" s="145" t="s">
        <v>399</v>
      </c>
      <c r="I282" s="146"/>
      <c r="L282" s="32"/>
      <c r="M282" s="147"/>
      <c r="T282" s="53"/>
      <c r="AT282" s="17" t="s">
        <v>133</v>
      </c>
      <c r="AU282" s="17" t="s">
        <v>80</v>
      </c>
    </row>
    <row r="283" spans="2:65" s="1" customFormat="1" ht="11.25">
      <c r="B283" s="32"/>
      <c r="D283" s="148" t="s">
        <v>135</v>
      </c>
      <c r="F283" s="149" t="s">
        <v>400</v>
      </c>
      <c r="I283" s="146"/>
      <c r="L283" s="32"/>
      <c r="M283" s="147"/>
      <c r="T283" s="53"/>
      <c r="AT283" s="17" t="s">
        <v>135</v>
      </c>
      <c r="AU283" s="17" t="s">
        <v>80</v>
      </c>
    </row>
    <row r="284" spans="2:65" s="1" customFormat="1" ht="87.75">
      <c r="B284" s="32"/>
      <c r="D284" s="144" t="s">
        <v>137</v>
      </c>
      <c r="F284" s="150" t="s">
        <v>401</v>
      </c>
      <c r="I284" s="146"/>
      <c r="L284" s="32"/>
      <c r="M284" s="147"/>
      <c r="T284" s="53"/>
      <c r="AT284" s="17" t="s">
        <v>137</v>
      </c>
      <c r="AU284" s="17" t="s">
        <v>80</v>
      </c>
    </row>
    <row r="285" spans="2:65" s="12" customFormat="1" ht="11.25">
      <c r="B285" s="151"/>
      <c r="D285" s="144" t="s">
        <v>139</v>
      </c>
      <c r="E285" s="152" t="s">
        <v>19</v>
      </c>
      <c r="F285" s="153" t="s">
        <v>402</v>
      </c>
      <c r="H285" s="154">
        <v>113</v>
      </c>
      <c r="I285" s="155"/>
      <c r="L285" s="151"/>
      <c r="M285" s="156"/>
      <c r="T285" s="157"/>
      <c r="AT285" s="152" t="s">
        <v>139</v>
      </c>
      <c r="AU285" s="152" t="s">
        <v>80</v>
      </c>
      <c r="AV285" s="12" t="s">
        <v>80</v>
      </c>
      <c r="AW285" s="12" t="s">
        <v>32</v>
      </c>
      <c r="AX285" s="12" t="s">
        <v>78</v>
      </c>
      <c r="AY285" s="152" t="s">
        <v>124</v>
      </c>
    </row>
    <row r="286" spans="2:65" s="1" customFormat="1" ht="16.5" customHeight="1">
      <c r="B286" s="32"/>
      <c r="C286" s="131" t="s">
        <v>403</v>
      </c>
      <c r="D286" s="131" t="s">
        <v>126</v>
      </c>
      <c r="E286" s="132" t="s">
        <v>404</v>
      </c>
      <c r="F286" s="133" t="s">
        <v>405</v>
      </c>
      <c r="G286" s="134" t="s">
        <v>129</v>
      </c>
      <c r="H286" s="135">
        <v>547</v>
      </c>
      <c r="I286" s="136"/>
      <c r="J286" s="137">
        <f>ROUND(I286*H286,2)</f>
        <v>0</v>
      </c>
      <c r="K286" s="133" t="s">
        <v>130</v>
      </c>
      <c r="L286" s="32"/>
      <c r="M286" s="138" t="s">
        <v>19</v>
      </c>
      <c r="N286" s="139" t="s">
        <v>42</v>
      </c>
      <c r="P286" s="140">
        <f>O286*H286</f>
        <v>0</v>
      </c>
      <c r="Q286" s="140">
        <v>0</v>
      </c>
      <c r="R286" s="140">
        <f>Q286*H286</f>
        <v>0</v>
      </c>
      <c r="S286" s="140">
        <v>0</v>
      </c>
      <c r="T286" s="141">
        <f>S286*H286</f>
        <v>0</v>
      </c>
      <c r="AR286" s="142" t="s">
        <v>131</v>
      </c>
      <c r="AT286" s="142" t="s">
        <v>126</v>
      </c>
      <c r="AU286" s="142" t="s">
        <v>80</v>
      </c>
      <c r="AY286" s="17" t="s">
        <v>124</v>
      </c>
      <c r="BE286" s="143">
        <f>IF(N286="základní",J286,0)</f>
        <v>0</v>
      </c>
      <c r="BF286" s="143">
        <f>IF(N286="snížená",J286,0)</f>
        <v>0</v>
      </c>
      <c r="BG286" s="143">
        <f>IF(N286="zákl. přenesená",J286,0)</f>
        <v>0</v>
      </c>
      <c r="BH286" s="143">
        <f>IF(N286="sníž. přenesená",J286,0)</f>
        <v>0</v>
      </c>
      <c r="BI286" s="143">
        <f>IF(N286="nulová",J286,0)</f>
        <v>0</v>
      </c>
      <c r="BJ286" s="17" t="s">
        <v>78</v>
      </c>
      <c r="BK286" s="143">
        <f>ROUND(I286*H286,2)</f>
        <v>0</v>
      </c>
      <c r="BL286" s="17" t="s">
        <v>131</v>
      </c>
      <c r="BM286" s="142" t="s">
        <v>406</v>
      </c>
    </row>
    <row r="287" spans="2:65" s="1" customFormat="1" ht="11.25">
      <c r="B287" s="32"/>
      <c r="D287" s="144" t="s">
        <v>133</v>
      </c>
      <c r="F287" s="145" t="s">
        <v>407</v>
      </c>
      <c r="I287" s="146"/>
      <c r="L287" s="32"/>
      <c r="M287" s="147"/>
      <c r="T287" s="53"/>
      <c r="AT287" s="17" t="s">
        <v>133</v>
      </c>
      <c r="AU287" s="17" t="s">
        <v>80</v>
      </c>
    </row>
    <row r="288" spans="2:65" s="1" customFormat="1" ht="11.25">
      <c r="B288" s="32"/>
      <c r="D288" s="148" t="s">
        <v>135</v>
      </c>
      <c r="F288" s="149" t="s">
        <v>408</v>
      </c>
      <c r="I288" s="146"/>
      <c r="L288" s="32"/>
      <c r="M288" s="147"/>
      <c r="T288" s="53"/>
      <c r="AT288" s="17" t="s">
        <v>135</v>
      </c>
      <c r="AU288" s="17" t="s">
        <v>80</v>
      </c>
    </row>
    <row r="289" spans="2:65" s="12" customFormat="1" ht="11.25">
      <c r="B289" s="151"/>
      <c r="D289" s="144" t="s">
        <v>139</v>
      </c>
      <c r="E289" s="152" t="s">
        <v>19</v>
      </c>
      <c r="F289" s="153" t="s">
        <v>409</v>
      </c>
      <c r="H289" s="154">
        <v>547</v>
      </c>
      <c r="I289" s="155"/>
      <c r="L289" s="151"/>
      <c r="M289" s="156"/>
      <c r="T289" s="157"/>
      <c r="AT289" s="152" t="s">
        <v>139</v>
      </c>
      <c r="AU289" s="152" t="s">
        <v>80</v>
      </c>
      <c r="AV289" s="12" t="s">
        <v>80</v>
      </c>
      <c r="AW289" s="12" t="s">
        <v>32</v>
      </c>
      <c r="AX289" s="12" t="s">
        <v>78</v>
      </c>
      <c r="AY289" s="152" t="s">
        <v>124</v>
      </c>
    </row>
    <row r="290" spans="2:65" s="1" customFormat="1" ht="16.5" customHeight="1">
      <c r="B290" s="32"/>
      <c r="C290" s="131" t="s">
        <v>410</v>
      </c>
      <c r="D290" s="131" t="s">
        <v>126</v>
      </c>
      <c r="E290" s="132" t="s">
        <v>411</v>
      </c>
      <c r="F290" s="133" t="s">
        <v>412</v>
      </c>
      <c r="G290" s="134" t="s">
        <v>129</v>
      </c>
      <c r="H290" s="135">
        <v>273.5</v>
      </c>
      <c r="I290" s="136"/>
      <c r="J290" s="137">
        <f>ROUND(I290*H290,2)</f>
        <v>0</v>
      </c>
      <c r="K290" s="133" t="s">
        <v>19</v>
      </c>
      <c r="L290" s="32"/>
      <c r="M290" s="138" t="s">
        <v>19</v>
      </c>
      <c r="N290" s="139" t="s">
        <v>42</v>
      </c>
      <c r="P290" s="140">
        <f>O290*H290</f>
        <v>0</v>
      </c>
      <c r="Q290" s="140">
        <v>0</v>
      </c>
      <c r="R290" s="140">
        <f>Q290*H290</f>
        <v>0</v>
      </c>
      <c r="S290" s="140">
        <v>0</v>
      </c>
      <c r="T290" s="141">
        <f>S290*H290</f>
        <v>0</v>
      </c>
      <c r="AR290" s="142" t="s">
        <v>131</v>
      </c>
      <c r="AT290" s="142" t="s">
        <v>126</v>
      </c>
      <c r="AU290" s="142" t="s">
        <v>80</v>
      </c>
      <c r="AY290" s="17" t="s">
        <v>124</v>
      </c>
      <c r="BE290" s="143">
        <f>IF(N290="základní",J290,0)</f>
        <v>0</v>
      </c>
      <c r="BF290" s="143">
        <f>IF(N290="snížená",J290,0)</f>
        <v>0</v>
      </c>
      <c r="BG290" s="143">
        <f>IF(N290="zákl. přenesená",J290,0)</f>
        <v>0</v>
      </c>
      <c r="BH290" s="143">
        <f>IF(N290="sníž. přenesená",J290,0)</f>
        <v>0</v>
      </c>
      <c r="BI290" s="143">
        <f>IF(N290="nulová",J290,0)</f>
        <v>0</v>
      </c>
      <c r="BJ290" s="17" t="s">
        <v>78</v>
      </c>
      <c r="BK290" s="143">
        <f>ROUND(I290*H290,2)</f>
        <v>0</v>
      </c>
      <c r="BL290" s="17" t="s">
        <v>131</v>
      </c>
      <c r="BM290" s="142" t="s">
        <v>413</v>
      </c>
    </row>
    <row r="291" spans="2:65" s="1" customFormat="1" ht="11.25">
      <c r="B291" s="32"/>
      <c r="D291" s="144" t="s">
        <v>133</v>
      </c>
      <c r="F291" s="145" t="s">
        <v>412</v>
      </c>
      <c r="I291" s="146"/>
      <c r="L291" s="32"/>
      <c r="M291" s="147"/>
      <c r="T291" s="53"/>
      <c r="AT291" s="17" t="s">
        <v>133</v>
      </c>
      <c r="AU291" s="17" t="s">
        <v>80</v>
      </c>
    </row>
    <row r="292" spans="2:65" s="1" customFormat="1" ht="48.75">
      <c r="B292" s="32"/>
      <c r="D292" s="144" t="s">
        <v>137</v>
      </c>
      <c r="F292" s="150" t="s">
        <v>414</v>
      </c>
      <c r="I292" s="146"/>
      <c r="L292" s="32"/>
      <c r="M292" s="147"/>
      <c r="T292" s="53"/>
      <c r="AT292" s="17" t="s">
        <v>137</v>
      </c>
      <c r="AU292" s="17" t="s">
        <v>80</v>
      </c>
    </row>
    <row r="293" spans="2:65" s="12" customFormat="1" ht="11.25">
      <c r="B293" s="151"/>
      <c r="D293" s="144" t="s">
        <v>139</v>
      </c>
      <c r="E293" s="152" t="s">
        <v>19</v>
      </c>
      <c r="F293" s="153" t="s">
        <v>415</v>
      </c>
      <c r="H293" s="154">
        <v>273.5</v>
      </c>
      <c r="I293" s="155"/>
      <c r="L293" s="151"/>
      <c r="M293" s="156"/>
      <c r="T293" s="157"/>
      <c r="AT293" s="152" t="s">
        <v>139</v>
      </c>
      <c r="AU293" s="152" t="s">
        <v>80</v>
      </c>
      <c r="AV293" s="12" t="s">
        <v>80</v>
      </c>
      <c r="AW293" s="12" t="s">
        <v>32</v>
      </c>
      <c r="AX293" s="12" t="s">
        <v>78</v>
      </c>
      <c r="AY293" s="152" t="s">
        <v>124</v>
      </c>
    </row>
    <row r="294" spans="2:65" s="1" customFormat="1" ht="16.5" customHeight="1">
      <c r="B294" s="32"/>
      <c r="C294" s="131" t="s">
        <v>416</v>
      </c>
      <c r="D294" s="131" t="s">
        <v>126</v>
      </c>
      <c r="E294" s="132" t="s">
        <v>417</v>
      </c>
      <c r="F294" s="133" t="s">
        <v>418</v>
      </c>
      <c r="G294" s="134" t="s">
        <v>129</v>
      </c>
      <c r="H294" s="135">
        <v>273.5</v>
      </c>
      <c r="I294" s="136"/>
      <c r="J294" s="137">
        <f>ROUND(I294*H294,2)</f>
        <v>0</v>
      </c>
      <c r="K294" s="133" t="s">
        <v>19</v>
      </c>
      <c r="L294" s="32"/>
      <c r="M294" s="138" t="s">
        <v>19</v>
      </c>
      <c r="N294" s="139" t="s">
        <v>42</v>
      </c>
      <c r="P294" s="140">
        <f>O294*H294</f>
        <v>0</v>
      </c>
      <c r="Q294" s="140">
        <v>0</v>
      </c>
      <c r="R294" s="140">
        <f>Q294*H294</f>
        <v>0</v>
      </c>
      <c r="S294" s="140">
        <v>0</v>
      </c>
      <c r="T294" s="141">
        <f>S294*H294</f>
        <v>0</v>
      </c>
      <c r="AR294" s="142" t="s">
        <v>131</v>
      </c>
      <c r="AT294" s="142" t="s">
        <v>126</v>
      </c>
      <c r="AU294" s="142" t="s">
        <v>80</v>
      </c>
      <c r="AY294" s="17" t="s">
        <v>124</v>
      </c>
      <c r="BE294" s="143">
        <f>IF(N294="základní",J294,0)</f>
        <v>0</v>
      </c>
      <c r="BF294" s="143">
        <f>IF(N294="snížená",J294,0)</f>
        <v>0</v>
      </c>
      <c r="BG294" s="143">
        <f>IF(N294="zákl. přenesená",J294,0)</f>
        <v>0</v>
      </c>
      <c r="BH294" s="143">
        <f>IF(N294="sníž. přenesená",J294,0)</f>
        <v>0</v>
      </c>
      <c r="BI294" s="143">
        <f>IF(N294="nulová",J294,0)</f>
        <v>0</v>
      </c>
      <c r="BJ294" s="17" t="s">
        <v>78</v>
      </c>
      <c r="BK294" s="143">
        <f>ROUND(I294*H294,2)</f>
        <v>0</v>
      </c>
      <c r="BL294" s="17" t="s">
        <v>131</v>
      </c>
      <c r="BM294" s="142" t="s">
        <v>419</v>
      </c>
    </row>
    <row r="295" spans="2:65" s="1" customFormat="1" ht="11.25">
      <c r="B295" s="32"/>
      <c r="D295" s="144" t="s">
        <v>133</v>
      </c>
      <c r="F295" s="145" t="s">
        <v>418</v>
      </c>
      <c r="I295" s="146"/>
      <c r="L295" s="32"/>
      <c r="M295" s="147"/>
      <c r="T295" s="53"/>
      <c r="AT295" s="17" t="s">
        <v>133</v>
      </c>
      <c r="AU295" s="17" t="s">
        <v>80</v>
      </c>
    </row>
    <row r="296" spans="2:65" s="1" customFormat="1" ht="48.75">
      <c r="B296" s="32"/>
      <c r="D296" s="144" t="s">
        <v>137</v>
      </c>
      <c r="F296" s="150" t="s">
        <v>414</v>
      </c>
      <c r="I296" s="146"/>
      <c r="L296" s="32"/>
      <c r="M296" s="147"/>
      <c r="T296" s="53"/>
      <c r="AT296" s="17" t="s">
        <v>137</v>
      </c>
      <c r="AU296" s="17" t="s">
        <v>80</v>
      </c>
    </row>
    <row r="297" spans="2:65" s="12" customFormat="1" ht="11.25">
      <c r="B297" s="151"/>
      <c r="D297" s="144" t="s">
        <v>139</v>
      </c>
      <c r="E297" s="152" t="s">
        <v>19</v>
      </c>
      <c r="F297" s="153" t="s">
        <v>415</v>
      </c>
      <c r="H297" s="154">
        <v>273.5</v>
      </c>
      <c r="I297" s="155"/>
      <c r="L297" s="151"/>
      <c r="M297" s="156"/>
      <c r="T297" s="157"/>
      <c r="AT297" s="152" t="s">
        <v>139</v>
      </c>
      <c r="AU297" s="152" t="s">
        <v>80</v>
      </c>
      <c r="AV297" s="12" t="s">
        <v>80</v>
      </c>
      <c r="AW297" s="12" t="s">
        <v>32</v>
      </c>
      <c r="AX297" s="12" t="s">
        <v>78</v>
      </c>
      <c r="AY297" s="152" t="s">
        <v>124</v>
      </c>
    </row>
    <row r="298" spans="2:65" s="1" customFormat="1" ht="16.5" customHeight="1">
      <c r="B298" s="32"/>
      <c r="C298" s="131" t="s">
        <v>420</v>
      </c>
      <c r="D298" s="131" t="s">
        <v>126</v>
      </c>
      <c r="E298" s="132" t="s">
        <v>421</v>
      </c>
      <c r="F298" s="133" t="s">
        <v>422</v>
      </c>
      <c r="G298" s="134" t="s">
        <v>129</v>
      </c>
      <c r="H298" s="135">
        <v>25</v>
      </c>
      <c r="I298" s="136"/>
      <c r="J298" s="137">
        <f>ROUND(I298*H298,2)</f>
        <v>0</v>
      </c>
      <c r="K298" s="133" t="s">
        <v>130</v>
      </c>
      <c r="L298" s="32"/>
      <c r="M298" s="138" t="s">
        <v>19</v>
      </c>
      <c r="N298" s="139" t="s">
        <v>42</v>
      </c>
      <c r="P298" s="140">
        <f>O298*H298</f>
        <v>0</v>
      </c>
      <c r="Q298" s="140">
        <v>8.9219999999999994E-2</v>
      </c>
      <c r="R298" s="140">
        <f>Q298*H298</f>
        <v>2.2304999999999997</v>
      </c>
      <c r="S298" s="140">
        <v>0</v>
      </c>
      <c r="T298" s="141">
        <f>S298*H298</f>
        <v>0</v>
      </c>
      <c r="AR298" s="142" t="s">
        <v>131</v>
      </c>
      <c r="AT298" s="142" t="s">
        <v>126</v>
      </c>
      <c r="AU298" s="142" t="s">
        <v>80</v>
      </c>
      <c r="AY298" s="17" t="s">
        <v>124</v>
      </c>
      <c r="BE298" s="143">
        <f>IF(N298="základní",J298,0)</f>
        <v>0</v>
      </c>
      <c r="BF298" s="143">
        <f>IF(N298="snížená",J298,0)</f>
        <v>0</v>
      </c>
      <c r="BG298" s="143">
        <f>IF(N298="zákl. přenesená",J298,0)</f>
        <v>0</v>
      </c>
      <c r="BH298" s="143">
        <f>IF(N298="sníž. přenesená",J298,0)</f>
        <v>0</v>
      </c>
      <c r="BI298" s="143">
        <f>IF(N298="nulová",J298,0)</f>
        <v>0</v>
      </c>
      <c r="BJ298" s="17" t="s">
        <v>78</v>
      </c>
      <c r="BK298" s="143">
        <f>ROUND(I298*H298,2)</f>
        <v>0</v>
      </c>
      <c r="BL298" s="17" t="s">
        <v>131</v>
      </c>
      <c r="BM298" s="142" t="s">
        <v>423</v>
      </c>
    </row>
    <row r="299" spans="2:65" s="1" customFormat="1" ht="29.25">
      <c r="B299" s="32"/>
      <c r="D299" s="144" t="s">
        <v>133</v>
      </c>
      <c r="F299" s="145" t="s">
        <v>424</v>
      </c>
      <c r="I299" s="146"/>
      <c r="L299" s="32"/>
      <c r="M299" s="147"/>
      <c r="T299" s="53"/>
      <c r="AT299" s="17" t="s">
        <v>133</v>
      </c>
      <c r="AU299" s="17" t="s">
        <v>80</v>
      </c>
    </row>
    <row r="300" spans="2:65" s="1" customFormat="1" ht="11.25">
      <c r="B300" s="32"/>
      <c r="D300" s="148" t="s">
        <v>135</v>
      </c>
      <c r="F300" s="149" t="s">
        <v>425</v>
      </c>
      <c r="I300" s="146"/>
      <c r="L300" s="32"/>
      <c r="M300" s="147"/>
      <c r="T300" s="53"/>
      <c r="AT300" s="17" t="s">
        <v>135</v>
      </c>
      <c r="AU300" s="17" t="s">
        <v>80</v>
      </c>
    </row>
    <row r="301" spans="2:65" s="1" customFormat="1" ht="107.25">
      <c r="B301" s="32"/>
      <c r="D301" s="144" t="s">
        <v>137</v>
      </c>
      <c r="F301" s="150" t="s">
        <v>426</v>
      </c>
      <c r="I301" s="146"/>
      <c r="L301" s="32"/>
      <c r="M301" s="147"/>
      <c r="T301" s="53"/>
      <c r="AT301" s="17" t="s">
        <v>137</v>
      </c>
      <c r="AU301" s="17" t="s">
        <v>80</v>
      </c>
    </row>
    <row r="302" spans="2:65" s="12" customFormat="1" ht="11.25">
      <c r="B302" s="151"/>
      <c r="D302" s="144" t="s">
        <v>139</v>
      </c>
      <c r="E302" s="152" t="s">
        <v>19</v>
      </c>
      <c r="F302" s="153" t="s">
        <v>427</v>
      </c>
      <c r="H302" s="154">
        <v>25</v>
      </c>
      <c r="I302" s="155"/>
      <c r="L302" s="151"/>
      <c r="M302" s="156"/>
      <c r="T302" s="157"/>
      <c r="AT302" s="152" t="s">
        <v>139</v>
      </c>
      <c r="AU302" s="152" t="s">
        <v>80</v>
      </c>
      <c r="AV302" s="12" t="s">
        <v>80</v>
      </c>
      <c r="AW302" s="12" t="s">
        <v>32</v>
      </c>
      <c r="AX302" s="12" t="s">
        <v>78</v>
      </c>
      <c r="AY302" s="152" t="s">
        <v>124</v>
      </c>
    </row>
    <row r="303" spans="2:65" s="1" customFormat="1" ht="16.5" customHeight="1">
      <c r="B303" s="32"/>
      <c r="C303" s="171" t="s">
        <v>428</v>
      </c>
      <c r="D303" s="171" t="s">
        <v>296</v>
      </c>
      <c r="E303" s="172" t="s">
        <v>429</v>
      </c>
      <c r="F303" s="173" t="s">
        <v>430</v>
      </c>
      <c r="G303" s="174" t="s">
        <v>129</v>
      </c>
      <c r="H303" s="175">
        <v>25.5</v>
      </c>
      <c r="I303" s="176"/>
      <c r="J303" s="177">
        <f>ROUND(I303*H303,2)</f>
        <v>0</v>
      </c>
      <c r="K303" s="173" t="s">
        <v>130</v>
      </c>
      <c r="L303" s="178"/>
      <c r="M303" s="179" t="s">
        <v>19</v>
      </c>
      <c r="N303" s="180" t="s">
        <v>42</v>
      </c>
      <c r="P303" s="140">
        <f>O303*H303</f>
        <v>0</v>
      </c>
      <c r="Q303" s="140">
        <v>0.13100000000000001</v>
      </c>
      <c r="R303" s="140">
        <f>Q303*H303</f>
        <v>3.3405</v>
      </c>
      <c r="S303" s="140">
        <v>0</v>
      </c>
      <c r="T303" s="141">
        <f>S303*H303</f>
        <v>0</v>
      </c>
      <c r="AR303" s="142" t="s">
        <v>189</v>
      </c>
      <c r="AT303" s="142" t="s">
        <v>296</v>
      </c>
      <c r="AU303" s="142" t="s">
        <v>80</v>
      </c>
      <c r="AY303" s="17" t="s">
        <v>124</v>
      </c>
      <c r="BE303" s="143">
        <f>IF(N303="základní",J303,0)</f>
        <v>0</v>
      </c>
      <c r="BF303" s="143">
        <f>IF(N303="snížená",J303,0)</f>
        <v>0</v>
      </c>
      <c r="BG303" s="143">
        <f>IF(N303="zákl. přenesená",J303,0)</f>
        <v>0</v>
      </c>
      <c r="BH303" s="143">
        <f>IF(N303="sníž. přenesená",J303,0)</f>
        <v>0</v>
      </c>
      <c r="BI303" s="143">
        <f>IF(N303="nulová",J303,0)</f>
        <v>0</v>
      </c>
      <c r="BJ303" s="17" t="s">
        <v>78</v>
      </c>
      <c r="BK303" s="143">
        <f>ROUND(I303*H303,2)</f>
        <v>0</v>
      </c>
      <c r="BL303" s="17" t="s">
        <v>131</v>
      </c>
      <c r="BM303" s="142" t="s">
        <v>431</v>
      </c>
    </row>
    <row r="304" spans="2:65" s="1" customFormat="1" ht="11.25">
      <c r="B304" s="32"/>
      <c r="D304" s="144" t="s">
        <v>133</v>
      </c>
      <c r="F304" s="145" t="s">
        <v>430</v>
      </c>
      <c r="I304" s="146"/>
      <c r="L304" s="32"/>
      <c r="M304" s="147"/>
      <c r="T304" s="53"/>
      <c r="AT304" s="17" t="s">
        <v>133</v>
      </c>
      <c r="AU304" s="17" t="s">
        <v>80</v>
      </c>
    </row>
    <row r="305" spans="2:65" s="12" customFormat="1" ht="11.25">
      <c r="B305" s="151"/>
      <c r="D305" s="144" t="s">
        <v>139</v>
      </c>
      <c r="E305" s="152" t="s">
        <v>19</v>
      </c>
      <c r="F305" s="153" t="s">
        <v>432</v>
      </c>
      <c r="H305" s="154">
        <v>25.5</v>
      </c>
      <c r="I305" s="155"/>
      <c r="L305" s="151"/>
      <c r="M305" s="156"/>
      <c r="T305" s="157"/>
      <c r="AT305" s="152" t="s">
        <v>139</v>
      </c>
      <c r="AU305" s="152" t="s">
        <v>80</v>
      </c>
      <c r="AV305" s="12" t="s">
        <v>80</v>
      </c>
      <c r="AW305" s="12" t="s">
        <v>32</v>
      </c>
      <c r="AX305" s="12" t="s">
        <v>78</v>
      </c>
      <c r="AY305" s="152" t="s">
        <v>124</v>
      </c>
    </row>
    <row r="306" spans="2:65" s="1" customFormat="1" ht="21.75" customHeight="1">
      <c r="B306" s="32"/>
      <c r="C306" s="131" t="s">
        <v>433</v>
      </c>
      <c r="D306" s="131" t="s">
        <v>126</v>
      </c>
      <c r="E306" s="132" t="s">
        <v>434</v>
      </c>
      <c r="F306" s="133" t="s">
        <v>435</v>
      </c>
      <c r="G306" s="134" t="s">
        <v>129</v>
      </c>
      <c r="H306" s="135">
        <v>113</v>
      </c>
      <c r="I306" s="136"/>
      <c r="J306" s="137">
        <f>ROUND(I306*H306,2)</f>
        <v>0</v>
      </c>
      <c r="K306" s="133" t="s">
        <v>130</v>
      </c>
      <c r="L306" s="32"/>
      <c r="M306" s="138" t="s">
        <v>19</v>
      </c>
      <c r="N306" s="139" t="s">
        <v>42</v>
      </c>
      <c r="P306" s="140">
        <f>O306*H306</f>
        <v>0</v>
      </c>
      <c r="Q306" s="140">
        <v>9.0620000000000006E-2</v>
      </c>
      <c r="R306" s="140">
        <f>Q306*H306</f>
        <v>10.240060000000001</v>
      </c>
      <c r="S306" s="140">
        <v>0</v>
      </c>
      <c r="T306" s="141">
        <f>S306*H306</f>
        <v>0</v>
      </c>
      <c r="AR306" s="142" t="s">
        <v>131</v>
      </c>
      <c r="AT306" s="142" t="s">
        <v>126</v>
      </c>
      <c r="AU306" s="142" t="s">
        <v>80</v>
      </c>
      <c r="AY306" s="17" t="s">
        <v>124</v>
      </c>
      <c r="BE306" s="143">
        <f>IF(N306="základní",J306,0)</f>
        <v>0</v>
      </c>
      <c r="BF306" s="143">
        <f>IF(N306="snížená",J306,0)</f>
        <v>0</v>
      </c>
      <c r="BG306" s="143">
        <f>IF(N306="zákl. přenesená",J306,0)</f>
        <v>0</v>
      </c>
      <c r="BH306" s="143">
        <f>IF(N306="sníž. přenesená",J306,0)</f>
        <v>0</v>
      </c>
      <c r="BI306" s="143">
        <f>IF(N306="nulová",J306,0)</f>
        <v>0</v>
      </c>
      <c r="BJ306" s="17" t="s">
        <v>78</v>
      </c>
      <c r="BK306" s="143">
        <f>ROUND(I306*H306,2)</f>
        <v>0</v>
      </c>
      <c r="BL306" s="17" t="s">
        <v>131</v>
      </c>
      <c r="BM306" s="142" t="s">
        <v>436</v>
      </c>
    </row>
    <row r="307" spans="2:65" s="1" customFormat="1" ht="29.25">
      <c r="B307" s="32"/>
      <c r="D307" s="144" t="s">
        <v>133</v>
      </c>
      <c r="F307" s="145" t="s">
        <v>437</v>
      </c>
      <c r="I307" s="146"/>
      <c r="L307" s="32"/>
      <c r="M307" s="147"/>
      <c r="T307" s="53"/>
      <c r="AT307" s="17" t="s">
        <v>133</v>
      </c>
      <c r="AU307" s="17" t="s">
        <v>80</v>
      </c>
    </row>
    <row r="308" spans="2:65" s="1" customFormat="1" ht="11.25">
      <c r="B308" s="32"/>
      <c r="D308" s="148" t="s">
        <v>135</v>
      </c>
      <c r="F308" s="149" t="s">
        <v>438</v>
      </c>
      <c r="I308" s="146"/>
      <c r="L308" s="32"/>
      <c r="M308" s="147"/>
      <c r="T308" s="53"/>
      <c r="AT308" s="17" t="s">
        <v>135</v>
      </c>
      <c r="AU308" s="17" t="s">
        <v>80</v>
      </c>
    </row>
    <row r="309" spans="2:65" s="1" customFormat="1" ht="107.25">
      <c r="B309" s="32"/>
      <c r="D309" s="144" t="s">
        <v>137</v>
      </c>
      <c r="F309" s="150" t="s">
        <v>426</v>
      </c>
      <c r="I309" s="146"/>
      <c r="L309" s="32"/>
      <c r="M309" s="147"/>
      <c r="T309" s="53"/>
      <c r="AT309" s="17" t="s">
        <v>137</v>
      </c>
      <c r="AU309" s="17" t="s">
        <v>80</v>
      </c>
    </row>
    <row r="310" spans="2:65" s="12" customFormat="1" ht="11.25">
      <c r="B310" s="151"/>
      <c r="D310" s="144" t="s">
        <v>139</v>
      </c>
      <c r="E310" s="152" t="s">
        <v>19</v>
      </c>
      <c r="F310" s="153" t="s">
        <v>402</v>
      </c>
      <c r="H310" s="154">
        <v>113</v>
      </c>
      <c r="I310" s="155"/>
      <c r="L310" s="151"/>
      <c r="M310" s="156"/>
      <c r="T310" s="157"/>
      <c r="AT310" s="152" t="s">
        <v>139</v>
      </c>
      <c r="AU310" s="152" t="s">
        <v>80</v>
      </c>
      <c r="AV310" s="12" t="s">
        <v>80</v>
      </c>
      <c r="AW310" s="12" t="s">
        <v>32</v>
      </c>
      <c r="AX310" s="12" t="s">
        <v>78</v>
      </c>
      <c r="AY310" s="152" t="s">
        <v>124</v>
      </c>
    </row>
    <row r="311" spans="2:65" s="1" customFormat="1" ht="16.5" customHeight="1">
      <c r="B311" s="32"/>
      <c r="C311" s="171" t="s">
        <v>439</v>
      </c>
      <c r="D311" s="171" t="s">
        <v>296</v>
      </c>
      <c r="E311" s="172" t="s">
        <v>440</v>
      </c>
      <c r="F311" s="173" t="s">
        <v>441</v>
      </c>
      <c r="G311" s="174" t="s">
        <v>129</v>
      </c>
      <c r="H311" s="175">
        <v>115.3</v>
      </c>
      <c r="I311" s="176"/>
      <c r="J311" s="177">
        <f>ROUND(I311*H311,2)</f>
        <v>0</v>
      </c>
      <c r="K311" s="173" t="s">
        <v>130</v>
      </c>
      <c r="L311" s="178"/>
      <c r="M311" s="179" t="s">
        <v>19</v>
      </c>
      <c r="N311" s="180" t="s">
        <v>42</v>
      </c>
      <c r="P311" s="140">
        <f>O311*H311</f>
        <v>0</v>
      </c>
      <c r="Q311" s="140">
        <v>0.17599999999999999</v>
      </c>
      <c r="R311" s="140">
        <f>Q311*H311</f>
        <v>20.2928</v>
      </c>
      <c r="S311" s="140">
        <v>0</v>
      </c>
      <c r="T311" s="141">
        <f>S311*H311</f>
        <v>0</v>
      </c>
      <c r="AR311" s="142" t="s">
        <v>189</v>
      </c>
      <c r="AT311" s="142" t="s">
        <v>296</v>
      </c>
      <c r="AU311" s="142" t="s">
        <v>80</v>
      </c>
      <c r="AY311" s="17" t="s">
        <v>124</v>
      </c>
      <c r="BE311" s="143">
        <f>IF(N311="základní",J311,0)</f>
        <v>0</v>
      </c>
      <c r="BF311" s="143">
        <f>IF(N311="snížená",J311,0)</f>
        <v>0</v>
      </c>
      <c r="BG311" s="143">
        <f>IF(N311="zákl. přenesená",J311,0)</f>
        <v>0</v>
      </c>
      <c r="BH311" s="143">
        <f>IF(N311="sníž. přenesená",J311,0)</f>
        <v>0</v>
      </c>
      <c r="BI311" s="143">
        <f>IF(N311="nulová",J311,0)</f>
        <v>0</v>
      </c>
      <c r="BJ311" s="17" t="s">
        <v>78</v>
      </c>
      <c r="BK311" s="143">
        <f>ROUND(I311*H311,2)</f>
        <v>0</v>
      </c>
      <c r="BL311" s="17" t="s">
        <v>131</v>
      </c>
      <c r="BM311" s="142" t="s">
        <v>442</v>
      </c>
    </row>
    <row r="312" spans="2:65" s="1" customFormat="1" ht="11.25">
      <c r="B312" s="32"/>
      <c r="D312" s="144" t="s">
        <v>133</v>
      </c>
      <c r="F312" s="145" t="s">
        <v>441</v>
      </c>
      <c r="I312" s="146"/>
      <c r="L312" s="32"/>
      <c r="M312" s="147"/>
      <c r="T312" s="53"/>
      <c r="AT312" s="17" t="s">
        <v>133</v>
      </c>
      <c r="AU312" s="17" t="s">
        <v>80</v>
      </c>
    </row>
    <row r="313" spans="2:65" s="12" customFormat="1" ht="11.25">
      <c r="B313" s="151"/>
      <c r="D313" s="144" t="s">
        <v>139</v>
      </c>
      <c r="E313" s="152" t="s">
        <v>19</v>
      </c>
      <c r="F313" s="153" t="s">
        <v>443</v>
      </c>
      <c r="H313" s="154">
        <v>115.3</v>
      </c>
      <c r="I313" s="155"/>
      <c r="L313" s="151"/>
      <c r="M313" s="156"/>
      <c r="T313" s="157"/>
      <c r="AT313" s="152" t="s">
        <v>139</v>
      </c>
      <c r="AU313" s="152" t="s">
        <v>80</v>
      </c>
      <c r="AV313" s="12" t="s">
        <v>80</v>
      </c>
      <c r="AW313" s="12" t="s">
        <v>32</v>
      </c>
      <c r="AX313" s="12" t="s">
        <v>78</v>
      </c>
      <c r="AY313" s="152" t="s">
        <v>124</v>
      </c>
    </row>
    <row r="314" spans="2:65" s="1" customFormat="1" ht="16.5" customHeight="1">
      <c r="B314" s="32"/>
      <c r="C314" s="131" t="s">
        <v>444</v>
      </c>
      <c r="D314" s="131" t="s">
        <v>126</v>
      </c>
      <c r="E314" s="132" t="s">
        <v>445</v>
      </c>
      <c r="F314" s="133" t="s">
        <v>446</v>
      </c>
      <c r="G314" s="134" t="s">
        <v>129</v>
      </c>
      <c r="H314" s="135">
        <v>408</v>
      </c>
      <c r="I314" s="136"/>
      <c r="J314" s="137">
        <f>ROUND(I314*H314,2)</f>
        <v>0</v>
      </c>
      <c r="K314" s="133" t="s">
        <v>130</v>
      </c>
      <c r="L314" s="32"/>
      <c r="M314" s="138" t="s">
        <v>19</v>
      </c>
      <c r="N314" s="139" t="s">
        <v>42</v>
      </c>
      <c r="P314" s="140">
        <f>O314*H314</f>
        <v>0</v>
      </c>
      <c r="Q314" s="140">
        <v>9.8000000000000004E-2</v>
      </c>
      <c r="R314" s="140">
        <f>Q314*H314</f>
        <v>39.984000000000002</v>
      </c>
      <c r="S314" s="140">
        <v>0</v>
      </c>
      <c r="T314" s="141">
        <f>S314*H314</f>
        <v>0</v>
      </c>
      <c r="AR314" s="142" t="s">
        <v>131</v>
      </c>
      <c r="AT314" s="142" t="s">
        <v>126</v>
      </c>
      <c r="AU314" s="142" t="s">
        <v>80</v>
      </c>
      <c r="AY314" s="17" t="s">
        <v>124</v>
      </c>
      <c r="BE314" s="143">
        <f>IF(N314="základní",J314,0)</f>
        <v>0</v>
      </c>
      <c r="BF314" s="143">
        <f>IF(N314="snížená",J314,0)</f>
        <v>0</v>
      </c>
      <c r="BG314" s="143">
        <f>IF(N314="zákl. přenesená",J314,0)</f>
        <v>0</v>
      </c>
      <c r="BH314" s="143">
        <f>IF(N314="sníž. přenesená",J314,0)</f>
        <v>0</v>
      </c>
      <c r="BI314" s="143">
        <f>IF(N314="nulová",J314,0)</f>
        <v>0</v>
      </c>
      <c r="BJ314" s="17" t="s">
        <v>78</v>
      </c>
      <c r="BK314" s="143">
        <f>ROUND(I314*H314,2)</f>
        <v>0</v>
      </c>
      <c r="BL314" s="17" t="s">
        <v>131</v>
      </c>
      <c r="BM314" s="142" t="s">
        <v>447</v>
      </c>
    </row>
    <row r="315" spans="2:65" s="1" customFormat="1" ht="19.5">
      <c r="B315" s="32"/>
      <c r="D315" s="144" t="s">
        <v>133</v>
      </c>
      <c r="F315" s="145" t="s">
        <v>448</v>
      </c>
      <c r="I315" s="146"/>
      <c r="L315" s="32"/>
      <c r="M315" s="147"/>
      <c r="T315" s="53"/>
      <c r="AT315" s="17" t="s">
        <v>133</v>
      </c>
      <c r="AU315" s="17" t="s">
        <v>80</v>
      </c>
    </row>
    <row r="316" spans="2:65" s="1" customFormat="1" ht="11.25">
      <c r="B316" s="32"/>
      <c r="D316" s="148" t="s">
        <v>135</v>
      </c>
      <c r="F316" s="149" t="s">
        <v>449</v>
      </c>
      <c r="I316" s="146"/>
      <c r="L316" s="32"/>
      <c r="M316" s="147"/>
      <c r="T316" s="53"/>
      <c r="AT316" s="17" t="s">
        <v>135</v>
      </c>
      <c r="AU316" s="17" t="s">
        <v>80</v>
      </c>
    </row>
    <row r="317" spans="2:65" s="1" customFormat="1" ht="97.5">
      <c r="B317" s="32"/>
      <c r="D317" s="144" t="s">
        <v>137</v>
      </c>
      <c r="F317" s="150" t="s">
        <v>450</v>
      </c>
      <c r="I317" s="146"/>
      <c r="L317" s="32"/>
      <c r="M317" s="147"/>
      <c r="T317" s="53"/>
      <c r="AT317" s="17" t="s">
        <v>137</v>
      </c>
      <c r="AU317" s="17" t="s">
        <v>80</v>
      </c>
    </row>
    <row r="318" spans="2:65" s="12" customFormat="1" ht="11.25">
      <c r="B318" s="151"/>
      <c r="D318" s="144" t="s">
        <v>139</v>
      </c>
      <c r="E318" s="152" t="s">
        <v>19</v>
      </c>
      <c r="F318" s="153" t="s">
        <v>368</v>
      </c>
      <c r="H318" s="154">
        <v>408</v>
      </c>
      <c r="I318" s="155"/>
      <c r="L318" s="151"/>
      <c r="M318" s="156"/>
      <c r="T318" s="157"/>
      <c r="AT318" s="152" t="s">
        <v>139</v>
      </c>
      <c r="AU318" s="152" t="s">
        <v>80</v>
      </c>
      <c r="AV318" s="12" t="s">
        <v>80</v>
      </c>
      <c r="AW318" s="12" t="s">
        <v>32</v>
      </c>
      <c r="AX318" s="12" t="s">
        <v>78</v>
      </c>
      <c r="AY318" s="152" t="s">
        <v>124</v>
      </c>
    </row>
    <row r="319" spans="2:65" s="1" customFormat="1" ht="16.5" customHeight="1">
      <c r="B319" s="32"/>
      <c r="C319" s="171" t="s">
        <v>451</v>
      </c>
      <c r="D319" s="171" t="s">
        <v>296</v>
      </c>
      <c r="E319" s="172" t="s">
        <v>452</v>
      </c>
      <c r="F319" s="173" t="s">
        <v>453</v>
      </c>
      <c r="G319" s="174" t="s">
        <v>129</v>
      </c>
      <c r="H319" s="175">
        <v>416.2</v>
      </c>
      <c r="I319" s="176"/>
      <c r="J319" s="177">
        <f>ROUND(I319*H319,2)</f>
        <v>0</v>
      </c>
      <c r="K319" s="173" t="s">
        <v>130</v>
      </c>
      <c r="L319" s="178"/>
      <c r="M319" s="179" t="s">
        <v>19</v>
      </c>
      <c r="N319" s="180" t="s">
        <v>42</v>
      </c>
      <c r="P319" s="140">
        <f>O319*H319</f>
        <v>0</v>
      </c>
      <c r="Q319" s="140">
        <v>0.15</v>
      </c>
      <c r="R319" s="140">
        <f>Q319*H319</f>
        <v>62.429999999999993</v>
      </c>
      <c r="S319" s="140">
        <v>0</v>
      </c>
      <c r="T319" s="141">
        <f>S319*H319</f>
        <v>0</v>
      </c>
      <c r="AR319" s="142" t="s">
        <v>189</v>
      </c>
      <c r="AT319" s="142" t="s">
        <v>296</v>
      </c>
      <c r="AU319" s="142" t="s">
        <v>80</v>
      </c>
      <c r="AY319" s="17" t="s">
        <v>124</v>
      </c>
      <c r="BE319" s="143">
        <f>IF(N319="základní",J319,0)</f>
        <v>0</v>
      </c>
      <c r="BF319" s="143">
        <f>IF(N319="snížená",J319,0)</f>
        <v>0</v>
      </c>
      <c r="BG319" s="143">
        <f>IF(N319="zákl. přenesená",J319,0)</f>
        <v>0</v>
      </c>
      <c r="BH319" s="143">
        <f>IF(N319="sníž. přenesená",J319,0)</f>
        <v>0</v>
      </c>
      <c r="BI319" s="143">
        <f>IF(N319="nulová",J319,0)</f>
        <v>0</v>
      </c>
      <c r="BJ319" s="17" t="s">
        <v>78</v>
      </c>
      <c r="BK319" s="143">
        <f>ROUND(I319*H319,2)</f>
        <v>0</v>
      </c>
      <c r="BL319" s="17" t="s">
        <v>131</v>
      </c>
      <c r="BM319" s="142" t="s">
        <v>454</v>
      </c>
    </row>
    <row r="320" spans="2:65" s="1" customFormat="1" ht="11.25">
      <c r="B320" s="32"/>
      <c r="D320" s="144" t="s">
        <v>133</v>
      </c>
      <c r="F320" s="145" t="s">
        <v>453</v>
      </c>
      <c r="I320" s="146"/>
      <c r="L320" s="32"/>
      <c r="M320" s="147"/>
      <c r="T320" s="53"/>
      <c r="AT320" s="17" t="s">
        <v>133</v>
      </c>
      <c r="AU320" s="17" t="s">
        <v>80</v>
      </c>
    </row>
    <row r="321" spans="2:65" s="14" customFormat="1" ht="11.25">
      <c r="B321" s="165"/>
      <c r="D321" s="144" t="s">
        <v>139</v>
      </c>
      <c r="E321" s="166" t="s">
        <v>19</v>
      </c>
      <c r="F321" s="167" t="s">
        <v>455</v>
      </c>
      <c r="H321" s="166" t="s">
        <v>19</v>
      </c>
      <c r="I321" s="168"/>
      <c r="L321" s="165"/>
      <c r="M321" s="169"/>
      <c r="T321" s="170"/>
      <c r="AT321" s="166" t="s">
        <v>139</v>
      </c>
      <c r="AU321" s="166" t="s">
        <v>80</v>
      </c>
      <c r="AV321" s="14" t="s">
        <v>78</v>
      </c>
      <c r="AW321" s="14" t="s">
        <v>32</v>
      </c>
      <c r="AX321" s="14" t="s">
        <v>71</v>
      </c>
      <c r="AY321" s="166" t="s">
        <v>124</v>
      </c>
    </row>
    <row r="322" spans="2:65" s="12" customFormat="1" ht="11.25">
      <c r="B322" s="151"/>
      <c r="D322" s="144" t="s">
        <v>139</v>
      </c>
      <c r="E322" s="152" t="s">
        <v>19</v>
      </c>
      <c r="F322" s="153" t="s">
        <v>456</v>
      </c>
      <c r="H322" s="154">
        <v>416.2</v>
      </c>
      <c r="I322" s="155"/>
      <c r="L322" s="151"/>
      <c r="M322" s="156"/>
      <c r="T322" s="157"/>
      <c r="AT322" s="152" t="s">
        <v>139</v>
      </c>
      <c r="AU322" s="152" t="s">
        <v>80</v>
      </c>
      <c r="AV322" s="12" t="s">
        <v>80</v>
      </c>
      <c r="AW322" s="12" t="s">
        <v>32</v>
      </c>
      <c r="AX322" s="12" t="s">
        <v>78</v>
      </c>
      <c r="AY322" s="152" t="s">
        <v>124</v>
      </c>
    </row>
    <row r="323" spans="2:65" s="1" customFormat="1" ht="16.5" customHeight="1">
      <c r="B323" s="32"/>
      <c r="C323" s="131" t="s">
        <v>457</v>
      </c>
      <c r="D323" s="131" t="s">
        <v>126</v>
      </c>
      <c r="E323" s="132" t="s">
        <v>458</v>
      </c>
      <c r="F323" s="133" t="s">
        <v>459</v>
      </c>
      <c r="G323" s="134" t="s">
        <v>200</v>
      </c>
      <c r="H323" s="135">
        <v>546</v>
      </c>
      <c r="I323" s="136"/>
      <c r="J323" s="137">
        <f>ROUND(I323*H323,2)</f>
        <v>0</v>
      </c>
      <c r="K323" s="133" t="s">
        <v>130</v>
      </c>
      <c r="L323" s="32"/>
      <c r="M323" s="138" t="s">
        <v>19</v>
      </c>
      <c r="N323" s="139" t="s">
        <v>42</v>
      </c>
      <c r="P323" s="140">
        <f>O323*H323</f>
        <v>0</v>
      </c>
      <c r="Q323" s="140">
        <v>3.5999999999999999E-3</v>
      </c>
      <c r="R323" s="140">
        <f>Q323*H323</f>
        <v>1.9656</v>
      </c>
      <c r="S323" s="140">
        <v>0</v>
      </c>
      <c r="T323" s="141">
        <f>S323*H323</f>
        <v>0</v>
      </c>
      <c r="AR323" s="142" t="s">
        <v>131</v>
      </c>
      <c r="AT323" s="142" t="s">
        <v>126</v>
      </c>
      <c r="AU323" s="142" t="s">
        <v>80</v>
      </c>
      <c r="AY323" s="17" t="s">
        <v>124</v>
      </c>
      <c r="BE323" s="143">
        <f>IF(N323="základní",J323,0)</f>
        <v>0</v>
      </c>
      <c r="BF323" s="143">
        <f>IF(N323="snížená",J323,0)</f>
        <v>0</v>
      </c>
      <c r="BG323" s="143">
        <f>IF(N323="zákl. přenesená",J323,0)</f>
        <v>0</v>
      </c>
      <c r="BH323" s="143">
        <f>IF(N323="sníž. přenesená",J323,0)</f>
        <v>0</v>
      </c>
      <c r="BI323" s="143">
        <f>IF(N323="nulová",J323,0)</f>
        <v>0</v>
      </c>
      <c r="BJ323" s="17" t="s">
        <v>78</v>
      </c>
      <c r="BK323" s="143">
        <f>ROUND(I323*H323,2)</f>
        <v>0</v>
      </c>
      <c r="BL323" s="17" t="s">
        <v>131</v>
      </c>
      <c r="BM323" s="142" t="s">
        <v>460</v>
      </c>
    </row>
    <row r="324" spans="2:65" s="1" customFormat="1" ht="11.25">
      <c r="B324" s="32"/>
      <c r="D324" s="144" t="s">
        <v>133</v>
      </c>
      <c r="F324" s="145" t="s">
        <v>461</v>
      </c>
      <c r="I324" s="146"/>
      <c r="L324" s="32"/>
      <c r="M324" s="147"/>
      <c r="T324" s="53"/>
      <c r="AT324" s="17" t="s">
        <v>133</v>
      </c>
      <c r="AU324" s="17" t="s">
        <v>80</v>
      </c>
    </row>
    <row r="325" spans="2:65" s="1" customFormat="1" ht="11.25">
      <c r="B325" s="32"/>
      <c r="D325" s="148" t="s">
        <v>135</v>
      </c>
      <c r="F325" s="149" t="s">
        <v>462</v>
      </c>
      <c r="I325" s="146"/>
      <c r="L325" s="32"/>
      <c r="M325" s="147"/>
      <c r="T325" s="53"/>
      <c r="AT325" s="17" t="s">
        <v>135</v>
      </c>
      <c r="AU325" s="17" t="s">
        <v>80</v>
      </c>
    </row>
    <row r="326" spans="2:65" s="1" customFormat="1" ht="48.75">
      <c r="B326" s="32"/>
      <c r="D326" s="144" t="s">
        <v>137</v>
      </c>
      <c r="F326" s="150" t="s">
        <v>463</v>
      </c>
      <c r="I326" s="146"/>
      <c r="L326" s="32"/>
      <c r="M326" s="147"/>
      <c r="T326" s="53"/>
      <c r="AT326" s="17" t="s">
        <v>137</v>
      </c>
      <c r="AU326" s="17" t="s">
        <v>80</v>
      </c>
    </row>
    <row r="327" spans="2:65" s="12" customFormat="1" ht="11.25">
      <c r="B327" s="151"/>
      <c r="D327" s="144" t="s">
        <v>139</v>
      </c>
      <c r="E327" s="152" t="s">
        <v>19</v>
      </c>
      <c r="F327" s="153" t="s">
        <v>464</v>
      </c>
      <c r="H327" s="154">
        <v>546</v>
      </c>
      <c r="I327" s="155"/>
      <c r="L327" s="151"/>
      <c r="M327" s="156"/>
      <c r="T327" s="157"/>
      <c r="AT327" s="152" t="s">
        <v>139</v>
      </c>
      <c r="AU327" s="152" t="s">
        <v>80</v>
      </c>
      <c r="AV327" s="12" t="s">
        <v>80</v>
      </c>
      <c r="AW327" s="12" t="s">
        <v>32</v>
      </c>
      <c r="AX327" s="12" t="s">
        <v>78</v>
      </c>
      <c r="AY327" s="152" t="s">
        <v>124</v>
      </c>
    </row>
    <row r="328" spans="2:65" s="11" customFormat="1" ht="22.9" customHeight="1">
      <c r="B328" s="119"/>
      <c r="D328" s="120" t="s">
        <v>70</v>
      </c>
      <c r="E328" s="129" t="s">
        <v>189</v>
      </c>
      <c r="F328" s="129" t="s">
        <v>465</v>
      </c>
      <c r="I328" s="122"/>
      <c r="J328" s="130">
        <f>BK328</f>
        <v>0</v>
      </c>
      <c r="L328" s="119"/>
      <c r="M328" s="124"/>
      <c r="P328" s="125">
        <f>SUM(P329:P383)</f>
        <v>0</v>
      </c>
      <c r="R328" s="125">
        <f>SUM(R329:R383)</f>
        <v>12.358140000000001</v>
      </c>
      <c r="T328" s="126">
        <f>SUM(T329:T383)</f>
        <v>0.9</v>
      </c>
      <c r="AR328" s="120" t="s">
        <v>78</v>
      </c>
      <c r="AT328" s="127" t="s">
        <v>70</v>
      </c>
      <c r="AU328" s="127" t="s">
        <v>78</v>
      </c>
      <c r="AY328" s="120" t="s">
        <v>124</v>
      </c>
      <c r="BK328" s="128">
        <f>SUM(BK329:BK383)</f>
        <v>0</v>
      </c>
    </row>
    <row r="329" spans="2:65" s="1" customFormat="1" ht="16.5" customHeight="1">
      <c r="B329" s="32"/>
      <c r="C329" s="131" t="s">
        <v>466</v>
      </c>
      <c r="D329" s="131" t="s">
        <v>126</v>
      </c>
      <c r="E329" s="132" t="s">
        <v>467</v>
      </c>
      <c r="F329" s="133" t="s">
        <v>468</v>
      </c>
      <c r="G329" s="134" t="s">
        <v>200</v>
      </c>
      <c r="H329" s="135">
        <v>15.5</v>
      </c>
      <c r="I329" s="136"/>
      <c r="J329" s="137">
        <f>ROUND(I329*H329,2)</f>
        <v>0</v>
      </c>
      <c r="K329" s="133" t="s">
        <v>130</v>
      </c>
      <c r="L329" s="32"/>
      <c r="M329" s="138" t="s">
        <v>19</v>
      </c>
      <c r="N329" s="139" t="s">
        <v>42</v>
      </c>
      <c r="P329" s="140">
        <f>O329*H329</f>
        <v>0</v>
      </c>
      <c r="Q329" s="140">
        <v>2.48E-3</v>
      </c>
      <c r="R329" s="140">
        <f>Q329*H329</f>
        <v>3.8440000000000002E-2</v>
      </c>
      <c r="S329" s="140">
        <v>0</v>
      </c>
      <c r="T329" s="141">
        <f>S329*H329</f>
        <v>0</v>
      </c>
      <c r="AR329" s="142" t="s">
        <v>131</v>
      </c>
      <c r="AT329" s="142" t="s">
        <v>126</v>
      </c>
      <c r="AU329" s="142" t="s">
        <v>80</v>
      </c>
      <c r="AY329" s="17" t="s">
        <v>124</v>
      </c>
      <c r="BE329" s="143">
        <f>IF(N329="základní",J329,0)</f>
        <v>0</v>
      </c>
      <c r="BF329" s="143">
        <f>IF(N329="snížená",J329,0)</f>
        <v>0</v>
      </c>
      <c r="BG329" s="143">
        <f>IF(N329="zákl. přenesená",J329,0)</f>
        <v>0</v>
      </c>
      <c r="BH329" s="143">
        <f>IF(N329="sníž. přenesená",J329,0)</f>
        <v>0</v>
      </c>
      <c r="BI329" s="143">
        <f>IF(N329="nulová",J329,0)</f>
        <v>0</v>
      </c>
      <c r="BJ329" s="17" t="s">
        <v>78</v>
      </c>
      <c r="BK329" s="143">
        <f>ROUND(I329*H329,2)</f>
        <v>0</v>
      </c>
      <c r="BL329" s="17" t="s">
        <v>131</v>
      </c>
      <c r="BM329" s="142" t="s">
        <v>469</v>
      </c>
    </row>
    <row r="330" spans="2:65" s="1" customFormat="1" ht="19.5">
      <c r="B330" s="32"/>
      <c r="D330" s="144" t="s">
        <v>133</v>
      </c>
      <c r="F330" s="145" t="s">
        <v>470</v>
      </c>
      <c r="I330" s="146"/>
      <c r="L330" s="32"/>
      <c r="M330" s="147"/>
      <c r="T330" s="53"/>
      <c r="AT330" s="17" t="s">
        <v>133</v>
      </c>
      <c r="AU330" s="17" t="s">
        <v>80</v>
      </c>
    </row>
    <row r="331" spans="2:65" s="1" customFormat="1" ht="11.25">
      <c r="B331" s="32"/>
      <c r="D331" s="148" t="s">
        <v>135</v>
      </c>
      <c r="F331" s="149" t="s">
        <v>471</v>
      </c>
      <c r="I331" s="146"/>
      <c r="L331" s="32"/>
      <c r="M331" s="147"/>
      <c r="T331" s="53"/>
      <c r="AT331" s="17" t="s">
        <v>135</v>
      </c>
      <c r="AU331" s="17" t="s">
        <v>80</v>
      </c>
    </row>
    <row r="332" spans="2:65" s="1" customFormat="1" ht="87.75">
      <c r="B332" s="32"/>
      <c r="D332" s="144" t="s">
        <v>137</v>
      </c>
      <c r="F332" s="150" t="s">
        <v>472</v>
      </c>
      <c r="I332" s="146"/>
      <c r="L332" s="32"/>
      <c r="M332" s="147"/>
      <c r="T332" s="53"/>
      <c r="AT332" s="17" t="s">
        <v>137</v>
      </c>
      <c r="AU332" s="17" t="s">
        <v>80</v>
      </c>
    </row>
    <row r="333" spans="2:65" s="12" customFormat="1" ht="11.25">
      <c r="B333" s="151"/>
      <c r="D333" s="144" t="s">
        <v>139</v>
      </c>
      <c r="E333" s="152" t="s">
        <v>19</v>
      </c>
      <c r="F333" s="153" t="s">
        <v>473</v>
      </c>
      <c r="H333" s="154">
        <v>15.5</v>
      </c>
      <c r="I333" s="155"/>
      <c r="L333" s="151"/>
      <c r="M333" s="156"/>
      <c r="T333" s="157"/>
      <c r="AT333" s="152" t="s">
        <v>139</v>
      </c>
      <c r="AU333" s="152" t="s">
        <v>80</v>
      </c>
      <c r="AV333" s="12" t="s">
        <v>80</v>
      </c>
      <c r="AW333" s="12" t="s">
        <v>32</v>
      </c>
      <c r="AX333" s="12" t="s">
        <v>78</v>
      </c>
      <c r="AY333" s="152" t="s">
        <v>124</v>
      </c>
    </row>
    <row r="334" spans="2:65" s="1" customFormat="1" ht="16.5" customHeight="1">
      <c r="B334" s="32"/>
      <c r="C334" s="131" t="s">
        <v>474</v>
      </c>
      <c r="D334" s="131" t="s">
        <v>126</v>
      </c>
      <c r="E334" s="132" t="s">
        <v>475</v>
      </c>
      <c r="F334" s="133" t="s">
        <v>476</v>
      </c>
      <c r="G334" s="134" t="s">
        <v>477</v>
      </c>
      <c r="H334" s="135">
        <v>9</v>
      </c>
      <c r="I334" s="136"/>
      <c r="J334" s="137">
        <f>ROUND(I334*H334,2)</f>
        <v>0</v>
      </c>
      <c r="K334" s="133" t="s">
        <v>19</v>
      </c>
      <c r="L334" s="32"/>
      <c r="M334" s="138" t="s">
        <v>19</v>
      </c>
      <c r="N334" s="139" t="s">
        <v>42</v>
      </c>
      <c r="P334" s="140">
        <f>O334*H334</f>
        <v>0</v>
      </c>
      <c r="Q334" s="140">
        <v>0</v>
      </c>
      <c r="R334" s="140">
        <f>Q334*H334</f>
        <v>0</v>
      </c>
      <c r="S334" s="140">
        <v>0</v>
      </c>
      <c r="T334" s="141">
        <f>S334*H334</f>
        <v>0</v>
      </c>
      <c r="AR334" s="142" t="s">
        <v>131</v>
      </c>
      <c r="AT334" s="142" t="s">
        <v>126</v>
      </c>
      <c r="AU334" s="142" t="s">
        <v>80</v>
      </c>
      <c r="AY334" s="17" t="s">
        <v>124</v>
      </c>
      <c r="BE334" s="143">
        <f>IF(N334="základní",J334,0)</f>
        <v>0</v>
      </c>
      <c r="BF334" s="143">
        <f>IF(N334="snížená",J334,0)</f>
        <v>0</v>
      </c>
      <c r="BG334" s="143">
        <f>IF(N334="zákl. přenesená",J334,0)</f>
        <v>0</v>
      </c>
      <c r="BH334" s="143">
        <f>IF(N334="sníž. přenesená",J334,0)</f>
        <v>0</v>
      </c>
      <c r="BI334" s="143">
        <f>IF(N334="nulová",J334,0)</f>
        <v>0</v>
      </c>
      <c r="BJ334" s="17" t="s">
        <v>78</v>
      </c>
      <c r="BK334" s="143">
        <f>ROUND(I334*H334,2)</f>
        <v>0</v>
      </c>
      <c r="BL334" s="17" t="s">
        <v>131</v>
      </c>
      <c r="BM334" s="142" t="s">
        <v>478</v>
      </c>
    </row>
    <row r="335" spans="2:65" s="1" customFormat="1" ht="11.25">
      <c r="B335" s="32"/>
      <c r="D335" s="144" t="s">
        <v>133</v>
      </c>
      <c r="F335" s="145" t="s">
        <v>476</v>
      </c>
      <c r="I335" s="146"/>
      <c r="L335" s="32"/>
      <c r="M335" s="147"/>
      <c r="T335" s="53"/>
      <c r="AT335" s="17" t="s">
        <v>133</v>
      </c>
      <c r="AU335" s="17" t="s">
        <v>80</v>
      </c>
    </row>
    <row r="336" spans="2:65" s="12" customFormat="1" ht="11.25">
      <c r="B336" s="151"/>
      <c r="D336" s="144" t="s">
        <v>139</v>
      </c>
      <c r="E336" s="152" t="s">
        <v>19</v>
      </c>
      <c r="F336" s="153" t="s">
        <v>479</v>
      </c>
      <c r="H336" s="154">
        <v>9</v>
      </c>
      <c r="I336" s="155"/>
      <c r="L336" s="151"/>
      <c r="M336" s="156"/>
      <c r="T336" s="157"/>
      <c r="AT336" s="152" t="s">
        <v>139</v>
      </c>
      <c r="AU336" s="152" t="s">
        <v>80</v>
      </c>
      <c r="AV336" s="12" t="s">
        <v>80</v>
      </c>
      <c r="AW336" s="12" t="s">
        <v>32</v>
      </c>
      <c r="AX336" s="12" t="s">
        <v>78</v>
      </c>
      <c r="AY336" s="152" t="s">
        <v>124</v>
      </c>
    </row>
    <row r="337" spans="2:65" s="1" customFormat="1" ht="16.5" customHeight="1">
      <c r="B337" s="32"/>
      <c r="C337" s="131" t="s">
        <v>480</v>
      </c>
      <c r="D337" s="131" t="s">
        <v>126</v>
      </c>
      <c r="E337" s="132" t="s">
        <v>481</v>
      </c>
      <c r="F337" s="133" t="s">
        <v>482</v>
      </c>
      <c r="G337" s="134" t="s">
        <v>477</v>
      </c>
      <c r="H337" s="135">
        <v>9</v>
      </c>
      <c r="I337" s="136"/>
      <c r="J337" s="137">
        <f>ROUND(I337*H337,2)</f>
        <v>0</v>
      </c>
      <c r="K337" s="133" t="s">
        <v>19</v>
      </c>
      <c r="L337" s="32"/>
      <c r="M337" s="138" t="s">
        <v>19</v>
      </c>
      <c r="N337" s="139" t="s">
        <v>42</v>
      </c>
      <c r="P337" s="140">
        <f>O337*H337</f>
        <v>0</v>
      </c>
      <c r="Q337" s="140">
        <v>0.34089999999999998</v>
      </c>
      <c r="R337" s="140">
        <f>Q337*H337</f>
        <v>3.0680999999999998</v>
      </c>
      <c r="S337" s="140">
        <v>0</v>
      </c>
      <c r="T337" s="141">
        <f>S337*H337</f>
        <v>0</v>
      </c>
      <c r="AR337" s="142" t="s">
        <v>131</v>
      </c>
      <c r="AT337" s="142" t="s">
        <v>126</v>
      </c>
      <c r="AU337" s="142" t="s">
        <v>80</v>
      </c>
      <c r="AY337" s="17" t="s">
        <v>124</v>
      </c>
      <c r="BE337" s="143">
        <f>IF(N337="základní",J337,0)</f>
        <v>0</v>
      </c>
      <c r="BF337" s="143">
        <f>IF(N337="snížená",J337,0)</f>
        <v>0</v>
      </c>
      <c r="BG337" s="143">
        <f>IF(N337="zákl. přenesená",J337,0)</f>
        <v>0</v>
      </c>
      <c r="BH337" s="143">
        <f>IF(N337="sníž. přenesená",J337,0)</f>
        <v>0</v>
      </c>
      <c r="BI337" s="143">
        <f>IF(N337="nulová",J337,0)</f>
        <v>0</v>
      </c>
      <c r="BJ337" s="17" t="s">
        <v>78</v>
      </c>
      <c r="BK337" s="143">
        <f>ROUND(I337*H337,2)</f>
        <v>0</v>
      </c>
      <c r="BL337" s="17" t="s">
        <v>131</v>
      </c>
      <c r="BM337" s="142" t="s">
        <v>483</v>
      </c>
    </row>
    <row r="338" spans="2:65" s="1" customFormat="1" ht="11.25">
      <c r="B338" s="32"/>
      <c r="D338" s="144" t="s">
        <v>133</v>
      </c>
      <c r="F338" s="145" t="s">
        <v>482</v>
      </c>
      <c r="I338" s="146"/>
      <c r="L338" s="32"/>
      <c r="M338" s="147"/>
      <c r="T338" s="53"/>
      <c r="AT338" s="17" t="s">
        <v>133</v>
      </c>
      <c r="AU338" s="17" t="s">
        <v>80</v>
      </c>
    </row>
    <row r="339" spans="2:65" s="1" customFormat="1" ht="87.75">
      <c r="B339" s="32"/>
      <c r="D339" s="144" t="s">
        <v>137</v>
      </c>
      <c r="F339" s="150" t="s">
        <v>484</v>
      </c>
      <c r="I339" s="146"/>
      <c r="L339" s="32"/>
      <c r="M339" s="147"/>
      <c r="T339" s="53"/>
      <c r="AT339" s="17" t="s">
        <v>137</v>
      </c>
      <c r="AU339" s="17" t="s">
        <v>80</v>
      </c>
    </row>
    <row r="340" spans="2:65" s="12" customFormat="1" ht="11.25">
      <c r="B340" s="151"/>
      <c r="D340" s="144" t="s">
        <v>139</v>
      </c>
      <c r="E340" s="152" t="s">
        <v>19</v>
      </c>
      <c r="F340" s="153" t="s">
        <v>485</v>
      </c>
      <c r="H340" s="154">
        <v>9</v>
      </c>
      <c r="I340" s="155"/>
      <c r="L340" s="151"/>
      <c r="M340" s="156"/>
      <c r="T340" s="157"/>
      <c r="AT340" s="152" t="s">
        <v>139</v>
      </c>
      <c r="AU340" s="152" t="s">
        <v>80</v>
      </c>
      <c r="AV340" s="12" t="s">
        <v>80</v>
      </c>
      <c r="AW340" s="12" t="s">
        <v>32</v>
      </c>
      <c r="AX340" s="12" t="s">
        <v>78</v>
      </c>
      <c r="AY340" s="152" t="s">
        <v>124</v>
      </c>
    </row>
    <row r="341" spans="2:65" s="1" customFormat="1" ht="16.5" customHeight="1">
      <c r="B341" s="32"/>
      <c r="C341" s="131" t="s">
        <v>486</v>
      </c>
      <c r="D341" s="131" t="s">
        <v>126</v>
      </c>
      <c r="E341" s="132" t="s">
        <v>487</v>
      </c>
      <c r="F341" s="133" t="s">
        <v>488</v>
      </c>
      <c r="G341" s="134" t="s">
        <v>477</v>
      </c>
      <c r="H341" s="135">
        <v>1</v>
      </c>
      <c r="I341" s="136"/>
      <c r="J341" s="137">
        <f>ROUND(I341*H341,2)</f>
        <v>0</v>
      </c>
      <c r="K341" s="133" t="s">
        <v>19</v>
      </c>
      <c r="L341" s="32"/>
      <c r="M341" s="138" t="s">
        <v>19</v>
      </c>
      <c r="N341" s="139" t="s">
        <v>42</v>
      </c>
      <c r="P341" s="140">
        <f>O341*H341</f>
        <v>0</v>
      </c>
      <c r="Q341" s="140">
        <v>0</v>
      </c>
      <c r="R341" s="140">
        <f>Q341*H341</f>
        <v>0</v>
      </c>
      <c r="S341" s="140">
        <v>0</v>
      </c>
      <c r="T341" s="141">
        <f>S341*H341</f>
        <v>0</v>
      </c>
      <c r="AR341" s="142" t="s">
        <v>131</v>
      </c>
      <c r="AT341" s="142" t="s">
        <v>126</v>
      </c>
      <c r="AU341" s="142" t="s">
        <v>80</v>
      </c>
      <c r="AY341" s="17" t="s">
        <v>124</v>
      </c>
      <c r="BE341" s="143">
        <f>IF(N341="základní",J341,0)</f>
        <v>0</v>
      </c>
      <c r="BF341" s="143">
        <f>IF(N341="snížená",J341,0)</f>
        <v>0</v>
      </c>
      <c r="BG341" s="143">
        <f>IF(N341="zákl. přenesená",J341,0)</f>
        <v>0</v>
      </c>
      <c r="BH341" s="143">
        <f>IF(N341="sníž. přenesená",J341,0)</f>
        <v>0</v>
      </c>
      <c r="BI341" s="143">
        <f>IF(N341="nulová",J341,0)</f>
        <v>0</v>
      </c>
      <c r="BJ341" s="17" t="s">
        <v>78</v>
      </c>
      <c r="BK341" s="143">
        <f>ROUND(I341*H341,2)</f>
        <v>0</v>
      </c>
      <c r="BL341" s="17" t="s">
        <v>131</v>
      </c>
      <c r="BM341" s="142" t="s">
        <v>489</v>
      </c>
    </row>
    <row r="342" spans="2:65" s="1" customFormat="1" ht="11.25">
      <c r="B342" s="32"/>
      <c r="D342" s="144" t="s">
        <v>133</v>
      </c>
      <c r="F342" s="145" t="s">
        <v>490</v>
      </c>
      <c r="I342" s="146"/>
      <c r="L342" s="32"/>
      <c r="M342" s="147"/>
      <c r="T342" s="53"/>
      <c r="AT342" s="17" t="s">
        <v>133</v>
      </c>
      <c r="AU342" s="17" t="s">
        <v>80</v>
      </c>
    </row>
    <row r="343" spans="2:65" s="14" customFormat="1" ht="11.25">
      <c r="B343" s="165"/>
      <c r="D343" s="144" t="s">
        <v>139</v>
      </c>
      <c r="E343" s="166" t="s">
        <v>19</v>
      </c>
      <c r="F343" s="167" t="s">
        <v>491</v>
      </c>
      <c r="H343" s="166" t="s">
        <v>19</v>
      </c>
      <c r="I343" s="168"/>
      <c r="L343" s="165"/>
      <c r="M343" s="169"/>
      <c r="T343" s="170"/>
      <c r="AT343" s="166" t="s">
        <v>139</v>
      </c>
      <c r="AU343" s="166" t="s">
        <v>80</v>
      </c>
      <c r="AV343" s="14" t="s">
        <v>78</v>
      </c>
      <c r="AW343" s="14" t="s">
        <v>32</v>
      </c>
      <c r="AX343" s="14" t="s">
        <v>71</v>
      </c>
      <c r="AY343" s="166" t="s">
        <v>124</v>
      </c>
    </row>
    <row r="344" spans="2:65" s="12" customFormat="1" ht="11.25">
      <c r="B344" s="151"/>
      <c r="D344" s="144" t="s">
        <v>139</v>
      </c>
      <c r="E344" s="152" t="s">
        <v>19</v>
      </c>
      <c r="F344" s="153" t="s">
        <v>492</v>
      </c>
      <c r="H344" s="154">
        <v>1</v>
      </c>
      <c r="I344" s="155"/>
      <c r="L344" s="151"/>
      <c r="M344" s="156"/>
      <c r="T344" s="157"/>
      <c r="AT344" s="152" t="s">
        <v>139</v>
      </c>
      <c r="AU344" s="152" t="s">
        <v>80</v>
      </c>
      <c r="AV344" s="12" t="s">
        <v>80</v>
      </c>
      <c r="AW344" s="12" t="s">
        <v>32</v>
      </c>
      <c r="AX344" s="12" t="s">
        <v>78</v>
      </c>
      <c r="AY344" s="152" t="s">
        <v>124</v>
      </c>
    </row>
    <row r="345" spans="2:65" s="1" customFormat="1" ht="16.5" customHeight="1">
      <c r="B345" s="32"/>
      <c r="C345" s="131" t="s">
        <v>493</v>
      </c>
      <c r="D345" s="131" t="s">
        <v>126</v>
      </c>
      <c r="E345" s="132" t="s">
        <v>494</v>
      </c>
      <c r="F345" s="133" t="s">
        <v>495</v>
      </c>
      <c r="G345" s="134" t="s">
        <v>477</v>
      </c>
      <c r="H345" s="135">
        <v>9</v>
      </c>
      <c r="I345" s="136"/>
      <c r="J345" s="137">
        <f>ROUND(I345*H345,2)</f>
        <v>0</v>
      </c>
      <c r="K345" s="133" t="s">
        <v>130</v>
      </c>
      <c r="L345" s="32"/>
      <c r="M345" s="138" t="s">
        <v>19</v>
      </c>
      <c r="N345" s="139" t="s">
        <v>42</v>
      </c>
      <c r="P345" s="140">
        <f>O345*H345</f>
        <v>0</v>
      </c>
      <c r="Q345" s="140">
        <v>0</v>
      </c>
      <c r="R345" s="140">
        <f>Q345*H345</f>
        <v>0</v>
      </c>
      <c r="S345" s="140">
        <v>0.1</v>
      </c>
      <c r="T345" s="141">
        <f>S345*H345</f>
        <v>0.9</v>
      </c>
      <c r="AR345" s="142" t="s">
        <v>131</v>
      </c>
      <c r="AT345" s="142" t="s">
        <v>126</v>
      </c>
      <c r="AU345" s="142" t="s">
        <v>80</v>
      </c>
      <c r="AY345" s="17" t="s">
        <v>124</v>
      </c>
      <c r="BE345" s="143">
        <f>IF(N345="základní",J345,0)</f>
        <v>0</v>
      </c>
      <c r="BF345" s="143">
        <f>IF(N345="snížená",J345,0)</f>
        <v>0</v>
      </c>
      <c r="BG345" s="143">
        <f>IF(N345="zákl. přenesená",J345,0)</f>
        <v>0</v>
      </c>
      <c r="BH345" s="143">
        <f>IF(N345="sníž. přenesená",J345,0)</f>
        <v>0</v>
      </c>
      <c r="BI345" s="143">
        <f>IF(N345="nulová",J345,0)</f>
        <v>0</v>
      </c>
      <c r="BJ345" s="17" t="s">
        <v>78</v>
      </c>
      <c r="BK345" s="143">
        <f>ROUND(I345*H345,2)</f>
        <v>0</v>
      </c>
      <c r="BL345" s="17" t="s">
        <v>131</v>
      </c>
      <c r="BM345" s="142" t="s">
        <v>496</v>
      </c>
    </row>
    <row r="346" spans="2:65" s="1" customFormat="1" ht="11.25">
      <c r="B346" s="32"/>
      <c r="D346" s="144" t="s">
        <v>133</v>
      </c>
      <c r="F346" s="145" t="s">
        <v>497</v>
      </c>
      <c r="I346" s="146"/>
      <c r="L346" s="32"/>
      <c r="M346" s="147"/>
      <c r="T346" s="53"/>
      <c r="AT346" s="17" t="s">
        <v>133</v>
      </c>
      <c r="AU346" s="17" t="s">
        <v>80</v>
      </c>
    </row>
    <row r="347" spans="2:65" s="1" customFormat="1" ht="11.25">
      <c r="B347" s="32"/>
      <c r="D347" s="148" t="s">
        <v>135</v>
      </c>
      <c r="F347" s="149" t="s">
        <v>498</v>
      </c>
      <c r="I347" s="146"/>
      <c r="L347" s="32"/>
      <c r="M347" s="147"/>
      <c r="T347" s="53"/>
      <c r="AT347" s="17" t="s">
        <v>135</v>
      </c>
      <c r="AU347" s="17" t="s">
        <v>80</v>
      </c>
    </row>
    <row r="348" spans="2:65" s="14" customFormat="1" ht="11.25">
      <c r="B348" s="165"/>
      <c r="D348" s="144" t="s">
        <v>139</v>
      </c>
      <c r="E348" s="166" t="s">
        <v>19</v>
      </c>
      <c r="F348" s="167" t="s">
        <v>499</v>
      </c>
      <c r="H348" s="166" t="s">
        <v>19</v>
      </c>
      <c r="I348" s="168"/>
      <c r="L348" s="165"/>
      <c r="M348" s="169"/>
      <c r="T348" s="170"/>
      <c r="AT348" s="166" t="s">
        <v>139</v>
      </c>
      <c r="AU348" s="166" t="s">
        <v>80</v>
      </c>
      <c r="AV348" s="14" t="s">
        <v>78</v>
      </c>
      <c r="AW348" s="14" t="s">
        <v>32</v>
      </c>
      <c r="AX348" s="14" t="s">
        <v>71</v>
      </c>
      <c r="AY348" s="166" t="s">
        <v>124</v>
      </c>
    </row>
    <row r="349" spans="2:65" s="12" customFormat="1" ht="11.25">
      <c r="B349" s="151"/>
      <c r="D349" s="144" t="s">
        <v>139</v>
      </c>
      <c r="E349" s="152" t="s">
        <v>19</v>
      </c>
      <c r="F349" s="153" t="s">
        <v>500</v>
      </c>
      <c r="H349" s="154">
        <v>8</v>
      </c>
      <c r="I349" s="155"/>
      <c r="L349" s="151"/>
      <c r="M349" s="156"/>
      <c r="T349" s="157"/>
      <c r="AT349" s="152" t="s">
        <v>139</v>
      </c>
      <c r="AU349" s="152" t="s">
        <v>80</v>
      </c>
      <c r="AV349" s="12" t="s">
        <v>80</v>
      </c>
      <c r="AW349" s="12" t="s">
        <v>32</v>
      </c>
      <c r="AX349" s="12" t="s">
        <v>71</v>
      </c>
      <c r="AY349" s="152" t="s">
        <v>124</v>
      </c>
    </row>
    <row r="350" spans="2:65" s="12" customFormat="1" ht="11.25">
      <c r="B350" s="151"/>
      <c r="D350" s="144" t="s">
        <v>139</v>
      </c>
      <c r="E350" s="152" t="s">
        <v>19</v>
      </c>
      <c r="F350" s="153" t="s">
        <v>501</v>
      </c>
      <c r="H350" s="154">
        <v>1</v>
      </c>
      <c r="I350" s="155"/>
      <c r="L350" s="151"/>
      <c r="M350" s="156"/>
      <c r="T350" s="157"/>
      <c r="AT350" s="152" t="s">
        <v>139</v>
      </c>
      <c r="AU350" s="152" t="s">
        <v>80</v>
      </c>
      <c r="AV350" s="12" t="s">
        <v>80</v>
      </c>
      <c r="AW350" s="12" t="s">
        <v>32</v>
      </c>
      <c r="AX350" s="12" t="s">
        <v>71</v>
      </c>
      <c r="AY350" s="152" t="s">
        <v>124</v>
      </c>
    </row>
    <row r="351" spans="2:65" s="13" customFormat="1" ht="11.25">
      <c r="B351" s="158"/>
      <c r="D351" s="144" t="s">
        <v>139</v>
      </c>
      <c r="E351" s="159" t="s">
        <v>19</v>
      </c>
      <c r="F351" s="160" t="s">
        <v>148</v>
      </c>
      <c r="H351" s="161">
        <v>9</v>
      </c>
      <c r="I351" s="162"/>
      <c r="L351" s="158"/>
      <c r="M351" s="163"/>
      <c r="T351" s="164"/>
      <c r="AT351" s="159" t="s">
        <v>139</v>
      </c>
      <c r="AU351" s="159" t="s">
        <v>80</v>
      </c>
      <c r="AV351" s="13" t="s">
        <v>131</v>
      </c>
      <c r="AW351" s="13" t="s">
        <v>32</v>
      </c>
      <c r="AX351" s="13" t="s">
        <v>78</v>
      </c>
      <c r="AY351" s="159" t="s">
        <v>124</v>
      </c>
    </row>
    <row r="352" spans="2:65" s="1" customFormat="1" ht="16.5" customHeight="1">
      <c r="B352" s="32"/>
      <c r="C352" s="131" t="s">
        <v>502</v>
      </c>
      <c r="D352" s="131" t="s">
        <v>126</v>
      </c>
      <c r="E352" s="132" t="s">
        <v>503</v>
      </c>
      <c r="F352" s="133" t="s">
        <v>504</v>
      </c>
      <c r="G352" s="134" t="s">
        <v>477</v>
      </c>
      <c r="H352" s="135">
        <v>9</v>
      </c>
      <c r="I352" s="136"/>
      <c r="J352" s="137">
        <f>ROUND(I352*H352,2)</f>
        <v>0</v>
      </c>
      <c r="K352" s="133" t="s">
        <v>130</v>
      </c>
      <c r="L352" s="32"/>
      <c r="M352" s="138" t="s">
        <v>19</v>
      </c>
      <c r="N352" s="139" t="s">
        <v>42</v>
      </c>
      <c r="P352" s="140">
        <f>O352*H352</f>
        <v>0</v>
      </c>
      <c r="Q352" s="140">
        <v>0.21734000000000001</v>
      </c>
      <c r="R352" s="140">
        <f>Q352*H352</f>
        <v>1.9560600000000001</v>
      </c>
      <c r="S352" s="140">
        <v>0</v>
      </c>
      <c r="T352" s="141">
        <f>S352*H352</f>
        <v>0</v>
      </c>
      <c r="AR352" s="142" t="s">
        <v>131</v>
      </c>
      <c r="AT352" s="142" t="s">
        <v>126</v>
      </c>
      <c r="AU352" s="142" t="s">
        <v>80</v>
      </c>
      <c r="AY352" s="17" t="s">
        <v>124</v>
      </c>
      <c r="BE352" s="143">
        <f>IF(N352="základní",J352,0)</f>
        <v>0</v>
      </c>
      <c r="BF352" s="143">
        <f>IF(N352="snížená",J352,0)</f>
        <v>0</v>
      </c>
      <c r="BG352" s="143">
        <f>IF(N352="zákl. přenesená",J352,0)</f>
        <v>0</v>
      </c>
      <c r="BH352" s="143">
        <f>IF(N352="sníž. přenesená",J352,0)</f>
        <v>0</v>
      </c>
      <c r="BI352" s="143">
        <f>IF(N352="nulová",J352,0)</f>
        <v>0</v>
      </c>
      <c r="BJ352" s="17" t="s">
        <v>78</v>
      </c>
      <c r="BK352" s="143">
        <f>ROUND(I352*H352,2)</f>
        <v>0</v>
      </c>
      <c r="BL352" s="17" t="s">
        <v>131</v>
      </c>
      <c r="BM352" s="142" t="s">
        <v>505</v>
      </c>
    </row>
    <row r="353" spans="2:65" s="1" customFormat="1" ht="11.25">
      <c r="B353" s="32"/>
      <c r="D353" s="144" t="s">
        <v>133</v>
      </c>
      <c r="F353" s="145" t="s">
        <v>504</v>
      </c>
      <c r="I353" s="146"/>
      <c r="L353" s="32"/>
      <c r="M353" s="147"/>
      <c r="T353" s="53"/>
      <c r="AT353" s="17" t="s">
        <v>133</v>
      </c>
      <c r="AU353" s="17" t="s">
        <v>80</v>
      </c>
    </row>
    <row r="354" spans="2:65" s="1" customFormat="1" ht="11.25">
      <c r="B354" s="32"/>
      <c r="D354" s="148" t="s">
        <v>135</v>
      </c>
      <c r="F354" s="149" t="s">
        <v>506</v>
      </c>
      <c r="I354" s="146"/>
      <c r="L354" s="32"/>
      <c r="M354" s="147"/>
      <c r="T354" s="53"/>
      <c r="AT354" s="17" t="s">
        <v>135</v>
      </c>
      <c r="AU354" s="17" t="s">
        <v>80</v>
      </c>
    </row>
    <row r="355" spans="2:65" s="1" customFormat="1" ht="29.25">
      <c r="B355" s="32"/>
      <c r="D355" s="144" t="s">
        <v>137</v>
      </c>
      <c r="F355" s="150" t="s">
        <v>507</v>
      </c>
      <c r="I355" s="146"/>
      <c r="L355" s="32"/>
      <c r="M355" s="147"/>
      <c r="T355" s="53"/>
      <c r="AT355" s="17" t="s">
        <v>137</v>
      </c>
      <c r="AU355" s="17" t="s">
        <v>80</v>
      </c>
    </row>
    <row r="356" spans="2:65" s="12" customFormat="1" ht="11.25">
      <c r="B356" s="151"/>
      <c r="D356" s="144" t="s">
        <v>139</v>
      </c>
      <c r="E356" s="152" t="s">
        <v>19</v>
      </c>
      <c r="F356" s="153" t="s">
        <v>508</v>
      </c>
      <c r="H356" s="154">
        <v>8</v>
      </c>
      <c r="I356" s="155"/>
      <c r="L356" s="151"/>
      <c r="M356" s="156"/>
      <c r="T356" s="157"/>
      <c r="AT356" s="152" t="s">
        <v>139</v>
      </c>
      <c r="AU356" s="152" t="s">
        <v>80</v>
      </c>
      <c r="AV356" s="12" t="s">
        <v>80</v>
      </c>
      <c r="AW356" s="12" t="s">
        <v>32</v>
      </c>
      <c r="AX356" s="12" t="s">
        <v>71</v>
      </c>
      <c r="AY356" s="152" t="s">
        <v>124</v>
      </c>
    </row>
    <row r="357" spans="2:65" s="12" customFormat="1" ht="11.25">
      <c r="B357" s="151"/>
      <c r="D357" s="144" t="s">
        <v>139</v>
      </c>
      <c r="E357" s="152" t="s">
        <v>19</v>
      </c>
      <c r="F357" s="153" t="s">
        <v>509</v>
      </c>
      <c r="H357" s="154">
        <v>1</v>
      </c>
      <c r="I357" s="155"/>
      <c r="L357" s="151"/>
      <c r="M357" s="156"/>
      <c r="T357" s="157"/>
      <c r="AT357" s="152" t="s">
        <v>139</v>
      </c>
      <c r="AU357" s="152" t="s">
        <v>80</v>
      </c>
      <c r="AV357" s="12" t="s">
        <v>80</v>
      </c>
      <c r="AW357" s="12" t="s">
        <v>32</v>
      </c>
      <c r="AX357" s="12" t="s">
        <v>71</v>
      </c>
      <c r="AY357" s="152" t="s">
        <v>124</v>
      </c>
    </row>
    <row r="358" spans="2:65" s="13" customFormat="1" ht="11.25">
      <c r="B358" s="158"/>
      <c r="D358" s="144" t="s">
        <v>139</v>
      </c>
      <c r="E358" s="159" t="s">
        <v>19</v>
      </c>
      <c r="F358" s="160" t="s">
        <v>148</v>
      </c>
      <c r="H358" s="161">
        <v>9</v>
      </c>
      <c r="I358" s="162"/>
      <c r="L358" s="158"/>
      <c r="M358" s="163"/>
      <c r="T358" s="164"/>
      <c r="AT358" s="159" t="s">
        <v>139</v>
      </c>
      <c r="AU358" s="159" t="s">
        <v>80</v>
      </c>
      <c r="AV358" s="13" t="s">
        <v>131</v>
      </c>
      <c r="AW358" s="13" t="s">
        <v>32</v>
      </c>
      <c r="AX358" s="13" t="s">
        <v>78</v>
      </c>
      <c r="AY358" s="159" t="s">
        <v>124</v>
      </c>
    </row>
    <row r="359" spans="2:65" s="1" customFormat="1" ht="16.5" customHeight="1">
      <c r="B359" s="32"/>
      <c r="C359" s="171" t="s">
        <v>510</v>
      </c>
      <c r="D359" s="171" t="s">
        <v>296</v>
      </c>
      <c r="E359" s="172" t="s">
        <v>511</v>
      </c>
      <c r="F359" s="173" t="s">
        <v>512</v>
      </c>
      <c r="G359" s="174" t="s">
        <v>477</v>
      </c>
      <c r="H359" s="175">
        <v>8</v>
      </c>
      <c r="I359" s="176"/>
      <c r="J359" s="177">
        <f>ROUND(I359*H359,2)</f>
        <v>0</v>
      </c>
      <c r="K359" s="173" t="s">
        <v>130</v>
      </c>
      <c r="L359" s="178"/>
      <c r="M359" s="179" t="s">
        <v>19</v>
      </c>
      <c r="N359" s="180" t="s">
        <v>42</v>
      </c>
      <c r="P359" s="140">
        <f>O359*H359</f>
        <v>0</v>
      </c>
      <c r="Q359" s="140">
        <v>9.5799999999999996E-2</v>
      </c>
      <c r="R359" s="140">
        <f>Q359*H359</f>
        <v>0.76639999999999997</v>
      </c>
      <c r="S359" s="140">
        <v>0</v>
      </c>
      <c r="T359" s="141">
        <f>S359*H359</f>
        <v>0</v>
      </c>
      <c r="AR359" s="142" t="s">
        <v>189</v>
      </c>
      <c r="AT359" s="142" t="s">
        <v>296</v>
      </c>
      <c r="AU359" s="142" t="s">
        <v>80</v>
      </c>
      <c r="AY359" s="17" t="s">
        <v>124</v>
      </c>
      <c r="BE359" s="143">
        <f>IF(N359="základní",J359,0)</f>
        <v>0</v>
      </c>
      <c r="BF359" s="143">
        <f>IF(N359="snížená",J359,0)</f>
        <v>0</v>
      </c>
      <c r="BG359" s="143">
        <f>IF(N359="zákl. přenesená",J359,0)</f>
        <v>0</v>
      </c>
      <c r="BH359" s="143">
        <f>IF(N359="sníž. přenesená",J359,0)</f>
        <v>0</v>
      </c>
      <c r="BI359" s="143">
        <f>IF(N359="nulová",J359,0)</f>
        <v>0</v>
      </c>
      <c r="BJ359" s="17" t="s">
        <v>78</v>
      </c>
      <c r="BK359" s="143">
        <f>ROUND(I359*H359,2)</f>
        <v>0</v>
      </c>
      <c r="BL359" s="17" t="s">
        <v>131</v>
      </c>
      <c r="BM359" s="142" t="s">
        <v>513</v>
      </c>
    </row>
    <row r="360" spans="2:65" s="1" customFormat="1" ht="11.25">
      <c r="B360" s="32"/>
      <c r="D360" s="144" t="s">
        <v>133</v>
      </c>
      <c r="F360" s="145" t="s">
        <v>512</v>
      </c>
      <c r="I360" s="146"/>
      <c r="L360" s="32"/>
      <c r="M360" s="147"/>
      <c r="T360" s="53"/>
      <c r="AT360" s="17" t="s">
        <v>133</v>
      </c>
      <c r="AU360" s="17" t="s">
        <v>80</v>
      </c>
    </row>
    <row r="361" spans="2:65" s="12" customFormat="1" ht="11.25">
      <c r="B361" s="151"/>
      <c r="D361" s="144" t="s">
        <v>139</v>
      </c>
      <c r="E361" s="152" t="s">
        <v>19</v>
      </c>
      <c r="F361" s="153" t="s">
        <v>189</v>
      </c>
      <c r="H361" s="154">
        <v>8</v>
      </c>
      <c r="I361" s="155"/>
      <c r="L361" s="151"/>
      <c r="M361" s="156"/>
      <c r="T361" s="157"/>
      <c r="AT361" s="152" t="s">
        <v>139</v>
      </c>
      <c r="AU361" s="152" t="s">
        <v>80</v>
      </c>
      <c r="AV361" s="12" t="s">
        <v>80</v>
      </c>
      <c r="AW361" s="12" t="s">
        <v>32</v>
      </c>
      <c r="AX361" s="12" t="s">
        <v>78</v>
      </c>
      <c r="AY361" s="152" t="s">
        <v>124</v>
      </c>
    </row>
    <row r="362" spans="2:65" s="1" customFormat="1" ht="16.5" customHeight="1">
      <c r="B362" s="32"/>
      <c r="C362" s="171" t="s">
        <v>514</v>
      </c>
      <c r="D362" s="171" t="s">
        <v>296</v>
      </c>
      <c r="E362" s="172" t="s">
        <v>515</v>
      </c>
      <c r="F362" s="173" t="s">
        <v>516</v>
      </c>
      <c r="G362" s="174" t="s">
        <v>477</v>
      </c>
      <c r="H362" s="175">
        <v>1</v>
      </c>
      <c r="I362" s="176"/>
      <c r="J362" s="177">
        <f>ROUND(I362*H362,2)</f>
        <v>0</v>
      </c>
      <c r="K362" s="173" t="s">
        <v>130</v>
      </c>
      <c r="L362" s="178"/>
      <c r="M362" s="179" t="s">
        <v>19</v>
      </c>
      <c r="N362" s="180" t="s">
        <v>42</v>
      </c>
      <c r="P362" s="140">
        <f>O362*H362</f>
        <v>0</v>
      </c>
      <c r="Q362" s="140">
        <v>5.0599999999999999E-2</v>
      </c>
      <c r="R362" s="140">
        <f>Q362*H362</f>
        <v>5.0599999999999999E-2</v>
      </c>
      <c r="S362" s="140">
        <v>0</v>
      </c>
      <c r="T362" s="141">
        <f>S362*H362</f>
        <v>0</v>
      </c>
      <c r="AR362" s="142" t="s">
        <v>189</v>
      </c>
      <c r="AT362" s="142" t="s">
        <v>296</v>
      </c>
      <c r="AU362" s="142" t="s">
        <v>80</v>
      </c>
      <c r="AY362" s="17" t="s">
        <v>124</v>
      </c>
      <c r="BE362" s="143">
        <f>IF(N362="základní",J362,0)</f>
        <v>0</v>
      </c>
      <c r="BF362" s="143">
        <f>IF(N362="snížená",J362,0)</f>
        <v>0</v>
      </c>
      <c r="BG362" s="143">
        <f>IF(N362="zákl. přenesená",J362,0)</f>
        <v>0</v>
      </c>
      <c r="BH362" s="143">
        <f>IF(N362="sníž. přenesená",J362,0)</f>
        <v>0</v>
      </c>
      <c r="BI362" s="143">
        <f>IF(N362="nulová",J362,0)</f>
        <v>0</v>
      </c>
      <c r="BJ362" s="17" t="s">
        <v>78</v>
      </c>
      <c r="BK362" s="143">
        <f>ROUND(I362*H362,2)</f>
        <v>0</v>
      </c>
      <c r="BL362" s="17" t="s">
        <v>131</v>
      </c>
      <c r="BM362" s="142" t="s">
        <v>517</v>
      </c>
    </row>
    <row r="363" spans="2:65" s="1" customFormat="1" ht="11.25">
      <c r="B363" s="32"/>
      <c r="D363" s="144" t="s">
        <v>133</v>
      </c>
      <c r="F363" s="145" t="s">
        <v>516</v>
      </c>
      <c r="I363" s="146"/>
      <c r="L363" s="32"/>
      <c r="M363" s="147"/>
      <c r="T363" s="53"/>
      <c r="AT363" s="17" t="s">
        <v>133</v>
      </c>
      <c r="AU363" s="17" t="s">
        <v>80</v>
      </c>
    </row>
    <row r="364" spans="2:65" s="12" customFormat="1" ht="11.25">
      <c r="B364" s="151"/>
      <c r="D364" s="144" t="s">
        <v>139</v>
      </c>
      <c r="E364" s="152" t="s">
        <v>19</v>
      </c>
      <c r="F364" s="153" t="s">
        <v>518</v>
      </c>
      <c r="H364" s="154">
        <v>1</v>
      </c>
      <c r="I364" s="155"/>
      <c r="L364" s="151"/>
      <c r="M364" s="156"/>
      <c r="T364" s="157"/>
      <c r="AT364" s="152" t="s">
        <v>139</v>
      </c>
      <c r="AU364" s="152" t="s">
        <v>80</v>
      </c>
      <c r="AV364" s="12" t="s">
        <v>80</v>
      </c>
      <c r="AW364" s="12" t="s">
        <v>32</v>
      </c>
      <c r="AX364" s="12" t="s">
        <v>78</v>
      </c>
      <c r="AY364" s="152" t="s">
        <v>124</v>
      </c>
    </row>
    <row r="365" spans="2:65" s="1" customFormat="1" ht="16.5" customHeight="1">
      <c r="B365" s="32"/>
      <c r="C365" s="131" t="s">
        <v>519</v>
      </c>
      <c r="D365" s="131" t="s">
        <v>126</v>
      </c>
      <c r="E365" s="132" t="s">
        <v>520</v>
      </c>
      <c r="F365" s="133" t="s">
        <v>521</v>
      </c>
      <c r="G365" s="134" t="s">
        <v>477</v>
      </c>
      <c r="H365" s="135">
        <v>8</v>
      </c>
      <c r="I365" s="136"/>
      <c r="J365" s="137">
        <f>ROUND(I365*H365,2)</f>
        <v>0</v>
      </c>
      <c r="K365" s="133" t="s">
        <v>130</v>
      </c>
      <c r="L365" s="32"/>
      <c r="M365" s="138" t="s">
        <v>19</v>
      </c>
      <c r="N365" s="139" t="s">
        <v>42</v>
      </c>
      <c r="P365" s="140">
        <f>O365*H365</f>
        <v>0</v>
      </c>
      <c r="Q365" s="140">
        <v>0.42368</v>
      </c>
      <c r="R365" s="140">
        <f>Q365*H365</f>
        <v>3.38944</v>
      </c>
      <c r="S365" s="140">
        <v>0</v>
      </c>
      <c r="T365" s="141">
        <f>S365*H365</f>
        <v>0</v>
      </c>
      <c r="AR365" s="142" t="s">
        <v>131</v>
      </c>
      <c r="AT365" s="142" t="s">
        <v>126</v>
      </c>
      <c r="AU365" s="142" t="s">
        <v>80</v>
      </c>
      <c r="AY365" s="17" t="s">
        <v>124</v>
      </c>
      <c r="BE365" s="143">
        <f>IF(N365="základní",J365,0)</f>
        <v>0</v>
      </c>
      <c r="BF365" s="143">
        <f>IF(N365="snížená",J365,0)</f>
        <v>0</v>
      </c>
      <c r="BG365" s="143">
        <f>IF(N365="zákl. přenesená",J365,0)</f>
        <v>0</v>
      </c>
      <c r="BH365" s="143">
        <f>IF(N365="sníž. přenesená",J365,0)</f>
        <v>0</v>
      </c>
      <c r="BI365" s="143">
        <f>IF(N365="nulová",J365,0)</f>
        <v>0</v>
      </c>
      <c r="BJ365" s="17" t="s">
        <v>78</v>
      </c>
      <c r="BK365" s="143">
        <f>ROUND(I365*H365,2)</f>
        <v>0</v>
      </c>
      <c r="BL365" s="17" t="s">
        <v>131</v>
      </c>
      <c r="BM365" s="142" t="s">
        <v>522</v>
      </c>
    </row>
    <row r="366" spans="2:65" s="1" customFormat="1" ht="11.25">
      <c r="B366" s="32"/>
      <c r="D366" s="144" t="s">
        <v>133</v>
      </c>
      <c r="F366" s="145" t="s">
        <v>521</v>
      </c>
      <c r="I366" s="146"/>
      <c r="L366" s="32"/>
      <c r="M366" s="147"/>
      <c r="T366" s="53"/>
      <c r="AT366" s="17" t="s">
        <v>133</v>
      </c>
      <c r="AU366" s="17" t="s">
        <v>80</v>
      </c>
    </row>
    <row r="367" spans="2:65" s="1" customFormat="1" ht="11.25">
      <c r="B367" s="32"/>
      <c r="D367" s="148" t="s">
        <v>135</v>
      </c>
      <c r="F367" s="149" t="s">
        <v>523</v>
      </c>
      <c r="I367" s="146"/>
      <c r="L367" s="32"/>
      <c r="M367" s="147"/>
      <c r="T367" s="53"/>
      <c r="AT367" s="17" t="s">
        <v>135</v>
      </c>
      <c r="AU367" s="17" t="s">
        <v>80</v>
      </c>
    </row>
    <row r="368" spans="2:65" s="1" customFormat="1" ht="97.5">
      <c r="B368" s="32"/>
      <c r="D368" s="144" t="s">
        <v>137</v>
      </c>
      <c r="F368" s="150" t="s">
        <v>524</v>
      </c>
      <c r="I368" s="146"/>
      <c r="L368" s="32"/>
      <c r="M368" s="147"/>
      <c r="T368" s="53"/>
      <c r="AT368" s="17" t="s">
        <v>137</v>
      </c>
      <c r="AU368" s="17" t="s">
        <v>80</v>
      </c>
    </row>
    <row r="369" spans="2:65" s="12" customFormat="1" ht="11.25">
      <c r="B369" s="151"/>
      <c r="D369" s="144" t="s">
        <v>139</v>
      </c>
      <c r="E369" s="152" t="s">
        <v>19</v>
      </c>
      <c r="F369" s="153" t="s">
        <v>189</v>
      </c>
      <c r="H369" s="154">
        <v>8</v>
      </c>
      <c r="I369" s="155"/>
      <c r="L369" s="151"/>
      <c r="M369" s="156"/>
      <c r="T369" s="157"/>
      <c r="AT369" s="152" t="s">
        <v>139</v>
      </c>
      <c r="AU369" s="152" t="s">
        <v>80</v>
      </c>
      <c r="AV369" s="12" t="s">
        <v>80</v>
      </c>
      <c r="AW369" s="12" t="s">
        <v>32</v>
      </c>
      <c r="AX369" s="12" t="s">
        <v>78</v>
      </c>
      <c r="AY369" s="152" t="s">
        <v>124</v>
      </c>
    </row>
    <row r="370" spans="2:65" s="1" customFormat="1" ht="16.5" customHeight="1">
      <c r="B370" s="32"/>
      <c r="C370" s="131" t="s">
        <v>525</v>
      </c>
      <c r="D370" s="131" t="s">
        <v>126</v>
      </c>
      <c r="E370" s="132" t="s">
        <v>526</v>
      </c>
      <c r="F370" s="133" t="s">
        <v>527</v>
      </c>
      <c r="G370" s="134" t="s">
        <v>477</v>
      </c>
      <c r="H370" s="135">
        <v>2</v>
      </c>
      <c r="I370" s="136"/>
      <c r="J370" s="137">
        <f>ROUND(I370*H370,2)</f>
        <v>0</v>
      </c>
      <c r="K370" s="133" t="s">
        <v>130</v>
      </c>
      <c r="L370" s="32"/>
      <c r="M370" s="138" t="s">
        <v>19</v>
      </c>
      <c r="N370" s="139" t="s">
        <v>42</v>
      </c>
      <c r="P370" s="140">
        <f>O370*H370</f>
        <v>0</v>
      </c>
      <c r="Q370" s="140">
        <v>0.42080000000000001</v>
      </c>
      <c r="R370" s="140">
        <f>Q370*H370</f>
        <v>0.84160000000000001</v>
      </c>
      <c r="S370" s="140">
        <v>0</v>
      </c>
      <c r="T370" s="141">
        <f>S370*H370</f>
        <v>0</v>
      </c>
      <c r="AR370" s="142" t="s">
        <v>131</v>
      </c>
      <c r="AT370" s="142" t="s">
        <v>126</v>
      </c>
      <c r="AU370" s="142" t="s">
        <v>80</v>
      </c>
      <c r="AY370" s="17" t="s">
        <v>124</v>
      </c>
      <c r="BE370" s="143">
        <f>IF(N370="základní",J370,0)</f>
        <v>0</v>
      </c>
      <c r="BF370" s="143">
        <f>IF(N370="snížená",J370,0)</f>
        <v>0</v>
      </c>
      <c r="BG370" s="143">
        <f>IF(N370="zákl. přenesená",J370,0)</f>
        <v>0</v>
      </c>
      <c r="BH370" s="143">
        <f>IF(N370="sníž. přenesená",J370,0)</f>
        <v>0</v>
      </c>
      <c r="BI370" s="143">
        <f>IF(N370="nulová",J370,0)</f>
        <v>0</v>
      </c>
      <c r="BJ370" s="17" t="s">
        <v>78</v>
      </c>
      <c r="BK370" s="143">
        <f>ROUND(I370*H370,2)</f>
        <v>0</v>
      </c>
      <c r="BL370" s="17" t="s">
        <v>131</v>
      </c>
      <c r="BM370" s="142" t="s">
        <v>528</v>
      </c>
    </row>
    <row r="371" spans="2:65" s="1" customFormat="1" ht="11.25">
      <c r="B371" s="32"/>
      <c r="D371" s="144" t="s">
        <v>133</v>
      </c>
      <c r="F371" s="145" t="s">
        <v>527</v>
      </c>
      <c r="I371" s="146"/>
      <c r="L371" s="32"/>
      <c r="M371" s="147"/>
      <c r="T371" s="53"/>
      <c r="AT371" s="17" t="s">
        <v>133</v>
      </c>
      <c r="AU371" s="17" t="s">
        <v>80</v>
      </c>
    </row>
    <row r="372" spans="2:65" s="1" customFormat="1" ht="11.25">
      <c r="B372" s="32"/>
      <c r="D372" s="148" t="s">
        <v>135</v>
      </c>
      <c r="F372" s="149" t="s">
        <v>529</v>
      </c>
      <c r="I372" s="146"/>
      <c r="L372" s="32"/>
      <c r="M372" s="147"/>
      <c r="T372" s="53"/>
      <c r="AT372" s="17" t="s">
        <v>135</v>
      </c>
      <c r="AU372" s="17" t="s">
        <v>80</v>
      </c>
    </row>
    <row r="373" spans="2:65" s="1" customFormat="1" ht="97.5">
      <c r="B373" s="32"/>
      <c r="D373" s="144" t="s">
        <v>137</v>
      </c>
      <c r="F373" s="150" t="s">
        <v>524</v>
      </c>
      <c r="I373" s="146"/>
      <c r="L373" s="32"/>
      <c r="M373" s="147"/>
      <c r="T373" s="53"/>
      <c r="AT373" s="17" t="s">
        <v>137</v>
      </c>
      <c r="AU373" s="17" t="s">
        <v>80</v>
      </c>
    </row>
    <row r="374" spans="2:65" s="12" customFormat="1" ht="11.25">
      <c r="B374" s="151"/>
      <c r="D374" s="144" t="s">
        <v>139</v>
      </c>
      <c r="E374" s="152" t="s">
        <v>19</v>
      </c>
      <c r="F374" s="153" t="s">
        <v>530</v>
      </c>
      <c r="H374" s="154">
        <v>2</v>
      </c>
      <c r="I374" s="155"/>
      <c r="L374" s="151"/>
      <c r="M374" s="156"/>
      <c r="T374" s="157"/>
      <c r="AT374" s="152" t="s">
        <v>139</v>
      </c>
      <c r="AU374" s="152" t="s">
        <v>80</v>
      </c>
      <c r="AV374" s="12" t="s">
        <v>80</v>
      </c>
      <c r="AW374" s="12" t="s">
        <v>32</v>
      </c>
      <c r="AX374" s="12" t="s">
        <v>78</v>
      </c>
      <c r="AY374" s="152" t="s">
        <v>124</v>
      </c>
    </row>
    <row r="375" spans="2:65" s="1" customFormat="1" ht="21.75" customHeight="1">
      <c r="B375" s="32"/>
      <c r="C375" s="131" t="s">
        <v>531</v>
      </c>
      <c r="D375" s="131" t="s">
        <v>126</v>
      </c>
      <c r="E375" s="132" t="s">
        <v>532</v>
      </c>
      <c r="F375" s="133" t="s">
        <v>533</v>
      </c>
      <c r="G375" s="134" t="s">
        <v>477</v>
      </c>
      <c r="H375" s="135">
        <v>7</v>
      </c>
      <c r="I375" s="136"/>
      <c r="J375" s="137">
        <f>ROUND(I375*H375,2)</f>
        <v>0</v>
      </c>
      <c r="K375" s="133" t="s">
        <v>130</v>
      </c>
      <c r="L375" s="32"/>
      <c r="M375" s="138" t="s">
        <v>19</v>
      </c>
      <c r="N375" s="139" t="s">
        <v>42</v>
      </c>
      <c r="P375" s="140">
        <f>O375*H375</f>
        <v>0</v>
      </c>
      <c r="Q375" s="140">
        <v>0.31108000000000002</v>
      </c>
      <c r="R375" s="140">
        <f>Q375*H375</f>
        <v>2.1775600000000002</v>
      </c>
      <c r="S375" s="140">
        <v>0</v>
      </c>
      <c r="T375" s="141">
        <f>S375*H375</f>
        <v>0</v>
      </c>
      <c r="AR375" s="142" t="s">
        <v>131</v>
      </c>
      <c r="AT375" s="142" t="s">
        <v>126</v>
      </c>
      <c r="AU375" s="142" t="s">
        <v>80</v>
      </c>
      <c r="AY375" s="17" t="s">
        <v>124</v>
      </c>
      <c r="BE375" s="143">
        <f>IF(N375="základní",J375,0)</f>
        <v>0</v>
      </c>
      <c r="BF375" s="143">
        <f>IF(N375="snížená",J375,0)</f>
        <v>0</v>
      </c>
      <c r="BG375" s="143">
        <f>IF(N375="zákl. přenesená",J375,0)</f>
        <v>0</v>
      </c>
      <c r="BH375" s="143">
        <f>IF(N375="sníž. přenesená",J375,0)</f>
        <v>0</v>
      </c>
      <c r="BI375" s="143">
        <f>IF(N375="nulová",J375,0)</f>
        <v>0</v>
      </c>
      <c r="BJ375" s="17" t="s">
        <v>78</v>
      </c>
      <c r="BK375" s="143">
        <f>ROUND(I375*H375,2)</f>
        <v>0</v>
      </c>
      <c r="BL375" s="17" t="s">
        <v>131</v>
      </c>
      <c r="BM375" s="142" t="s">
        <v>534</v>
      </c>
    </row>
    <row r="376" spans="2:65" s="1" customFormat="1" ht="11.25">
      <c r="B376" s="32"/>
      <c r="D376" s="144" t="s">
        <v>133</v>
      </c>
      <c r="F376" s="145" t="s">
        <v>535</v>
      </c>
      <c r="I376" s="146"/>
      <c r="L376" s="32"/>
      <c r="M376" s="147"/>
      <c r="T376" s="53"/>
      <c r="AT376" s="17" t="s">
        <v>133</v>
      </c>
      <c r="AU376" s="17" t="s">
        <v>80</v>
      </c>
    </row>
    <row r="377" spans="2:65" s="1" customFormat="1" ht="11.25">
      <c r="B377" s="32"/>
      <c r="D377" s="148" t="s">
        <v>135</v>
      </c>
      <c r="F377" s="149" t="s">
        <v>536</v>
      </c>
      <c r="I377" s="146"/>
      <c r="L377" s="32"/>
      <c r="M377" s="147"/>
      <c r="T377" s="53"/>
      <c r="AT377" s="17" t="s">
        <v>135</v>
      </c>
      <c r="AU377" s="17" t="s">
        <v>80</v>
      </c>
    </row>
    <row r="378" spans="2:65" s="1" customFormat="1" ht="97.5">
      <c r="B378" s="32"/>
      <c r="D378" s="144" t="s">
        <v>137</v>
      </c>
      <c r="F378" s="150" t="s">
        <v>524</v>
      </c>
      <c r="I378" s="146"/>
      <c r="L378" s="32"/>
      <c r="M378" s="147"/>
      <c r="T378" s="53"/>
      <c r="AT378" s="17" t="s">
        <v>137</v>
      </c>
      <c r="AU378" s="17" t="s">
        <v>80</v>
      </c>
    </row>
    <row r="379" spans="2:65" s="12" customFormat="1" ht="11.25">
      <c r="B379" s="151"/>
      <c r="D379" s="144" t="s">
        <v>139</v>
      </c>
      <c r="E379" s="152" t="s">
        <v>19</v>
      </c>
      <c r="F379" s="153" t="s">
        <v>537</v>
      </c>
      <c r="H379" s="154">
        <v>7</v>
      </c>
      <c r="I379" s="155"/>
      <c r="L379" s="151"/>
      <c r="M379" s="156"/>
      <c r="T379" s="157"/>
      <c r="AT379" s="152" t="s">
        <v>139</v>
      </c>
      <c r="AU379" s="152" t="s">
        <v>80</v>
      </c>
      <c r="AV379" s="12" t="s">
        <v>80</v>
      </c>
      <c r="AW379" s="12" t="s">
        <v>32</v>
      </c>
      <c r="AX379" s="12" t="s">
        <v>78</v>
      </c>
      <c r="AY379" s="152" t="s">
        <v>124</v>
      </c>
    </row>
    <row r="380" spans="2:65" s="1" customFormat="1" ht="16.5" customHeight="1">
      <c r="B380" s="32"/>
      <c r="C380" s="131" t="s">
        <v>538</v>
      </c>
      <c r="D380" s="131" t="s">
        <v>126</v>
      </c>
      <c r="E380" s="132" t="s">
        <v>539</v>
      </c>
      <c r="F380" s="133" t="s">
        <v>540</v>
      </c>
      <c r="G380" s="134" t="s">
        <v>200</v>
      </c>
      <c r="H380" s="135">
        <v>538</v>
      </c>
      <c r="I380" s="136"/>
      <c r="J380" s="137">
        <f>ROUND(I380*H380,2)</f>
        <v>0</v>
      </c>
      <c r="K380" s="133" t="s">
        <v>130</v>
      </c>
      <c r="L380" s="32"/>
      <c r="M380" s="138" t="s">
        <v>19</v>
      </c>
      <c r="N380" s="139" t="s">
        <v>42</v>
      </c>
      <c r="P380" s="140">
        <f>O380*H380</f>
        <v>0</v>
      </c>
      <c r="Q380" s="140">
        <v>1.2999999999999999E-4</v>
      </c>
      <c r="R380" s="140">
        <f>Q380*H380</f>
        <v>6.9939999999999988E-2</v>
      </c>
      <c r="S380" s="140">
        <v>0</v>
      </c>
      <c r="T380" s="141">
        <f>S380*H380</f>
        <v>0</v>
      </c>
      <c r="AR380" s="142" t="s">
        <v>131</v>
      </c>
      <c r="AT380" s="142" t="s">
        <v>126</v>
      </c>
      <c r="AU380" s="142" t="s">
        <v>80</v>
      </c>
      <c r="AY380" s="17" t="s">
        <v>124</v>
      </c>
      <c r="BE380" s="143">
        <f>IF(N380="základní",J380,0)</f>
        <v>0</v>
      </c>
      <c r="BF380" s="143">
        <f>IF(N380="snížená",J380,0)</f>
        <v>0</v>
      </c>
      <c r="BG380" s="143">
        <f>IF(N380="zákl. přenesená",J380,0)</f>
        <v>0</v>
      </c>
      <c r="BH380" s="143">
        <f>IF(N380="sníž. přenesená",J380,0)</f>
        <v>0</v>
      </c>
      <c r="BI380" s="143">
        <f>IF(N380="nulová",J380,0)</f>
        <v>0</v>
      </c>
      <c r="BJ380" s="17" t="s">
        <v>78</v>
      </c>
      <c r="BK380" s="143">
        <f>ROUND(I380*H380,2)</f>
        <v>0</v>
      </c>
      <c r="BL380" s="17" t="s">
        <v>131</v>
      </c>
      <c r="BM380" s="142" t="s">
        <v>541</v>
      </c>
    </row>
    <row r="381" spans="2:65" s="1" customFormat="1" ht="11.25">
      <c r="B381" s="32"/>
      <c r="D381" s="144" t="s">
        <v>133</v>
      </c>
      <c r="F381" s="145" t="s">
        <v>542</v>
      </c>
      <c r="I381" s="146"/>
      <c r="L381" s="32"/>
      <c r="M381" s="147"/>
      <c r="T381" s="53"/>
      <c r="AT381" s="17" t="s">
        <v>133</v>
      </c>
      <c r="AU381" s="17" t="s">
        <v>80</v>
      </c>
    </row>
    <row r="382" spans="2:65" s="1" customFormat="1" ht="11.25">
      <c r="B382" s="32"/>
      <c r="D382" s="148" t="s">
        <v>135</v>
      </c>
      <c r="F382" s="149" t="s">
        <v>543</v>
      </c>
      <c r="I382" s="146"/>
      <c r="L382" s="32"/>
      <c r="M382" s="147"/>
      <c r="T382" s="53"/>
      <c r="AT382" s="17" t="s">
        <v>135</v>
      </c>
      <c r="AU382" s="17" t="s">
        <v>80</v>
      </c>
    </row>
    <row r="383" spans="2:65" s="12" customFormat="1" ht="11.25">
      <c r="B383" s="151"/>
      <c r="D383" s="144" t="s">
        <v>139</v>
      </c>
      <c r="E383" s="152" t="s">
        <v>19</v>
      </c>
      <c r="F383" s="153" t="s">
        <v>544</v>
      </c>
      <c r="H383" s="154">
        <v>538</v>
      </c>
      <c r="I383" s="155"/>
      <c r="L383" s="151"/>
      <c r="M383" s="156"/>
      <c r="T383" s="157"/>
      <c r="AT383" s="152" t="s">
        <v>139</v>
      </c>
      <c r="AU383" s="152" t="s">
        <v>80</v>
      </c>
      <c r="AV383" s="12" t="s">
        <v>80</v>
      </c>
      <c r="AW383" s="12" t="s">
        <v>32</v>
      </c>
      <c r="AX383" s="12" t="s">
        <v>78</v>
      </c>
      <c r="AY383" s="152" t="s">
        <v>124</v>
      </c>
    </row>
    <row r="384" spans="2:65" s="11" customFormat="1" ht="22.9" customHeight="1">
      <c r="B384" s="119"/>
      <c r="D384" s="120" t="s">
        <v>70</v>
      </c>
      <c r="E384" s="129" t="s">
        <v>197</v>
      </c>
      <c r="F384" s="129" t="s">
        <v>545</v>
      </c>
      <c r="I384" s="122"/>
      <c r="J384" s="130">
        <f>BK384</f>
        <v>0</v>
      </c>
      <c r="L384" s="119"/>
      <c r="M384" s="124"/>
      <c r="P384" s="125">
        <f>SUM(P385:P506)</f>
        <v>0</v>
      </c>
      <c r="R384" s="125">
        <f>SUM(R385:R506)</f>
        <v>313.27235436000001</v>
      </c>
      <c r="T384" s="126">
        <f>SUM(T385:T506)</f>
        <v>5.92</v>
      </c>
      <c r="AR384" s="120" t="s">
        <v>78</v>
      </c>
      <c r="AT384" s="127" t="s">
        <v>70</v>
      </c>
      <c r="AU384" s="127" t="s">
        <v>78</v>
      </c>
      <c r="AY384" s="120" t="s">
        <v>124</v>
      </c>
      <c r="BK384" s="128">
        <f>SUM(BK385:BK506)</f>
        <v>0</v>
      </c>
    </row>
    <row r="385" spans="2:65" s="1" customFormat="1" ht="16.5" customHeight="1">
      <c r="B385" s="32"/>
      <c r="C385" s="131" t="s">
        <v>546</v>
      </c>
      <c r="D385" s="131" t="s">
        <v>126</v>
      </c>
      <c r="E385" s="132" t="s">
        <v>547</v>
      </c>
      <c r="F385" s="133" t="s">
        <v>548</v>
      </c>
      <c r="G385" s="134" t="s">
        <v>477</v>
      </c>
      <c r="H385" s="135">
        <v>8</v>
      </c>
      <c r="I385" s="136"/>
      <c r="J385" s="137">
        <f>ROUND(I385*H385,2)</f>
        <v>0</v>
      </c>
      <c r="K385" s="133" t="s">
        <v>130</v>
      </c>
      <c r="L385" s="32"/>
      <c r="M385" s="138" t="s">
        <v>19</v>
      </c>
      <c r="N385" s="139" t="s">
        <v>42</v>
      </c>
      <c r="P385" s="140">
        <f>O385*H385</f>
        <v>0</v>
      </c>
      <c r="Q385" s="140">
        <v>6.9999999999999999E-4</v>
      </c>
      <c r="R385" s="140">
        <f>Q385*H385</f>
        <v>5.5999999999999999E-3</v>
      </c>
      <c r="S385" s="140">
        <v>0</v>
      </c>
      <c r="T385" s="141">
        <f>S385*H385</f>
        <v>0</v>
      </c>
      <c r="AR385" s="142" t="s">
        <v>131</v>
      </c>
      <c r="AT385" s="142" t="s">
        <v>126</v>
      </c>
      <c r="AU385" s="142" t="s">
        <v>80</v>
      </c>
      <c r="AY385" s="17" t="s">
        <v>124</v>
      </c>
      <c r="BE385" s="143">
        <f>IF(N385="základní",J385,0)</f>
        <v>0</v>
      </c>
      <c r="BF385" s="143">
        <f>IF(N385="snížená",J385,0)</f>
        <v>0</v>
      </c>
      <c r="BG385" s="143">
        <f>IF(N385="zákl. přenesená",J385,0)</f>
        <v>0</v>
      </c>
      <c r="BH385" s="143">
        <f>IF(N385="sníž. přenesená",J385,0)</f>
        <v>0</v>
      </c>
      <c r="BI385" s="143">
        <f>IF(N385="nulová",J385,0)</f>
        <v>0</v>
      </c>
      <c r="BJ385" s="17" t="s">
        <v>78</v>
      </c>
      <c r="BK385" s="143">
        <f>ROUND(I385*H385,2)</f>
        <v>0</v>
      </c>
      <c r="BL385" s="17" t="s">
        <v>131</v>
      </c>
      <c r="BM385" s="142" t="s">
        <v>549</v>
      </c>
    </row>
    <row r="386" spans="2:65" s="1" customFormat="1" ht="11.25">
      <c r="B386" s="32"/>
      <c r="D386" s="144" t="s">
        <v>133</v>
      </c>
      <c r="F386" s="145" t="s">
        <v>550</v>
      </c>
      <c r="I386" s="146"/>
      <c r="L386" s="32"/>
      <c r="M386" s="147"/>
      <c r="T386" s="53"/>
      <c r="AT386" s="17" t="s">
        <v>133</v>
      </c>
      <c r="AU386" s="17" t="s">
        <v>80</v>
      </c>
    </row>
    <row r="387" spans="2:65" s="1" customFormat="1" ht="11.25">
      <c r="B387" s="32"/>
      <c r="D387" s="148" t="s">
        <v>135</v>
      </c>
      <c r="F387" s="149" t="s">
        <v>551</v>
      </c>
      <c r="I387" s="146"/>
      <c r="L387" s="32"/>
      <c r="M387" s="147"/>
      <c r="T387" s="53"/>
      <c r="AT387" s="17" t="s">
        <v>135</v>
      </c>
      <c r="AU387" s="17" t="s">
        <v>80</v>
      </c>
    </row>
    <row r="388" spans="2:65" s="1" customFormat="1" ht="126.75">
      <c r="B388" s="32"/>
      <c r="D388" s="144" t="s">
        <v>137</v>
      </c>
      <c r="F388" s="150" t="s">
        <v>552</v>
      </c>
      <c r="I388" s="146"/>
      <c r="L388" s="32"/>
      <c r="M388" s="147"/>
      <c r="T388" s="53"/>
      <c r="AT388" s="17" t="s">
        <v>137</v>
      </c>
      <c r="AU388" s="17" t="s">
        <v>80</v>
      </c>
    </row>
    <row r="389" spans="2:65" s="12" customFormat="1" ht="11.25">
      <c r="B389" s="151"/>
      <c r="D389" s="144" t="s">
        <v>139</v>
      </c>
      <c r="E389" s="152" t="s">
        <v>19</v>
      </c>
      <c r="F389" s="153" t="s">
        <v>189</v>
      </c>
      <c r="H389" s="154">
        <v>8</v>
      </c>
      <c r="I389" s="155"/>
      <c r="L389" s="151"/>
      <c r="M389" s="156"/>
      <c r="T389" s="157"/>
      <c r="AT389" s="152" t="s">
        <v>139</v>
      </c>
      <c r="AU389" s="152" t="s">
        <v>80</v>
      </c>
      <c r="AV389" s="12" t="s">
        <v>80</v>
      </c>
      <c r="AW389" s="12" t="s">
        <v>32</v>
      </c>
      <c r="AX389" s="12" t="s">
        <v>78</v>
      </c>
      <c r="AY389" s="152" t="s">
        <v>124</v>
      </c>
    </row>
    <row r="390" spans="2:65" s="1" customFormat="1" ht="16.5" customHeight="1">
      <c r="B390" s="32"/>
      <c r="C390" s="171" t="s">
        <v>553</v>
      </c>
      <c r="D390" s="171" t="s">
        <v>296</v>
      </c>
      <c r="E390" s="172" t="s">
        <v>554</v>
      </c>
      <c r="F390" s="173" t="s">
        <v>555</v>
      </c>
      <c r="G390" s="174" t="s">
        <v>477</v>
      </c>
      <c r="H390" s="175">
        <v>1</v>
      </c>
      <c r="I390" s="176"/>
      <c r="J390" s="177">
        <f>ROUND(I390*H390,2)</f>
        <v>0</v>
      </c>
      <c r="K390" s="173" t="s">
        <v>130</v>
      </c>
      <c r="L390" s="178"/>
      <c r="M390" s="179" t="s">
        <v>19</v>
      </c>
      <c r="N390" s="180" t="s">
        <v>42</v>
      </c>
      <c r="P390" s="140">
        <f>O390*H390</f>
        <v>0</v>
      </c>
      <c r="Q390" s="140">
        <v>4.0000000000000001E-3</v>
      </c>
      <c r="R390" s="140">
        <f>Q390*H390</f>
        <v>4.0000000000000001E-3</v>
      </c>
      <c r="S390" s="140">
        <v>0</v>
      </c>
      <c r="T390" s="141">
        <f>S390*H390</f>
        <v>0</v>
      </c>
      <c r="AR390" s="142" t="s">
        <v>189</v>
      </c>
      <c r="AT390" s="142" t="s">
        <v>296</v>
      </c>
      <c r="AU390" s="142" t="s">
        <v>80</v>
      </c>
      <c r="AY390" s="17" t="s">
        <v>124</v>
      </c>
      <c r="BE390" s="143">
        <f>IF(N390="základní",J390,0)</f>
        <v>0</v>
      </c>
      <c r="BF390" s="143">
        <f>IF(N390="snížená",J390,0)</f>
        <v>0</v>
      </c>
      <c r="BG390" s="143">
        <f>IF(N390="zákl. přenesená",J390,0)</f>
        <v>0</v>
      </c>
      <c r="BH390" s="143">
        <f>IF(N390="sníž. přenesená",J390,0)</f>
        <v>0</v>
      </c>
      <c r="BI390" s="143">
        <f>IF(N390="nulová",J390,0)</f>
        <v>0</v>
      </c>
      <c r="BJ390" s="17" t="s">
        <v>78</v>
      </c>
      <c r="BK390" s="143">
        <f>ROUND(I390*H390,2)</f>
        <v>0</v>
      </c>
      <c r="BL390" s="17" t="s">
        <v>131</v>
      </c>
      <c r="BM390" s="142" t="s">
        <v>556</v>
      </c>
    </row>
    <row r="391" spans="2:65" s="1" customFormat="1" ht="11.25">
      <c r="B391" s="32"/>
      <c r="D391" s="144" t="s">
        <v>133</v>
      </c>
      <c r="F391" s="145" t="s">
        <v>555</v>
      </c>
      <c r="I391" s="146"/>
      <c r="L391" s="32"/>
      <c r="M391" s="147"/>
      <c r="T391" s="53"/>
      <c r="AT391" s="17" t="s">
        <v>133</v>
      </c>
      <c r="AU391" s="17" t="s">
        <v>80</v>
      </c>
    </row>
    <row r="392" spans="2:65" s="12" customFormat="1" ht="11.25">
      <c r="B392" s="151"/>
      <c r="D392" s="144" t="s">
        <v>139</v>
      </c>
      <c r="E392" s="152" t="s">
        <v>19</v>
      </c>
      <c r="F392" s="153" t="s">
        <v>557</v>
      </c>
      <c r="H392" s="154">
        <v>1</v>
      </c>
      <c r="I392" s="155"/>
      <c r="L392" s="151"/>
      <c r="M392" s="156"/>
      <c r="T392" s="157"/>
      <c r="AT392" s="152" t="s">
        <v>139</v>
      </c>
      <c r="AU392" s="152" t="s">
        <v>80</v>
      </c>
      <c r="AV392" s="12" t="s">
        <v>80</v>
      </c>
      <c r="AW392" s="12" t="s">
        <v>32</v>
      </c>
      <c r="AX392" s="12" t="s">
        <v>78</v>
      </c>
      <c r="AY392" s="152" t="s">
        <v>124</v>
      </c>
    </row>
    <row r="393" spans="2:65" s="1" customFormat="1" ht="16.5" customHeight="1">
      <c r="B393" s="32"/>
      <c r="C393" s="171" t="s">
        <v>558</v>
      </c>
      <c r="D393" s="171" t="s">
        <v>296</v>
      </c>
      <c r="E393" s="172" t="s">
        <v>559</v>
      </c>
      <c r="F393" s="173" t="s">
        <v>560</v>
      </c>
      <c r="G393" s="174" t="s">
        <v>477</v>
      </c>
      <c r="H393" s="175">
        <v>4</v>
      </c>
      <c r="I393" s="176"/>
      <c r="J393" s="177">
        <f>ROUND(I393*H393,2)</f>
        <v>0</v>
      </c>
      <c r="K393" s="173" t="s">
        <v>130</v>
      </c>
      <c r="L393" s="178"/>
      <c r="M393" s="179" t="s">
        <v>19</v>
      </c>
      <c r="N393" s="180" t="s">
        <v>42</v>
      </c>
      <c r="P393" s="140">
        <f>O393*H393</f>
        <v>0</v>
      </c>
      <c r="Q393" s="140">
        <v>2.5000000000000001E-3</v>
      </c>
      <c r="R393" s="140">
        <f>Q393*H393</f>
        <v>0.01</v>
      </c>
      <c r="S393" s="140">
        <v>0</v>
      </c>
      <c r="T393" s="141">
        <f>S393*H393</f>
        <v>0</v>
      </c>
      <c r="AR393" s="142" t="s">
        <v>189</v>
      </c>
      <c r="AT393" s="142" t="s">
        <v>296</v>
      </c>
      <c r="AU393" s="142" t="s">
        <v>80</v>
      </c>
      <c r="AY393" s="17" t="s">
        <v>124</v>
      </c>
      <c r="BE393" s="143">
        <f>IF(N393="základní",J393,0)</f>
        <v>0</v>
      </c>
      <c r="BF393" s="143">
        <f>IF(N393="snížená",J393,0)</f>
        <v>0</v>
      </c>
      <c r="BG393" s="143">
        <f>IF(N393="zákl. přenesená",J393,0)</f>
        <v>0</v>
      </c>
      <c r="BH393" s="143">
        <f>IF(N393="sníž. přenesená",J393,0)</f>
        <v>0</v>
      </c>
      <c r="BI393" s="143">
        <f>IF(N393="nulová",J393,0)</f>
        <v>0</v>
      </c>
      <c r="BJ393" s="17" t="s">
        <v>78</v>
      </c>
      <c r="BK393" s="143">
        <f>ROUND(I393*H393,2)</f>
        <v>0</v>
      </c>
      <c r="BL393" s="17" t="s">
        <v>131</v>
      </c>
      <c r="BM393" s="142" t="s">
        <v>561</v>
      </c>
    </row>
    <row r="394" spans="2:65" s="1" customFormat="1" ht="11.25">
      <c r="B394" s="32"/>
      <c r="D394" s="144" t="s">
        <v>133</v>
      </c>
      <c r="F394" s="145" t="s">
        <v>560</v>
      </c>
      <c r="I394" s="146"/>
      <c r="L394" s="32"/>
      <c r="M394" s="147"/>
      <c r="T394" s="53"/>
      <c r="AT394" s="17" t="s">
        <v>133</v>
      </c>
      <c r="AU394" s="17" t="s">
        <v>80</v>
      </c>
    </row>
    <row r="395" spans="2:65" s="12" customFormat="1" ht="11.25">
      <c r="B395" s="151"/>
      <c r="D395" s="144" t="s">
        <v>139</v>
      </c>
      <c r="E395" s="152" t="s">
        <v>19</v>
      </c>
      <c r="F395" s="153" t="s">
        <v>562</v>
      </c>
      <c r="H395" s="154">
        <v>4</v>
      </c>
      <c r="I395" s="155"/>
      <c r="L395" s="151"/>
      <c r="M395" s="156"/>
      <c r="T395" s="157"/>
      <c r="AT395" s="152" t="s">
        <v>139</v>
      </c>
      <c r="AU395" s="152" t="s">
        <v>80</v>
      </c>
      <c r="AV395" s="12" t="s">
        <v>80</v>
      </c>
      <c r="AW395" s="12" t="s">
        <v>32</v>
      </c>
      <c r="AX395" s="12" t="s">
        <v>78</v>
      </c>
      <c r="AY395" s="152" t="s">
        <v>124</v>
      </c>
    </row>
    <row r="396" spans="2:65" s="1" customFormat="1" ht="16.5" customHeight="1">
      <c r="B396" s="32"/>
      <c r="C396" s="171" t="s">
        <v>563</v>
      </c>
      <c r="D396" s="171" t="s">
        <v>296</v>
      </c>
      <c r="E396" s="172" t="s">
        <v>564</v>
      </c>
      <c r="F396" s="173" t="s">
        <v>565</v>
      </c>
      <c r="G396" s="174" t="s">
        <v>477</v>
      </c>
      <c r="H396" s="175">
        <v>3</v>
      </c>
      <c r="I396" s="176"/>
      <c r="J396" s="177">
        <f>ROUND(I396*H396,2)</f>
        <v>0</v>
      </c>
      <c r="K396" s="173" t="s">
        <v>130</v>
      </c>
      <c r="L396" s="178"/>
      <c r="M396" s="179" t="s">
        <v>19</v>
      </c>
      <c r="N396" s="180" t="s">
        <v>42</v>
      </c>
      <c r="P396" s="140">
        <f>O396*H396</f>
        <v>0</v>
      </c>
      <c r="Q396" s="140">
        <v>1.6999999999999999E-3</v>
      </c>
      <c r="R396" s="140">
        <f>Q396*H396</f>
        <v>5.0999999999999995E-3</v>
      </c>
      <c r="S396" s="140">
        <v>0</v>
      </c>
      <c r="T396" s="141">
        <f>S396*H396</f>
        <v>0</v>
      </c>
      <c r="AR396" s="142" t="s">
        <v>189</v>
      </c>
      <c r="AT396" s="142" t="s">
        <v>296</v>
      </c>
      <c r="AU396" s="142" t="s">
        <v>80</v>
      </c>
      <c r="AY396" s="17" t="s">
        <v>124</v>
      </c>
      <c r="BE396" s="143">
        <f>IF(N396="základní",J396,0)</f>
        <v>0</v>
      </c>
      <c r="BF396" s="143">
        <f>IF(N396="snížená",J396,0)</f>
        <v>0</v>
      </c>
      <c r="BG396" s="143">
        <f>IF(N396="zákl. přenesená",J396,0)</f>
        <v>0</v>
      </c>
      <c r="BH396" s="143">
        <f>IF(N396="sníž. přenesená",J396,0)</f>
        <v>0</v>
      </c>
      <c r="BI396" s="143">
        <f>IF(N396="nulová",J396,0)</f>
        <v>0</v>
      </c>
      <c r="BJ396" s="17" t="s">
        <v>78</v>
      </c>
      <c r="BK396" s="143">
        <f>ROUND(I396*H396,2)</f>
        <v>0</v>
      </c>
      <c r="BL396" s="17" t="s">
        <v>131</v>
      </c>
      <c r="BM396" s="142" t="s">
        <v>566</v>
      </c>
    </row>
    <row r="397" spans="2:65" s="1" customFormat="1" ht="11.25">
      <c r="B397" s="32"/>
      <c r="D397" s="144" t="s">
        <v>133</v>
      </c>
      <c r="F397" s="145" t="s">
        <v>565</v>
      </c>
      <c r="I397" s="146"/>
      <c r="L397" s="32"/>
      <c r="M397" s="147"/>
      <c r="T397" s="53"/>
      <c r="AT397" s="17" t="s">
        <v>133</v>
      </c>
      <c r="AU397" s="17" t="s">
        <v>80</v>
      </c>
    </row>
    <row r="398" spans="2:65" s="12" customFormat="1" ht="11.25">
      <c r="B398" s="151"/>
      <c r="D398" s="144" t="s">
        <v>139</v>
      </c>
      <c r="E398" s="152" t="s">
        <v>19</v>
      </c>
      <c r="F398" s="153" t="s">
        <v>567</v>
      </c>
      <c r="H398" s="154">
        <v>3</v>
      </c>
      <c r="I398" s="155"/>
      <c r="L398" s="151"/>
      <c r="M398" s="156"/>
      <c r="T398" s="157"/>
      <c r="AT398" s="152" t="s">
        <v>139</v>
      </c>
      <c r="AU398" s="152" t="s">
        <v>80</v>
      </c>
      <c r="AV398" s="12" t="s">
        <v>80</v>
      </c>
      <c r="AW398" s="12" t="s">
        <v>32</v>
      </c>
      <c r="AX398" s="12" t="s">
        <v>78</v>
      </c>
      <c r="AY398" s="152" t="s">
        <v>124</v>
      </c>
    </row>
    <row r="399" spans="2:65" s="1" customFormat="1" ht="16.5" customHeight="1">
      <c r="B399" s="32"/>
      <c r="C399" s="131" t="s">
        <v>568</v>
      </c>
      <c r="D399" s="131" t="s">
        <v>126</v>
      </c>
      <c r="E399" s="132" t="s">
        <v>569</v>
      </c>
      <c r="F399" s="133" t="s">
        <v>570</v>
      </c>
      <c r="G399" s="134" t="s">
        <v>477</v>
      </c>
      <c r="H399" s="135">
        <v>5</v>
      </c>
      <c r="I399" s="136"/>
      <c r="J399" s="137">
        <f>ROUND(I399*H399,2)</f>
        <v>0</v>
      </c>
      <c r="K399" s="133" t="s">
        <v>130</v>
      </c>
      <c r="L399" s="32"/>
      <c r="M399" s="138" t="s">
        <v>19</v>
      </c>
      <c r="N399" s="139" t="s">
        <v>42</v>
      </c>
      <c r="P399" s="140">
        <f>O399*H399</f>
        <v>0</v>
      </c>
      <c r="Q399" s="140">
        <v>0.11241</v>
      </c>
      <c r="R399" s="140">
        <f>Q399*H399</f>
        <v>0.56204999999999994</v>
      </c>
      <c r="S399" s="140">
        <v>0</v>
      </c>
      <c r="T399" s="141">
        <f>S399*H399</f>
        <v>0</v>
      </c>
      <c r="AR399" s="142" t="s">
        <v>131</v>
      </c>
      <c r="AT399" s="142" t="s">
        <v>126</v>
      </c>
      <c r="AU399" s="142" t="s">
        <v>80</v>
      </c>
      <c r="AY399" s="17" t="s">
        <v>124</v>
      </c>
      <c r="BE399" s="143">
        <f>IF(N399="základní",J399,0)</f>
        <v>0</v>
      </c>
      <c r="BF399" s="143">
        <f>IF(N399="snížená",J399,0)</f>
        <v>0</v>
      </c>
      <c r="BG399" s="143">
        <f>IF(N399="zákl. přenesená",J399,0)</f>
        <v>0</v>
      </c>
      <c r="BH399" s="143">
        <f>IF(N399="sníž. přenesená",J399,0)</f>
        <v>0</v>
      </c>
      <c r="BI399" s="143">
        <f>IF(N399="nulová",J399,0)</f>
        <v>0</v>
      </c>
      <c r="BJ399" s="17" t="s">
        <v>78</v>
      </c>
      <c r="BK399" s="143">
        <f>ROUND(I399*H399,2)</f>
        <v>0</v>
      </c>
      <c r="BL399" s="17" t="s">
        <v>131</v>
      </c>
      <c r="BM399" s="142" t="s">
        <v>571</v>
      </c>
    </row>
    <row r="400" spans="2:65" s="1" customFormat="1" ht="11.25">
      <c r="B400" s="32"/>
      <c r="D400" s="144" t="s">
        <v>133</v>
      </c>
      <c r="F400" s="145" t="s">
        <v>572</v>
      </c>
      <c r="I400" s="146"/>
      <c r="L400" s="32"/>
      <c r="M400" s="147"/>
      <c r="T400" s="53"/>
      <c r="AT400" s="17" t="s">
        <v>133</v>
      </c>
      <c r="AU400" s="17" t="s">
        <v>80</v>
      </c>
    </row>
    <row r="401" spans="2:65" s="1" customFormat="1" ht="11.25">
      <c r="B401" s="32"/>
      <c r="D401" s="148" t="s">
        <v>135</v>
      </c>
      <c r="F401" s="149" t="s">
        <v>573</v>
      </c>
      <c r="I401" s="146"/>
      <c r="L401" s="32"/>
      <c r="M401" s="147"/>
      <c r="T401" s="53"/>
      <c r="AT401" s="17" t="s">
        <v>135</v>
      </c>
      <c r="AU401" s="17" t="s">
        <v>80</v>
      </c>
    </row>
    <row r="402" spans="2:65" s="1" customFormat="1" ht="97.5">
      <c r="B402" s="32"/>
      <c r="D402" s="144" t="s">
        <v>137</v>
      </c>
      <c r="F402" s="150" t="s">
        <v>574</v>
      </c>
      <c r="I402" s="146"/>
      <c r="L402" s="32"/>
      <c r="M402" s="147"/>
      <c r="T402" s="53"/>
      <c r="AT402" s="17" t="s">
        <v>137</v>
      </c>
      <c r="AU402" s="17" t="s">
        <v>80</v>
      </c>
    </row>
    <row r="403" spans="2:65" s="12" customFormat="1" ht="11.25">
      <c r="B403" s="151"/>
      <c r="D403" s="144" t="s">
        <v>139</v>
      </c>
      <c r="E403" s="152" t="s">
        <v>19</v>
      </c>
      <c r="F403" s="153" t="s">
        <v>164</v>
      </c>
      <c r="H403" s="154">
        <v>5</v>
      </c>
      <c r="I403" s="155"/>
      <c r="L403" s="151"/>
      <c r="M403" s="156"/>
      <c r="T403" s="157"/>
      <c r="AT403" s="152" t="s">
        <v>139</v>
      </c>
      <c r="AU403" s="152" t="s">
        <v>80</v>
      </c>
      <c r="AV403" s="12" t="s">
        <v>80</v>
      </c>
      <c r="AW403" s="12" t="s">
        <v>32</v>
      </c>
      <c r="AX403" s="12" t="s">
        <v>78</v>
      </c>
      <c r="AY403" s="152" t="s">
        <v>124</v>
      </c>
    </row>
    <row r="404" spans="2:65" s="1" customFormat="1" ht="16.5" customHeight="1">
      <c r="B404" s="32"/>
      <c r="C404" s="171" t="s">
        <v>575</v>
      </c>
      <c r="D404" s="171" t="s">
        <v>296</v>
      </c>
      <c r="E404" s="172" t="s">
        <v>576</v>
      </c>
      <c r="F404" s="173" t="s">
        <v>577</v>
      </c>
      <c r="G404" s="174" t="s">
        <v>477</v>
      </c>
      <c r="H404" s="175">
        <v>5</v>
      </c>
      <c r="I404" s="176"/>
      <c r="J404" s="177">
        <f>ROUND(I404*H404,2)</f>
        <v>0</v>
      </c>
      <c r="K404" s="173" t="s">
        <v>130</v>
      </c>
      <c r="L404" s="178"/>
      <c r="M404" s="179" t="s">
        <v>19</v>
      </c>
      <c r="N404" s="180" t="s">
        <v>42</v>
      </c>
      <c r="P404" s="140">
        <f>O404*H404</f>
        <v>0</v>
      </c>
      <c r="Q404" s="140">
        <v>6.1000000000000004E-3</v>
      </c>
      <c r="R404" s="140">
        <f>Q404*H404</f>
        <v>3.0500000000000003E-2</v>
      </c>
      <c r="S404" s="140">
        <v>0</v>
      </c>
      <c r="T404" s="141">
        <f>S404*H404</f>
        <v>0</v>
      </c>
      <c r="AR404" s="142" t="s">
        <v>189</v>
      </c>
      <c r="AT404" s="142" t="s">
        <v>296</v>
      </c>
      <c r="AU404" s="142" t="s">
        <v>80</v>
      </c>
      <c r="AY404" s="17" t="s">
        <v>124</v>
      </c>
      <c r="BE404" s="143">
        <f>IF(N404="základní",J404,0)</f>
        <v>0</v>
      </c>
      <c r="BF404" s="143">
        <f>IF(N404="snížená",J404,0)</f>
        <v>0</v>
      </c>
      <c r="BG404" s="143">
        <f>IF(N404="zákl. přenesená",J404,0)</f>
        <v>0</v>
      </c>
      <c r="BH404" s="143">
        <f>IF(N404="sníž. přenesená",J404,0)</f>
        <v>0</v>
      </c>
      <c r="BI404" s="143">
        <f>IF(N404="nulová",J404,0)</f>
        <v>0</v>
      </c>
      <c r="BJ404" s="17" t="s">
        <v>78</v>
      </c>
      <c r="BK404" s="143">
        <f>ROUND(I404*H404,2)</f>
        <v>0</v>
      </c>
      <c r="BL404" s="17" t="s">
        <v>131</v>
      </c>
      <c r="BM404" s="142" t="s">
        <v>578</v>
      </c>
    </row>
    <row r="405" spans="2:65" s="1" customFormat="1" ht="11.25">
      <c r="B405" s="32"/>
      <c r="D405" s="144" t="s">
        <v>133</v>
      </c>
      <c r="F405" s="145" t="s">
        <v>577</v>
      </c>
      <c r="I405" s="146"/>
      <c r="L405" s="32"/>
      <c r="M405" s="147"/>
      <c r="T405" s="53"/>
      <c r="AT405" s="17" t="s">
        <v>133</v>
      </c>
      <c r="AU405" s="17" t="s">
        <v>80</v>
      </c>
    </row>
    <row r="406" spans="2:65" s="12" customFormat="1" ht="11.25">
      <c r="B406" s="151"/>
      <c r="D406" s="144" t="s">
        <v>139</v>
      </c>
      <c r="E406" s="152" t="s">
        <v>19</v>
      </c>
      <c r="F406" s="153" t="s">
        <v>164</v>
      </c>
      <c r="H406" s="154">
        <v>5</v>
      </c>
      <c r="I406" s="155"/>
      <c r="L406" s="151"/>
      <c r="M406" s="156"/>
      <c r="T406" s="157"/>
      <c r="AT406" s="152" t="s">
        <v>139</v>
      </c>
      <c r="AU406" s="152" t="s">
        <v>80</v>
      </c>
      <c r="AV406" s="12" t="s">
        <v>80</v>
      </c>
      <c r="AW406" s="12" t="s">
        <v>32</v>
      </c>
      <c r="AX406" s="12" t="s">
        <v>78</v>
      </c>
      <c r="AY406" s="152" t="s">
        <v>124</v>
      </c>
    </row>
    <row r="407" spans="2:65" s="1" customFormat="1" ht="16.5" customHeight="1">
      <c r="B407" s="32"/>
      <c r="C407" s="171" t="s">
        <v>579</v>
      </c>
      <c r="D407" s="171" t="s">
        <v>296</v>
      </c>
      <c r="E407" s="172" t="s">
        <v>580</v>
      </c>
      <c r="F407" s="173" t="s">
        <v>581</v>
      </c>
      <c r="G407" s="174" t="s">
        <v>477</v>
      </c>
      <c r="H407" s="175">
        <v>5</v>
      </c>
      <c r="I407" s="176"/>
      <c r="J407" s="177">
        <f>ROUND(I407*H407,2)</f>
        <v>0</v>
      </c>
      <c r="K407" s="173" t="s">
        <v>130</v>
      </c>
      <c r="L407" s="178"/>
      <c r="M407" s="179" t="s">
        <v>19</v>
      </c>
      <c r="N407" s="180" t="s">
        <v>42</v>
      </c>
      <c r="P407" s="140">
        <f>O407*H407</f>
        <v>0</v>
      </c>
      <c r="Q407" s="140">
        <v>3.0000000000000001E-3</v>
      </c>
      <c r="R407" s="140">
        <f>Q407*H407</f>
        <v>1.4999999999999999E-2</v>
      </c>
      <c r="S407" s="140">
        <v>0</v>
      </c>
      <c r="T407" s="141">
        <f>S407*H407</f>
        <v>0</v>
      </c>
      <c r="AR407" s="142" t="s">
        <v>189</v>
      </c>
      <c r="AT407" s="142" t="s">
        <v>296</v>
      </c>
      <c r="AU407" s="142" t="s">
        <v>80</v>
      </c>
      <c r="AY407" s="17" t="s">
        <v>124</v>
      </c>
      <c r="BE407" s="143">
        <f>IF(N407="základní",J407,0)</f>
        <v>0</v>
      </c>
      <c r="BF407" s="143">
        <f>IF(N407="snížená",J407,0)</f>
        <v>0</v>
      </c>
      <c r="BG407" s="143">
        <f>IF(N407="zákl. přenesená",J407,0)</f>
        <v>0</v>
      </c>
      <c r="BH407" s="143">
        <f>IF(N407="sníž. přenesená",J407,0)</f>
        <v>0</v>
      </c>
      <c r="BI407" s="143">
        <f>IF(N407="nulová",J407,0)</f>
        <v>0</v>
      </c>
      <c r="BJ407" s="17" t="s">
        <v>78</v>
      </c>
      <c r="BK407" s="143">
        <f>ROUND(I407*H407,2)</f>
        <v>0</v>
      </c>
      <c r="BL407" s="17" t="s">
        <v>131</v>
      </c>
      <c r="BM407" s="142" t="s">
        <v>582</v>
      </c>
    </row>
    <row r="408" spans="2:65" s="1" customFormat="1" ht="11.25">
      <c r="B408" s="32"/>
      <c r="D408" s="144" t="s">
        <v>133</v>
      </c>
      <c r="F408" s="145" t="s">
        <v>581</v>
      </c>
      <c r="I408" s="146"/>
      <c r="L408" s="32"/>
      <c r="M408" s="147"/>
      <c r="T408" s="53"/>
      <c r="AT408" s="17" t="s">
        <v>133</v>
      </c>
      <c r="AU408" s="17" t="s">
        <v>80</v>
      </c>
    </row>
    <row r="409" spans="2:65" s="12" customFormat="1" ht="11.25">
      <c r="B409" s="151"/>
      <c r="D409" s="144" t="s">
        <v>139</v>
      </c>
      <c r="E409" s="152" t="s">
        <v>19</v>
      </c>
      <c r="F409" s="153" t="s">
        <v>164</v>
      </c>
      <c r="H409" s="154">
        <v>5</v>
      </c>
      <c r="I409" s="155"/>
      <c r="L409" s="151"/>
      <c r="M409" s="156"/>
      <c r="T409" s="157"/>
      <c r="AT409" s="152" t="s">
        <v>139</v>
      </c>
      <c r="AU409" s="152" t="s">
        <v>80</v>
      </c>
      <c r="AV409" s="12" t="s">
        <v>80</v>
      </c>
      <c r="AW409" s="12" t="s">
        <v>32</v>
      </c>
      <c r="AX409" s="12" t="s">
        <v>78</v>
      </c>
      <c r="AY409" s="152" t="s">
        <v>124</v>
      </c>
    </row>
    <row r="410" spans="2:65" s="1" customFormat="1" ht="16.5" customHeight="1">
      <c r="B410" s="32"/>
      <c r="C410" s="171" t="s">
        <v>583</v>
      </c>
      <c r="D410" s="171" t="s">
        <v>296</v>
      </c>
      <c r="E410" s="172" t="s">
        <v>584</v>
      </c>
      <c r="F410" s="173" t="s">
        <v>585</v>
      </c>
      <c r="G410" s="174" t="s">
        <v>477</v>
      </c>
      <c r="H410" s="175">
        <v>16</v>
      </c>
      <c r="I410" s="176"/>
      <c r="J410" s="177">
        <f>ROUND(I410*H410,2)</f>
        <v>0</v>
      </c>
      <c r="K410" s="173" t="s">
        <v>130</v>
      </c>
      <c r="L410" s="178"/>
      <c r="M410" s="179" t="s">
        <v>19</v>
      </c>
      <c r="N410" s="180" t="s">
        <v>42</v>
      </c>
      <c r="P410" s="140">
        <f>O410*H410</f>
        <v>0</v>
      </c>
      <c r="Q410" s="140">
        <v>3.5E-4</v>
      </c>
      <c r="R410" s="140">
        <f>Q410*H410</f>
        <v>5.5999999999999999E-3</v>
      </c>
      <c r="S410" s="140">
        <v>0</v>
      </c>
      <c r="T410" s="141">
        <f>S410*H410</f>
        <v>0</v>
      </c>
      <c r="AR410" s="142" t="s">
        <v>189</v>
      </c>
      <c r="AT410" s="142" t="s">
        <v>296</v>
      </c>
      <c r="AU410" s="142" t="s">
        <v>80</v>
      </c>
      <c r="AY410" s="17" t="s">
        <v>124</v>
      </c>
      <c r="BE410" s="143">
        <f>IF(N410="základní",J410,0)</f>
        <v>0</v>
      </c>
      <c r="BF410" s="143">
        <f>IF(N410="snížená",J410,0)</f>
        <v>0</v>
      </c>
      <c r="BG410" s="143">
        <f>IF(N410="zákl. přenesená",J410,0)</f>
        <v>0</v>
      </c>
      <c r="BH410" s="143">
        <f>IF(N410="sníž. přenesená",J410,0)</f>
        <v>0</v>
      </c>
      <c r="BI410" s="143">
        <f>IF(N410="nulová",J410,0)</f>
        <v>0</v>
      </c>
      <c r="BJ410" s="17" t="s">
        <v>78</v>
      </c>
      <c r="BK410" s="143">
        <f>ROUND(I410*H410,2)</f>
        <v>0</v>
      </c>
      <c r="BL410" s="17" t="s">
        <v>131</v>
      </c>
      <c r="BM410" s="142" t="s">
        <v>586</v>
      </c>
    </row>
    <row r="411" spans="2:65" s="1" customFormat="1" ht="11.25">
      <c r="B411" s="32"/>
      <c r="D411" s="144" t="s">
        <v>133</v>
      </c>
      <c r="F411" s="145" t="s">
        <v>585</v>
      </c>
      <c r="I411" s="146"/>
      <c r="L411" s="32"/>
      <c r="M411" s="147"/>
      <c r="T411" s="53"/>
      <c r="AT411" s="17" t="s">
        <v>133</v>
      </c>
      <c r="AU411" s="17" t="s">
        <v>80</v>
      </c>
    </row>
    <row r="412" spans="2:65" s="12" customFormat="1" ht="11.25">
      <c r="B412" s="151"/>
      <c r="D412" s="144" t="s">
        <v>139</v>
      </c>
      <c r="E412" s="152" t="s">
        <v>19</v>
      </c>
      <c r="F412" s="153" t="s">
        <v>587</v>
      </c>
      <c r="H412" s="154">
        <v>16</v>
      </c>
      <c r="I412" s="155"/>
      <c r="L412" s="151"/>
      <c r="M412" s="156"/>
      <c r="T412" s="157"/>
      <c r="AT412" s="152" t="s">
        <v>139</v>
      </c>
      <c r="AU412" s="152" t="s">
        <v>80</v>
      </c>
      <c r="AV412" s="12" t="s">
        <v>80</v>
      </c>
      <c r="AW412" s="12" t="s">
        <v>32</v>
      </c>
      <c r="AX412" s="12" t="s">
        <v>78</v>
      </c>
      <c r="AY412" s="152" t="s">
        <v>124</v>
      </c>
    </row>
    <row r="413" spans="2:65" s="1" customFormat="1" ht="16.5" customHeight="1">
      <c r="B413" s="32"/>
      <c r="C413" s="171" t="s">
        <v>588</v>
      </c>
      <c r="D413" s="171" t="s">
        <v>296</v>
      </c>
      <c r="E413" s="172" t="s">
        <v>589</v>
      </c>
      <c r="F413" s="173" t="s">
        <v>590</v>
      </c>
      <c r="G413" s="174" t="s">
        <v>477</v>
      </c>
      <c r="H413" s="175">
        <v>5</v>
      </c>
      <c r="I413" s="176"/>
      <c r="J413" s="177">
        <f>ROUND(I413*H413,2)</f>
        <v>0</v>
      </c>
      <c r="K413" s="173" t="s">
        <v>130</v>
      </c>
      <c r="L413" s="178"/>
      <c r="M413" s="179" t="s">
        <v>19</v>
      </c>
      <c r="N413" s="180" t="s">
        <v>42</v>
      </c>
      <c r="P413" s="140">
        <f>O413*H413</f>
        <v>0</v>
      </c>
      <c r="Q413" s="140">
        <v>1E-4</v>
      </c>
      <c r="R413" s="140">
        <f>Q413*H413</f>
        <v>5.0000000000000001E-4</v>
      </c>
      <c r="S413" s="140">
        <v>0</v>
      </c>
      <c r="T413" s="141">
        <f>S413*H413</f>
        <v>0</v>
      </c>
      <c r="AR413" s="142" t="s">
        <v>189</v>
      </c>
      <c r="AT413" s="142" t="s">
        <v>296</v>
      </c>
      <c r="AU413" s="142" t="s">
        <v>80</v>
      </c>
      <c r="AY413" s="17" t="s">
        <v>124</v>
      </c>
      <c r="BE413" s="143">
        <f>IF(N413="základní",J413,0)</f>
        <v>0</v>
      </c>
      <c r="BF413" s="143">
        <f>IF(N413="snížená",J413,0)</f>
        <v>0</v>
      </c>
      <c r="BG413" s="143">
        <f>IF(N413="zákl. přenesená",J413,0)</f>
        <v>0</v>
      </c>
      <c r="BH413" s="143">
        <f>IF(N413="sníž. přenesená",J413,0)</f>
        <v>0</v>
      </c>
      <c r="BI413" s="143">
        <f>IF(N413="nulová",J413,0)</f>
        <v>0</v>
      </c>
      <c r="BJ413" s="17" t="s">
        <v>78</v>
      </c>
      <c r="BK413" s="143">
        <f>ROUND(I413*H413,2)</f>
        <v>0</v>
      </c>
      <c r="BL413" s="17" t="s">
        <v>131</v>
      </c>
      <c r="BM413" s="142" t="s">
        <v>591</v>
      </c>
    </row>
    <row r="414" spans="2:65" s="1" customFormat="1" ht="11.25">
      <c r="B414" s="32"/>
      <c r="D414" s="144" t="s">
        <v>133</v>
      </c>
      <c r="F414" s="145" t="s">
        <v>590</v>
      </c>
      <c r="I414" s="146"/>
      <c r="L414" s="32"/>
      <c r="M414" s="147"/>
      <c r="T414" s="53"/>
      <c r="AT414" s="17" t="s">
        <v>133</v>
      </c>
      <c r="AU414" s="17" t="s">
        <v>80</v>
      </c>
    </row>
    <row r="415" spans="2:65" s="12" customFormat="1" ht="11.25">
      <c r="B415" s="151"/>
      <c r="D415" s="144" t="s">
        <v>139</v>
      </c>
      <c r="E415" s="152" t="s">
        <v>19</v>
      </c>
      <c r="F415" s="153" t="s">
        <v>164</v>
      </c>
      <c r="H415" s="154">
        <v>5</v>
      </c>
      <c r="I415" s="155"/>
      <c r="L415" s="151"/>
      <c r="M415" s="156"/>
      <c r="T415" s="157"/>
      <c r="AT415" s="152" t="s">
        <v>139</v>
      </c>
      <c r="AU415" s="152" t="s">
        <v>80</v>
      </c>
      <c r="AV415" s="12" t="s">
        <v>80</v>
      </c>
      <c r="AW415" s="12" t="s">
        <v>32</v>
      </c>
      <c r="AX415" s="12" t="s">
        <v>78</v>
      </c>
      <c r="AY415" s="152" t="s">
        <v>124</v>
      </c>
    </row>
    <row r="416" spans="2:65" s="1" customFormat="1" ht="16.5" customHeight="1">
      <c r="B416" s="32"/>
      <c r="C416" s="131" t="s">
        <v>592</v>
      </c>
      <c r="D416" s="131" t="s">
        <v>126</v>
      </c>
      <c r="E416" s="132" t="s">
        <v>593</v>
      </c>
      <c r="F416" s="133" t="s">
        <v>594</v>
      </c>
      <c r="G416" s="134" t="s">
        <v>200</v>
      </c>
      <c r="H416" s="135">
        <v>12.5</v>
      </c>
      <c r="I416" s="136"/>
      <c r="J416" s="137">
        <f>ROUND(I416*H416,2)</f>
        <v>0</v>
      </c>
      <c r="K416" s="133" t="s">
        <v>130</v>
      </c>
      <c r="L416" s="32"/>
      <c r="M416" s="138" t="s">
        <v>19</v>
      </c>
      <c r="N416" s="139" t="s">
        <v>42</v>
      </c>
      <c r="P416" s="140">
        <f>O416*H416</f>
        <v>0</v>
      </c>
      <c r="Q416" s="140">
        <v>1.1E-4</v>
      </c>
      <c r="R416" s="140">
        <f>Q416*H416</f>
        <v>1.3750000000000001E-3</v>
      </c>
      <c r="S416" s="140">
        <v>0</v>
      </c>
      <c r="T416" s="141">
        <f>S416*H416</f>
        <v>0</v>
      </c>
      <c r="AR416" s="142" t="s">
        <v>131</v>
      </c>
      <c r="AT416" s="142" t="s">
        <v>126</v>
      </c>
      <c r="AU416" s="142" t="s">
        <v>80</v>
      </c>
      <c r="AY416" s="17" t="s">
        <v>124</v>
      </c>
      <c r="BE416" s="143">
        <f>IF(N416="základní",J416,0)</f>
        <v>0</v>
      </c>
      <c r="BF416" s="143">
        <f>IF(N416="snížená",J416,0)</f>
        <v>0</v>
      </c>
      <c r="BG416" s="143">
        <f>IF(N416="zákl. přenesená",J416,0)</f>
        <v>0</v>
      </c>
      <c r="BH416" s="143">
        <f>IF(N416="sníž. přenesená",J416,0)</f>
        <v>0</v>
      </c>
      <c r="BI416" s="143">
        <f>IF(N416="nulová",J416,0)</f>
        <v>0</v>
      </c>
      <c r="BJ416" s="17" t="s">
        <v>78</v>
      </c>
      <c r="BK416" s="143">
        <f>ROUND(I416*H416,2)</f>
        <v>0</v>
      </c>
      <c r="BL416" s="17" t="s">
        <v>131</v>
      </c>
      <c r="BM416" s="142" t="s">
        <v>595</v>
      </c>
    </row>
    <row r="417" spans="2:65" s="1" customFormat="1" ht="11.25">
      <c r="B417" s="32"/>
      <c r="D417" s="144" t="s">
        <v>133</v>
      </c>
      <c r="F417" s="145" t="s">
        <v>596</v>
      </c>
      <c r="I417" s="146"/>
      <c r="L417" s="32"/>
      <c r="M417" s="147"/>
      <c r="T417" s="53"/>
      <c r="AT417" s="17" t="s">
        <v>133</v>
      </c>
      <c r="AU417" s="17" t="s">
        <v>80</v>
      </c>
    </row>
    <row r="418" spans="2:65" s="1" customFormat="1" ht="11.25">
      <c r="B418" s="32"/>
      <c r="D418" s="148" t="s">
        <v>135</v>
      </c>
      <c r="F418" s="149" t="s">
        <v>597</v>
      </c>
      <c r="I418" s="146"/>
      <c r="L418" s="32"/>
      <c r="M418" s="147"/>
      <c r="T418" s="53"/>
      <c r="AT418" s="17" t="s">
        <v>135</v>
      </c>
      <c r="AU418" s="17" t="s">
        <v>80</v>
      </c>
    </row>
    <row r="419" spans="2:65" s="1" customFormat="1" ht="107.25">
      <c r="B419" s="32"/>
      <c r="D419" s="144" t="s">
        <v>137</v>
      </c>
      <c r="F419" s="150" t="s">
        <v>598</v>
      </c>
      <c r="I419" s="146"/>
      <c r="L419" s="32"/>
      <c r="M419" s="147"/>
      <c r="T419" s="53"/>
      <c r="AT419" s="17" t="s">
        <v>137</v>
      </c>
      <c r="AU419" s="17" t="s">
        <v>80</v>
      </c>
    </row>
    <row r="420" spans="2:65" s="12" customFormat="1" ht="11.25">
      <c r="B420" s="151"/>
      <c r="D420" s="144" t="s">
        <v>139</v>
      </c>
      <c r="E420" s="152" t="s">
        <v>19</v>
      </c>
      <c r="F420" s="153" t="s">
        <v>599</v>
      </c>
      <c r="H420" s="154">
        <v>12.5</v>
      </c>
      <c r="I420" s="155"/>
      <c r="L420" s="151"/>
      <c r="M420" s="156"/>
      <c r="T420" s="157"/>
      <c r="AT420" s="152" t="s">
        <v>139</v>
      </c>
      <c r="AU420" s="152" t="s">
        <v>80</v>
      </c>
      <c r="AV420" s="12" t="s">
        <v>80</v>
      </c>
      <c r="AW420" s="12" t="s">
        <v>32</v>
      </c>
      <c r="AX420" s="12" t="s">
        <v>78</v>
      </c>
      <c r="AY420" s="152" t="s">
        <v>124</v>
      </c>
    </row>
    <row r="421" spans="2:65" s="1" customFormat="1" ht="16.5" customHeight="1">
      <c r="B421" s="32"/>
      <c r="C421" s="131" t="s">
        <v>600</v>
      </c>
      <c r="D421" s="131" t="s">
        <v>126</v>
      </c>
      <c r="E421" s="132" t="s">
        <v>601</v>
      </c>
      <c r="F421" s="133" t="s">
        <v>602</v>
      </c>
      <c r="G421" s="134" t="s">
        <v>129</v>
      </c>
      <c r="H421" s="135">
        <v>8.5</v>
      </c>
      <c r="I421" s="136"/>
      <c r="J421" s="137">
        <f>ROUND(I421*H421,2)</f>
        <v>0</v>
      </c>
      <c r="K421" s="133" t="s">
        <v>130</v>
      </c>
      <c r="L421" s="32"/>
      <c r="M421" s="138" t="s">
        <v>19</v>
      </c>
      <c r="N421" s="139" t="s">
        <v>42</v>
      </c>
      <c r="P421" s="140">
        <f>O421*H421</f>
        <v>0</v>
      </c>
      <c r="Q421" s="140">
        <v>8.4999999999999995E-4</v>
      </c>
      <c r="R421" s="140">
        <f>Q421*H421</f>
        <v>7.2249999999999997E-3</v>
      </c>
      <c r="S421" s="140">
        <v>0</v>
      </c>
      <c r="T421" s="141">
        <f>S421*H421</f>
        <v>0</v>
      </c>
      <c r="AR421" s="142" t="s">
        <v>131</v>
      </c>
      <c r="AT421" s="142" t="s">
        <v>126</v>
      </c>
      <c r="AU421" s="142" t="s">
        <v>80</v>
      </c>
      <c r="AY421" s="17" t="s">
        <v>124</v>
      </c>
      <c r="BE421" s="143">
        <f>IF(N421="základní",J421,0)</f>
        <v>0</v>
      </c>
      <c r="BF421" s="143">
        <f>IF(N421="snížená",J421,0)</f>
        <v>0</v>
      </c>
      <c r="BG421" s="143">
        <f>IF(N421="zákl. přenesená",J421,0)</f>
        <v>0</v>
      </c>
      <c r="BH421" s="143">
        <f>IF(N421="sníž. přenesená",J421,0)</f>
        <v>0</v>
      </c>
      <c r="BI421" s="143">
        <f>IF(N421="nulová",J421,0)</f>
        <v>0</v>
      </c>
      <c r="BJ421" s="17" t="s">
        <v>78</v>
      </c>
      <c r="BK421" s="143">
        <f>ROUND(I421*H421,2)</f>
        <v>0</v>
      </c>
      <c r="BL421" s="17" t="s">
        <v>131</v>
      </c>
      <c r="BM421" s="142" t="s">
        <v>603</v>
      </c>
    </row>
    <row r="422" spans="2:65" s="1" customFormat="1" ht="11.25">
      <c r="B422" s="32"/>
      <c r="D422" s="144" t="s">
        <v>133</v>
      </c>
      <c r="F422" s="145" t="s">
        <v>604</v>
      </c>
      <c r="I422" s="146"/>
      <c r="L422" s="32"/>
      <c r="M422" s="147"/>
      <c r="T422" s="53"/>
      <c r="AT422" s="17" t="s">
        <v>133</v>
      </c>
      <c r="AU422" s="17" t="s">
        <v>80</v>
      </c>
    </row>
    <row r="423" spans="2:65" s="1" customFormat="1" ht="11.25">
      <c r="B423" s="32"/>
      <c r="D423" s="148" t="s">
        <v>135</v>
      </c>
      <c r="F423" s="149" t="s">
        <v>605</v>
      </c>
      <c r="I423" s="146"/>
      <c r="L423" s="32"/>
      <c r="M423" s="147"/>
      <c r="T423" s="53"/>
      <c r="AT423" s="17" t="s">
        <v>135</v>
      </c>
      <c r="AU423" s="17" t="s">
        <v>80</v>
      </c>
    </row>
    <row r="424" spans="2:65" s="1" customFormat="1" ht="107.25">
      <c r="B424" s="32"/>
      <c r="D424" s="144" t="s">
        <v>137</v>
      </c>
      <c r="F424" s="150" t="s">
        <v>598</v>
      </c>
      <c r="I424" s="146"/>
      <c r="L424" s="32"/>
      <c r="M424" s="147"/>
      <c r="T424" s="53"/>
      <c r="AT424" s="17" t="s">
        <v>137</v>
      </c>
      <c r="AU424" s="17" t="s">
        <v>80</v>
      </c>
    </row>
    <row r="425" spans="2:65" s="12" customFormat="1" ht="11.25">
      <c r="B425" s="151"/>
      <c r="D425" s="144" t="s">
        <v>139</v>
      </c>
      <c r="E425" s="152" t="s">
        <v>19</v>
      </c>
      <c r="F425" s="153" t="s">
        <v>606</v>
      </c>
      <c r="H425" s="154">
        <v>8.5</v>
      </c>
      <c r="I425" s="155"/>
      <c r="L425" s="151"/>
      <c r="M425" s="156"/>
      <c r="T425" s="157"/>
      <c r="AT425" s="152" t="s">
        <v>139</v>
      </c>
      <c r="AU425" s="152" t="s">
        <v>80</v>
      </c>
      <c r="AV425" s="12" t="s">
        <v>80</v>
      </c>
      <c r="AW425" s="12" t="s">
        <v>32</v>
      </c>
      <c r="AX425" s="12" t="s">
        <v>78</v>
      </c>
      <c r="AY425" s="152" t="s">
        <v>124</v>
      </c>
    </row>
    <row r="426" spans="2:65" s="1" customFormat="1" ht="16.5" customHeight="1">
      <c r="B426" s="32"/>
      <c r="C426" s="131" t="s">
        <v>607</v>
      </c>
      <c r="D426" s="131" t="s">
        <v>126</v>
      </c>
      <c r="E426" s="132" t="s">
        <v>608</v>
      </c>
      <c r="F426" s="133" t="s">
        <v>609</v>
      </c>
      <c r="G426" s="134" t="s">
        <v>200</v>
      </c>
      <c r="H426" s="135">
        <v>12.5</v>
      </c>
      <c r="I426" s="136"/>
      <c r="J426" s="137">
        <f>ROUND(I426*H426,2)</f>
        <v>0</v>
      </c>
      <c r="K426" s="133" t="s">
        <v>130</v>
      </c>
      <c r="L426" s="32"/>
      <c r="M426" s="138" t="s">
        <v>19</v>
      </c>
      <c r="N426" s="139" t="s">
        <v>42</v>
      </c>
      <c r="P426" s="140">
        <f>O426*H426</f>
        <v>0</v>
      </c>
      <c r="Q426" s="140">
        <v>0</v>
      </c>
      <c r="R426" s="140">
        <f>Q426*H426</f>
        <v>0</v>
      </c>
      <c r="S426" s="140">
        <v>0</v>
      </c>
      <c r="T426" s="141">
        <f>S426*H426</f>
        <v>0</v>
      </c>
      <c r="AR426" s="142" t="s">
        <v>131</v>
      </c>
      <c r="AT426" s="142" t="s">
        <v>126</v>
      </c>
      <c r="AU426" s="142" t="s">
        <v>80</v>
      </c>
      <c r="AY426" s="17" t="s">
        <v>124</v>
      </c>
      <c r="BE426" s="143">
        <f>IF(N426="základní",J426,0)</f>
        <v>0</v>
      </c>
      <c r="BF426" s="143">
        <f>IF(N426="snížená",J426,0)</f>
        <v>0</v>
      </c>
      <c r="BG426" s="143">
        <f>IF(N426="zákl. přenesená",J426,0)</f>
        <v>0</v>
      </c>
      <c r="BH426" s="143">
        <f>IF(N426="sníž. přenesená",J426,0)</f>
        <v>0</v>
      </c>
      <c r="BI426" s="143">
        <f>IF(N426="nulová",J426,0)</f>
        <v>0</v>
      </c>
      <c r="BJ426" s="17" t="s">
        <v>78</v>
      </c>
      <c r="BK426" s="143">
        <f>ROUND(I426*H426,2)</f>
        <v>0</v>
      </c>
      <c r="BL426" s="17" t="s">
        <v>131</v>
      </c>
      <c r="BM426" s="142" t="s">
        <v>610</v>
      </c>
    </row>
    <row r="427" spans="2:65" s="1" customFormat="1" ht="11.25">
      <c r="B427" s="32"/>
      <c r="D427" s="144" t="s">
        <v>133</v>
      </c>
      <c r="F427" s="145" t="s">
        <v>611</v>
      </c>
      <c r="I427" s="146"/>
      <c r="L427" s="32"/>
      <c r="M427" s="147"/>
      <c r="T427" s="53"/>
      <c r="AT427" s="17" t="s">
        <v>133</v>
      </c>
      <c r="AU427" s="17" t="s">
        <v>80</v>
      </c>
    </row>
    <row r="428" spans="2:65" s="1" customFormat="1" ht="11.25">
      <c r="B428" s="32"/>
      <c r="D428" s="148" t="s">
        <v>135</v>
      </c>
      <c r="F428" s="149" t="s">
        <v>612</v>
      </c>
      <c r="I428" s="146"/>
      <c r="L428" s="32"/>
      <c r="M428" s="147"/>
      <c r="T428" s="53"/>
      <c r="AT428" s="17" t="s">
        <v>135</v>
      </c>
      <c r="AU428" s="17" t="s">
        <v>80</v>
      </c>
    </row>
    <row r="429" spans="2:65" s="1" customFormat="1" ht="48.75">
      <c r="B429" s="32"/>
      <c r="D429" s="144" t="s">
        <v>137</v>
      </c>
      <c r="F429" s="150" t="s">
        <v>613</v>
      </c>
      <c r="I429" s="146"/>
      <c r="L429" s="32"/>
      <c r="M429" s="147"/>
      <c r="T429" s="53"/>
      <c r="AT429" s="17" t="s">
        <v>137</v>
      </c>
      <c r="AU429" s="17" t="s">
        <v>80</v>
      </c>
    </row>
    <row r="430" spans="2:65" s="12" customFormat="1" ht="11.25">
      <c r="B430" s="151"/>
      <c r="D430" s="144" t="s">
        <v>139</v>
      </c>
      <c r="E430" s="152" t="s">
        <v>19</v>
      </c>
      <c r="F430" s="153" t="s">
        <v>614</v>
      </c>
      <c r="H430" s="154">
        <v>12.5</v>
      </c>
      <c r="I430" s="155"/>
      <c r="L430" s="151"/>
      <c r="M430" s="156"/>
      <c r="T430" s="157"/>
      <c r="AT430" s="152" t="s">
        <v>139</v>
      </c>
      <c r="AU430" s="152" t="s">
        <v>80</v>
      </c>
      <c r="AV430" s="12" t="s">
        <v>80</v>
      </c>
      <c r="AW430" s="12" t="s">
        <v>32</v>
      </c>
      <c r="AX430" s="12" t="s">
        <v>78</v>
      </c>
      <c r="AY430" s="152" t="s">
        <v>124</v>
      </c>
    </row>
    <row r="431" spans="2:65" s="1" customFormat="1" ht="16.5" customHeight="1">
      <c r="B431" s="32"/>
      <c r="C431" s="131" t="s">
        <v>615</v>
      </c>
      <c r="D431" s="131" t="s">
        <v>126</v>
      </c>
      <c r="E431" s="132" t="s">
        <v>616</v>
      </c>
      <c r="F431" s="133" t="s">
        <v>617</v>
      </c>
      <c r="G431" s="134" t="s">
        <v>129</v>
      </c>
      <c r="H431" s="135">
        <v>8.5</v>
      </c>
      <c r="I431" s="136"/>
      <c r="J431" s="137">
        <f>ROUND(I431*H431,2)</f>
        <v>0</v>
      </c>
      <c r="K431" s="133" t="s">
        <v>130</v>
      </c>
      <c r="L431" s="32"/>
      <c r="M431" s="138" t="s">
        <v>19</v>
      </c>
      <c r="N431" s="139" t="s">
        <v>42</v>
      </c>
      <c r="P431" s="140">
        <f>O431*H431</f>
        <v>0</v>
      </c>
      <c r="Q431" s="140">
        <v>1.0000000000000001E-5</v>
      </c>
      <c r="R431" s="140">
        <f>Q431*H431</f>
        <v>8.5000000000000006E-5</v>
      </c>
      <c r="S431" s="140">
        <v>0</v>
      </c>
      <c r="T431" s="141">
        <f>S431*H431</f>
        <v>0</v>
      </c>
      <c r="AR431" s="142" t="s">
        <v>131</v>
      </c>
      <c r="AT431" s="142" t="s">
        <v>126</v>
      </c>
      <c r="AU431" s="142" t="s">
        <v>80</v>
      </c>
      <c r="AY431" s="17" t="s">
        <v>124</v>
      </c>
      <c r="BE431" s="143">
        <f>IF(N431="základní",J431,0)</f>
        <v>0</v>
      </c>
      <c r="BF431" s="143">
        <f>IF(N431="snížená",J431,0)</f>
        <v>0</v>
      </c>
      <c r="BG431" s="143">
        <f>IF(N431="zákl. přenesená",J431,0)</f>
        <v>0</v>
      </c>
      <c r="BH431" s="143">
        <f>IF(N431="sníž. přenesená",J431,0)</f>
        <v>0</v>
      </c>
      <c r="BI431" s="143">
        <f>IF(N431="nulová",J431,0)</f>
        <v>0</v>
      </c>
      <c r="BJ431" s="17" t="s">
        <v>78</v>
      </c>
      <c r="BK431" s="143">
        <f>ROUND(I431*H431,2)</f>
        <v>0</v>
      </c>
      <c r="BL431" s="17" t="s">
        <v>131</v>
      </c>
      <c r="BM431" s="142" t="s">
        <v>618</v>
      </c>
    </row>
    <row r="432" spans="2:65" s="1" customFormat="1" ht="11.25">
      <c r="B432" s="32"/>
      <c r="D432" s="144" t="s">
        <v>133</v>
      </c>
      <c r="F432" s="145" t="s">
        <v>619</v>
      </c>
      <c r="I432" s="146"/>
      <c r="L432" s="32"/>
      <c r="M432" s="147"/>
      <c r="T432" s="53"/>
      <c r="AT432" s="17" t="s">
        <v>133</v>
      </c>
      <c r="AU432" s="17" t="s">
        <v>80</v>
      </c>
    </row>
    <row r="433" spans="2:65" s="1" customFormat="1" ht="11.25">
      <c r="B433" s="32"/>
      <c r="D433" s="148" t="s">
        <v>135</v>
      </c>
      <c r="F433" s="149" t="s">
        <v>620</v>
      </c>
      <c r="I433" s="146"/>
      <c r="L433" s="32"/>
      <c r="M433" s="147"/>
      <c r="T433" s="53"/>
      <c r="AT433" s="17" t="s">
        <v>135</v>
      </c>
      <c r="AU433" s="17" t="s">
        <v>80</v>
      </c>
    </row>
    <row r="434" spans="2:65" s="1" customFormat="1" ht="48.75">
      <c r="B434" s="32"/>
      <c r="D434" s="144" t="s">
        <v>137</v>
      </c>
      <c r="F434" s="150" t="s">
        <v>613</v>
      </c>
      <c r="I434" s="146"/>
      <c r="L434" s="32"/>
      <c r="M434" s="147"/>
      <c r="T434" s="53"/>
      <c r="AT434" s="17" t="s">
        <v>137</v>
      </c>
      <c r="AU434" s="17" t="s">
        <v>80</v>
      </c>
    </row>
    <row r="435" spans="2:65" s="12" customFormat="1" ht="11.25">
      <c r="B435" s="151"/>
      <c r="D435" s="144" t="s">
        <v>139</v>
      </c>
      <c r="E435" s="152" t="s">
        <v>19</v>
      </c>
      <c r="F435" s="153" t="s">
        <v>621</v>
      </c>
      <c r="H435" s="154">
        <v>8.5</v>
      </c>
      <c r="I435" s="155"/>
      <c r="L435" s="151"/>
      <c r="M435" s="156"/>
      <c r="T435" s="157"/>
      <c r="AT435" s="152" t="s">
        <v>139</v>
      </c>
      <c r="AU435" s="152" t="s">
        <v>80</v>
      </c>
      <c r="AV435" s="12" t="s">
        <v>80</v>
      </c>
      <c r="AW435" s="12" t="s">
        <v>32</v>
      </c>
      <c r="AX435" s="12" t="s">
        <v>78</v>
      </c>
      <c r="AY435" s="152" t="s">
        <v>124</v>
      </c>
    </row>
    <row r="436" spans="2:65" s="1" customFormat="1" ht="16.5" customHeight="1">
      <c r="B436" s="32"/>
      <c r="C436" s="131" t="s">
        <v>622</v>
      </c>
      <c r="D436" s="131" t="s">
        <v>126</v>
      </c>
      <c r="E436" s="132" t="s">
        <v>623</v>
      </c>
      <c r="F436" s="133" t="s">
        <v>624</v>
      </c>
      <c r="G436" s="134" t="s">
        <v>200</v>
      </c>
      <c r="H436" s="135">
        <v>1072</v>
      </c>
      <c r="I436" s="136"/>
      <c r="J436" s="137">
        <f>ROUND(I436*H436,2)</f>
        <v>0</v>
      </c>
      <c r="K436" s="133" t="s">
        <v>130</v>
      </c>
      <c r="L436" s="32"/>
      <c r="M436" s="138" t="s">
        <v>19</v>
      </c>
      <c r="N436" s="139" t="s">
        <v>42</v>
      </c>
      <c r="P436" s="140">
        <f>O436*H436</f>
        <v>0</v>
      </c>
      <c r="Q436" s="140">
        <v>7.1900000000000006E-2</v>
      </c>
      <c r="R436" s="140">
        <f>Q436*H436</f>
        <v>77.076800000000006</v>
      </c>
      <c r="S436" s="140">
        <v>0</v>
      </c>
      <c r="T436" s="141">
        <f>S436*H436</f>
        <v>0</v>
      </c>
      <c r="AR436" s="142" t="s">
        <v>131</v>
      </c>
      <c r="AT436" s="142" t="s">
        <v>126</v>
      </c>
      <c r="AU436" s="142" t="s">
        <v>80</v>
      </c>
      <c r="AY436" s="17" t="s">
        <v>124</v>
      </c>
      <c r="BE436" s="143">
        <f>IF(N436="základní",J436,0)</f>
        <v>0</v>
      </c>
      <c r="BF436" s="143">
        <f>IF(N436="snížená",J436,0)</f>
        <v>0</v>
      </c>
      <c r="BG436" s="143">
        <f>IF(N436="zákl. přenesená",J436,0)</f>
        <v>0</v>
      </c>
      <c r="BH436" s="143">
        <f>IF(N436="sníž. přenesená",J436,0)</f>
        <v>0</v>
      </c>
      <c r="BI436" s="143">
        <f>IF(N436="nulová",J436,0)</f>
        <v>0</v>
      </c>
      <c r="BJ436" s="17" t="s">
        <v>78</v>
      </c>
      <c r="BK436" s="143">
        <f>ROUND(I436*H436,2)</f>
        <v>0</v>
      </c>
      <c r="BL436" s="17" t="s">
        <v>131</v>
      </c>
      <c r="BM436" s="142" t="s">
        <v>625</v>
      </c>
    </row>
    <row r="437" spans="2:65" s="1" customFormat="1" ht="19.5">
      <c r="B437" s="32"/>
      <c r="D437" s="144" t="s">
        <v>133</v>
      </c>
      <c r="F437" s="145" t="s">
        <v>626</v>
      </c>
      <c r="I437" s="146"/>
      <c r="L437" s="32"/>
      <c r="M437" s="147"/>
      <c r="T437" s="53"/>
      <c r="AT437" s="17" t="s">
        <v>133</v>
      </c>
      <c r="AU437" s="17" t="s">
        <v>80</v>
      </c>
    </row>
    <row r="438" spans="2:65" s="1" customFormat="1" ht="11.25">
      <c r="B438" s="32"/>
      <c r="D438" s="148" t="s">
        <v>135</v>
      </c>
      <c r="F438" s="149" t="s">
        <v>627</v>
      </c>
      <c r="I438" s="146"/>
      <c r="L438" s="32"/>
      <c r="M438" s="147"/>
      <c r="T438" s="53"/>
      <c r="AT438" s="17" t="s">
        <v>135</v>
      </c>
      <c r="AU438" s="17" t="s">
        <v>80</v>
      </c>
    </row>
    <row r="439" spans="2:65" s="1" customFormat="1" ht="117">
      <c r="B439" s="32"/>
      <c r="D439" s="144" t="s">
        <v>137</v>
      </c>
      <c r="F439" s="150" t="s">
        <v>628</v>
      </c>
      <c r="I439" s="146"/>
      <c r="L439" s="32"/>
      <c r="M439" s="147"/>
      <c r="T439" s="53"/>
      <c r="AT439" s="17" t="s">
        <v>137</v>
      </c>
      <c r="AU439" s="17" t="s">
        <v>80</v>
      </c>
    </row>
    <row r="440" spans="2:65" s="12" customFormat="1" ht="11.25">
      <c r="B440" s="151"/>
      <c r="D440" s="144" t="s">
        <v>139</v>
      </c>
      <c r="E440" s="152" t="s">
        <v>19</v>
      </c>
      <c r="F440" s="153" t="s">
        <v>629</v>
      </c>
      <c r="H440" s="154">
        <v>1072</v>
      </c>
      <c r="I440" s="155"/>
      <c r="L440" s="151"/>
      <c r="M440" s="156"/>
      <c r="T440" s="157"/>
      <c r="AT440" s="152" t="s">
        <v>139</v>
      </c>
      <c r="AU440" s="152" t="s">
        <v>80</v>
      </c>
      <c r="AV440" s="12" t="s">
        <v>80</v>
      </c>
      <c r="AW440" s="12" t="s">
        <v>32</v>
      </c>
      <c r="AX440" s="12" t="s">
        <v>78</v>
      </c>
      <c r="AY440" s="152" t="s">
        <v>124</v>
      </c>
    </row>
    <row r="441" spans="2:65" s="1" customFormat="1" ht="16.5" customHeight="1">
      <c r="B441" s="32"/>
      <c r="C441" s="131" t="s">
        <v>630</v>
      </c>
      <c r="D441" s="131" t="s">
        <v>126</v>
      </c>
      <c r="E441" s="132" t="s">
        <v>631</v>
      </c>
      <c r="F441" s="133" t="s">
        <v>632</v>
      </c>
      <c r="G441" s="134" t="s">
        <v>200</v>
      </c>
      <c r="H441" s="135">
        <v>798</v>
      </c>
      <c r="I441" s="136"/>
      <c r="J441" s="137">
        <f>ROUND(I441*H441,2)</f>
        <v>0</v>
      </c>
      <c r="K441" s="133" t="s">
        <v>130</v>
      </c>
      <c r="L441" s="32"/>
      <c r="M441" s="138" t="s">
        <v>19</v>
      </c>
      <c r="N441" s="139" t="s">
        <v>42</v>
      </c>
      <c r="P441" s="140">
        <f>O441*H441</f>
        <v>0</v>
      </c>
      <c r="Q441" s="140">
        <v>0.15540000000000001</v>
      </c>
      <c r="R441" s="140">
        <f>Q441*H441</f>
        <v>124.00920000000001</v>
      </c>
      <c r="S441" s="140">
        <v>0</v>
      </c>
      <c r="T441" s="141">
        <f>S441*H441</f>
        <v>0</v>
      </c>
      <c r="AR441" s="142" t="s">
        <v>131</v>
      </c>
      <c r="AT441" s="142" t="s">
        <v>126</v>
      </c>
      <c r="AU441" s="142" t="s">
        <v>80</v>
      </c>
      <c r="AY441" s="17" t="s">
        <v>124</v>
      </c>
      <c r="BE441" s="143">
        <f>IF(N441="základní",J441,0)</f>
        <v>0</v>
      </c>
      <c r="BF441" s="143">
        <f>IF(N441="snížená",J441,0)</f>
        <v>0</v>
      </c>
      <c r="BG441" s="143">
        <f>IF(N441="zákl. přenesená",J441,0)</f>
        <v>0</v>
      </c>
      <c r="BH441" s="143">
        <f>IF(N441="sníž. přenesená",J441,0)</f>
        <v>0</v>
      </c>
      <c r="BI441" s="143">
        <f>IF(N441="nulová",J441,0)</f>
        <v>0</v>
      </c>
      <c r="BJ441" s="17" t="s">
        <v>78</v>
      </c>
      <c r="BK441" s="143">
        <f>ROUND(I441*H441,2)</f>
        <v>0</v>
      </c>
      <c r="BL441" s="17" t="s">
        <v>131</v>
      </c>
      <c r="BM441" s="142" t="s">
        <v>633</v>
      </c>
    </row>
    <row r="442" spans="2:65" s="1" customFormat="1" ht="19.5">
      <c r="B442" s="32"/>
      <c r="D442" s="144" t="s">
        <v>133</v>
      </c>
      <c r="F442" s="145" t="s">
        <v>634</v>
      </c>
      <c r="I442" s="146"/>
      <c r="L442" s="32"/>
      <c r="M442" s="147"/>
      <c r="T442" s="53"/>
      <c r="AT442" s="17" t="s">
        <v>133</v>
      </c>
      <c r="AU442" s="17" t="s">
        <v>80</v>
      </c>
    </row>
    <row r="443" spans="2:65" s="1" customFormat="1" ht="11.25">
      <c r="B443" s="32"/>
      <c r="D443" s="148" t="s">
        <v>135</v>
      </c>
      <c r="F443" s="149" t="s">
        <v>635</v>
      </c>
      <c r="I443" s="146"/>
      <c r="L443" s="32"/>
      <c r="M443" s="147"/>
      <c r="T443" s="53"/>
      <c r="AT443" s="17" t="s">
        <v>135</v>
      </c>
      <c r="AU443" s="17" t="s">
        <v>80</v>
      </c>
    </row>
    <row r="444" spans="2:65" s="1" customFormat="1" ht="87.75">
      <c r="B444" s="32"/>
      <c r="D444" s="144" t="s">
        <v>137</v>
      </c>
      <c r="F444" s="150" t="s">
        <v>636</v>
      </c>
      <c r="I444" s="146"/>
      <c r="L444" s="32"/>
      <c r="M444" s="147"/>
      <c r="T444" s="53"/>
      <c r="AT444" s="17" t="s">
        <v>137</v>
      </c>
      <c r="AU444" s="17" t="s">
        <v>80</v>
      </c>
    </row>
    <row r="445" spans="2:65" s="12" customFormat="1" ht="11.25">
      <c r="B445" s="151"/>
      <c r="D445" s="144" t="s">
        <v>139</v>
      </c>
      <c r="E445" s="152" t="s">
        <v>19</v>
      </c>
      <c r="F445" s="153" t="s">
        <v>637</v>
      </c>
      <c r="H445" s="154">
        <v>798</v>
      </c>
      <c r="I445" s="155"/>
      <c r="L445" s="151"/>
      <c r="M445" s="156"/>
      <c r="T445" s="157"/>
      <c r="AT445" s="152" t="s">
        <v>139</v>
      </c>
      <c r="AU445" s="152" t="s">
        <v>80</v>
      </c>
      <c r="AV445" s="12" t="s">
        <v>80</v>
      </c>
      <c r="AW445" s="12" t="s">
        <v>32</v>
      </c>
      <c r="AX445" s="12" t="s">
        <v>78</v>
      </c>
      <c r="AY445" s="152" t="s">
        <v>124</v>
      </c>
    </row>
    <row r="446" spans="2:65" s="1" customFormat="1" ht="16.5" customHeight="1">
      <c r="B446" s="32"/>
      <c r="C446" s="131" t="s">
        <v>638</v>
      </c>
      <c r="D446" s="131" t="s">
        <v>126</v>
      </c>
      <c r="E446" s="132" t="s">
        <v>639</v>
      </c>
      <c r="F446" s="133" t="s">
        <v>640</v>
      </c>
      <c r="G446" s="134" t="s">
        <v>200</v>
      </c>
      <c r="H446" s="135">
        <v>35</v>
      </c>
      <c r="I446" s="136"/>
      <c r="J446" s="137">
        <f>ROUND(I446*H446,2)</f>
        <v>0</v>
      </c>
      <c r="K446" s="133" t="s">
        <v>130</v>
      </c>
      <c r="L446" s="32"/>
      <c r="M446" s="138" t="s">
        <v>19</v>
      </c>
      <c r="N446" s="139" t="s">
        <v>42</v>
      </c>
      <c r="P446" s="140">
        <f>O446*H446</f>
        <v>0</v>
      </c>
      <c r="Q446" s="140">
        <v>0</v>
      </c>
      <c r="R446" s="140">
        <f>Q446*H446</f>
        <v>0</v>
      </c>
      <c r="S446" s="140">
        <v>0</v>
      </c>
      <c r="T446" s="141">
        <f>S446*H446</f>
        <v>0</v>
      </c>
      <c r="AR446" s="142" t="s">
        <v>131</v>
      </c>
      <c r="AT446" s="142" t="s">
        <v>126</v>
      </c>
      <c r="AU446" s="142" t="s">
        <v>80</v>
      </c>
      <c r="AY446" s="17" t="s">
        <v>124</v>
      </c>
      <c r="BE446" s="143">
        <f>IF(N446="základní",J446,0)</f>
        <v>0</v>
      </c>
      <c r="BF446" s="143">
        <f>IF(N446="snížená",J446,0)</f>
        <v>0</v>
      </c>
      <c r="BG446" s="143">
        <f>IF(N446="zákl. přenesená",J446,0)</f>
        <v>0</v>
      </c>
      <c r="BH446" s="143">
        <f>IF(N446="sníž. přenesená",J446,0)</f>
        <v>0</v>
      </c>
      <c r="BI446" s="143">
        <f>IF(N446="nulová",J446,0)</f>
        <v>0</v>
      </c>
      <c r="BJ446" s="17" t="s">
        <v>78</v>
      </c>
      <c r="BK446" s="143">
        <f>ROUND(I446*H446,2)</f>
        <v>0</v>
      </c>
      <c r="BL446" s="17" t="s">
        <v>131</v>
      </c>
      <c r="BM446" s="142" t="s">
        <v>641</v>
      </c>
    </row>
    <row r="447" spans="2:65" s="1" customFormat="1" ht="19.5">
      <c r="B447" s="32"/>
      <c r="D447" s="144" t="s">
        <v>133</v>
      </c>
      <c r="F447" s="145" t="s">
        <v>642</v>
      </c>
      <c r="I447" s="146"/>
      <c r="L447" s="32"/>
      <c r="M447" s="147"/>
      <c r="T447" s="53"/>
      <c r="AT447" s="17" t="s">
        <v>133</v>
      </c>
      <c r="AU447" s="17" t="s">
        <v>80</v>
      </c>
    </row>
    <row r="448" spans="2:65" s="1" customFormat="1" ht="11.25">
      <c r="B448" s="32"/>
      <c r="D448" s="148" t="s">
        <v>135</v>
      </c>
      <c r="F448" s="149" t="s">
        <v>643</v>
      </c>
      <c r="I448" s="146"/>
      <c r="L448" s="32"/>
      <c r="M448" s="147"/>
      <c r="T448" s="53"/>
      <c r="AT448" s="17" t="s">
        <v>135</v>
      </c>
      <c r="AU448" s="17" t="s">
        <v>80</v>
      </c>
    </row>
    <row r="449" spans="2:65" s="1" customFormat="1" ht="97.5">
      <c r="B449" s="32"/>
      <c r="D449" s="144" t="s">
        <v>137</v>
      </c>
      <c r="F449" s="150" t="s">
        <v>644</v>
      </c>
      <c r="I449" s="146"/>
      <c r="L449" s="32"/>
      <c r="M449" s="147"/>
      <c r="T449" s="53"/>
      <c r="AT449" s="17" t="s">
        <v>137</v>
      </c>
      <c r="AU449" s="17" t="s">
        <v>80</v>
      </c>
    </row>
    <row r="450" spans="2:65" s="12" customFormat="1" ht="11.25">
      <c r="B450" s="151"/>
      <c r="D450" s="144" t="s">
        <v>139</v>
      </c>
      <c r="E450" s="152" t="s">
        <v>19</v>
      </c>
      <c r="F450" s="153" t="s">
        <v>395</v>
      </c>
      <c r="H450" s="154">
        <v>35</v>
      </c>
      <c r="I450" s="155"/>
      <c r="L450" s="151"/>
      <c r="M450" s="156"/>
      <c r="T450" s="157"/>
      <c r="AT450" s="152" t="s">
        <v>139</v>
      </c>
      <c r="AU450" s="152" t="s">
        <v>80</v>
      </c>
      <c r="AV450" s="12" t="s">
        <v>80</v>
      </c>
      <c r="AW450" s="12" t="s">
        <v>32</v>
      </c>
      <c r="AX450" s="12" t="s">
        <v>78</v>
      </c>
      <c r="AY450" s="152" t="s">
        <v>124</v>
      </c>
    </row>
    <row r="451" spans="2:65" s="1" customFormat="1" ht="16.5" customHeight="1">
      <c r="B451" s="32"/>
      <c r="C451" s="171" t="s">
        <v>645</v>
      </c>
      <c r="D451" s="171" t="s">
        <v>296</v>
      </c>
      <c r="E451" s="172" t="s">
        <v>646</v>
      </c>
      <c r="F451" s="173" t="s">
        <v>647</v>
      </c>
      <c r="G451" s="174" t="s">
        <v>200</v>
      </c>
      <c r="H451" s="175">
        <v>487</v>
      </c>
      <c r="I451" s="176"/>
      <c r="J451" s="177">
        <f>ROUND(I451*H451,2)</f>
        <v>0</v>
      </c>
      <c r="K451" s="173" t="s">
        <v>130</v>
      </c>
      <c r="L451" s="178"/>
      <c r="M451" s="179" t="s">
        <v>19</v>
      </c>
      <c r="N451" s="180" t="s">
        <v>42</v>
      </c>
      <c r="P451" s="140">
        <f>O451*H451</f>
        <v>0</v>
      </c>
      <c r="Q451" s="140">
        <v>0.08</v>
      </c>
      <c r="R451" s="140">
        <f>Q451*H451</f>
        <v>38.96</v>
      </c>
      <c r="S451" s="140">
        <v>0</v>
      </c>
      <c r="T451" s="141">
        <f>S451*H451</f>
        <v>0</v>
      </c>
      <c r="AR451" s="142" t="s">
        <v>189</v>
      </c>
      <c r="AT451" s="142" t="s">
        <v>296</v>
      </c>
      <c r="AU451" s="142" t="s">
        <v>80</v>
      </c>
      <c r="AY451" s="17" t="s">
        <v>124</v>
      </c>
      <c r="BE451" s="143">
        <f>IF(N451="základní",J451,0)</f>
        <v>0</v>
      </c>
      <c r="BF451" s="143">
        <f>IF(N451="snížená",J451,0)</f>
        <v>0</v>
      </c>
      <c r="BG451" s="143">
        <f>IF(N451="zákl. přenesená",J451,0)</f>
        <v>0</v>
      </c>
      <c r="BH451" s="143">
        <f>IF(N451="sníž. přenesená",J451,0)</f>
        <v>0</v>
      </c>
      <c r="BI451" s="143">
        <f>IF(N451="nulová",J451,0)</f>
        <v>0</v>
      </c>
      <c r="BJ451" s="17" t="s">
        <v>78</v>
      </c>
      <c r="BK451" s="143">
        <f>ROUND(I451*H451,2)</f>
        <v>0</v>
      </c>
      <c r="BL451" s="17" t="s">
        <v>131</v>
      </c>
      <c r="BM451" s="142" t="s">
        <v>648</v>
      </c>
    </row>
    <row r="452" spans="2:65" s="1" customFormat="1" ht="11.25">
      <c r="B452" s="32"/>
      <c r="D452" s="144" t="s">
        <v>133</v>
      </c>
      <c r="F452" s="145" t="s">
        <v>647</v>
      </c>
      <c r="I452" s="146"/>
      <c r="L452" s="32"/>
      <c r="M452" s="147"/>
      <c r="T452" s="53"/>
      <c r="AT452" s="17" t="s">
        <v>133</v>
      </c>
      <c r="AU452" s="17" t="s">
        <v>80</v>
      </c>
    </row>
    <row r="453" spans="2:65" s="12" customFormat="1" ht="11.25">
      <c r="B453" s="151"/>
      <c r="D453" s="144" t="s">
        <v>139</v>
      </c>
      <c r="E453" s="152" t="s">
        <v>19</v>
      </c>
      <c r="F453" s="153" t="s">
        <v>649</v>
      </c>
      <c r="H453" s="154">
        <v>487</v>
      </c>
      <c r="I453" s="155"/>
      <c r="L453" s="151"/>
      <c r="M453" s="156"/>
      <c r="T453" s="157"/>
      <c r="AT453" s="152" t="s">
        <v>139</v>
      </c>
      <c r="AU453" s="152" t="s">
        <v>80</v>
      </c>
      <c r="AV453" s="12" t="s">
        <v>80</v>
      </c>
      <c r="AW453" s="12" t="s">
        <v>32</v>
      </c>
      <c r="AX453" s="12" t="s">
        <v>78</v>
      </c>
      <c r="AY453" s="152" t="s">
        <v>124</v>
      </c>
    </row>
    <row r="454" spans="2:65" s="1" customFormat="1" ht="16.5" customHeight="1">
      <c r="B454" s="32"/>
      <c r="C454" s="171" t="s">
        <v>650</v>
      </c>
      <c r="D454" s="171" t="s">
        <v>296</v>
      </c>
      <c r="E454" s="172" t="s">
        <v>651</v>
      </c>
      <c r="F454" s="173" t="s">
        <v>652</v>
      </c>
      <c r="G454" s="174" t="s">
        <v>200</v>
      </c>
      <c r="H454" s="175">
        <v>273</v>
      </c>
      <c r="I454" s="176"/>
      <c r="J454" s="177">
        <f>ROUND(I454*H454,2)</f>
        <v>0</v>
      </c>
      <c r="K454" s="173" t="s">
        <v>130</v>
      </c>
      <c r="L454" s="178"/>
      <c r="M454" s="179" t="s">
        <v>19</v>
      </c>
      <c r="N454" s="180" t="s">
        <v>42</v>
      </c>
      <c r="P454" s="140">
        <f>O454*H454</f>
        <v>0</v>
      </c>
      <c r="Q454" s="140">
        <v>4.8300000000000003E-2</v>
      </c>
      <c r="R454" s="140">
        <f>Q454*H454</f>
        <v>13.1859</v>
      </c>
      <c r="S454" s="140">
        <v>0</v>
      </c>
      <c r="T454" s="141">
        <f>S454*H454</f>
        <v>0</v>
      </c>
      <c r="AR454" s="142" t="s">
        <v>189</v>
      </c>
      <c r="AT454" s="142" t="s">
        <v>296</v>
      </c>
      <c r="AU454" s="142" t="s">
        <v>80</v>
      </c>
      <c r="AY454" s="17" t="s">
        <v>124</v>
      </c>
      <c r="BE454" s="143">
        <f>IF(N454="základní",J454,0)</f>
        <v>0</v>
      </c>
      <c r="BF454" s="143">
        <f>IF(N454="snížená",J454,0)</f>
        <v>0</v>
      </c>
      <c r="BG454" s="143">
        <f>IF(N454="zákl. přenesená",J454,0)</f>
        <v>0</v>
      </c>
      <c r="BH454" s="143">
        <f>IF(N454="sníž. přenesená",J454,0)</f>
        <v>0</v>
      </c>
      <c r="BI454" s="143">
        <f>IF(N454="nulová",J454,0)</f>
        <v>0</v>
      </c>
      <c r="BJ454" s="17" t="s">
        <v>78</v>
      </c>
      <c r="BK454" s="143">
        <f>ROUND(I454*H454,2)</f>
        <v>0</v>
      </c>
      <c r="BL454" s="17" t="s">
        <v>131</v>
      </c>
      <c r="BM454" s="142" t="s">
        <v>653</v>
      </c>
    </row>
    <row r="455" spans="2:65" s="1" customFormat="1" ht="11.25">
      <c r="B455" s="32"/>
      <c r="D455" s="144" t="s">
        <v>133</v>
      </c>
      <c r="F455" s="145" t="s">
        <v>652</v>
      </c>
      <c r="I455" s="146"/>
      <c r="L455" s="32"/>
      <c r="M455" s="147"/>
      <c r="T455" s="53"/>
      <c r="AT455" s="17" t="s">
        <v>133</v>
      </c>
      <c r="AU455" s="17" t="s">
        <v>80</v>
      </c>
    </row>
    <row r="456" spans="2:65" s="12" customFormat="1" ht="11.25">
      <c r="B456" s="151"/>
      <c r="D456" s="144" t="s">
        <v>139</v>
      </c>
      <c r="E456" s="152" t="s">
        <v>19</v>
      </c>
      <c r="F456" s="153" t="s">
        <v>654</v>
      </c>
      <c r="H456" s="154">
        <v>273</v>
      </c>
      <c r="I456" s="155"/>
      <c r="L456" s="151"/>
      <c r="M456" s="156"/>
      <c r="T456" s="157"/>
      <c r="AT456" s="152" t="s">
        <v>139</v>
      </c>
      <c r="AU456" s="152" t="s">
        <v>80</v>
      </c>
      <c r="AV456" s="12" t="s">
        <v>80</v>
      </c>
      <c r="AW456" s="12" t="s">
        <v>32</v>
      </c>
      <c r="AX456" s="12" t="s">
        <v>78</v>
      </c>
      <c r="AY456" s="152" t="s">
        <v>124</v>
      </c>
    </row>
    <row r="457" spans="2:65" s="1" customFormat="1" ht="16.5" customHeight="1">
      <c r="B457" s="32"/>
      <c r="C457" s="171" t="s">
        <v>655</v>
      </c>
      <c r="D457" s="171" t="s">
        <v>296</v>
      </c>
      <c r="E457" s="172" t="s">
        <v>656</v>
      </c>
      <c r="F457" s="173" t="s">
        <v>657</v>
      </c>
      <c r="G457" s="174" t="s">
        <v>200</v>
      </c>
      <c r="H457" s="175">
        <v>19</v>
      </c>
      <c r="I457" s="176"/>
      <c r="J457" s="177">
        <f>ROUND(I457*H457,2)</f>
        <v>0</v>
      </c>
      <c r="K457" s="173" t="s">
        <v>130</v>
      </c>
      <c r="L457" s="178"/>
      <c r="M457" s="179" t="s">
        <v>19</v>
      </c>
      <c r="N457" s="180" t="s">
        <v>42</v>
      </c>
      <c r="P457" s="140">
        <f>O457*H457</f>
        <v>0</v>
      </c>
      <c r="Q457" s="140">
        <v>6.5670000000000006E-2</v>
      </c>
      <c r="R457" s="140">
        <f>Q457*H457</f>
        <v>1.2477300000000002</v>
      </c>
      <c r="S457" s="140">
        <v>0</v>
      </c>
      <c r="T457" s="141">
        <f>S457*H457</f>
        <v>0</v>
      </c>
      <c r="AR457" s="142" t="s">
        <v>189</v>
      </c>
      <c r="AT457" s="142" t="s">
        <v>296</v>
      </c>
      <c r="AU457" s="142" t="s">
        <v>80</v>
      </c>
      <c r="AY457" s="17" t="s">
        <v>124</v>
      </c>
      <c r="BE457" s="143">
        <f>IF(N457="základní",J457,0)</f>
        <v>0</v>
      </c>
      <c r="BF457" s="143">
        <f>IF(N457="snížená",J457,0)</f>
        <v>0</v>
      </c>
      <c r="BG457" s="143">
        <f>IF(N457="zákl. přenesená",J457,0)</f>
        <v>0</v>
      </c>
      <c r="BH457" s="143">
        <f>IF(N457="sníž. přenesená",J457,0)</f>
        <v>0</v>
      </c>
      <c r="BI457" s="143">
        <f>IF(N457="nulová",J457,0)</f>
        <v>0</v>
      </c>
      <c r="BJ457" s="17" t="s">
        <v>78</v>
      </c>
      <c r="BK457" s="143">
        <f>ROUND(I457*H457,2)</f>
        <v>0</v>
      </c>
      <c r="BL457" s="17" t="s">
        <v>131</v>
      </c>
      <c r="BM457" s="142" t="s">
        <v>658</v>
      </c>
    </row>
    <row r="458" spans="2:65" s="1" customFormat="1" ht="11.25">
      <c r="B458" s="32"/>
      <c r="D458" s="144" t="s">
        <v>133</v>
      </c>
      <c r="F458" s="145" t="s">
        <v>657</v>
      </c>
      <c r="I458" s="146"/>
      <c r="L458" s="32"/>
      <c r="M458" s="147"/>
      <c r="T458" s="53"/>
      <c r="AT458" s="17" t="s">
        <v>133</v>
      </c>
      <c r="AU458" s="17" t="s">
        <v>80</v>
      </c>
    </row>
    <row r="459" spans="2:65" s="12" customFormat="1" ht="11.25">
      <c r="B459" s="151"/>
      <c r="D459" s="144" t="s">
        <v>139</v>
      </c>
      <c r="E459" s="152" t="s">
        <v>19</v>
      </c>
      <c r="F459" s="153" t="s">
        <v>659</v>
      </c>
      <c r="H459" s="154">
        <v>9</v>
      </c>
      <c r="I459" s="155"/>
      <c r="L459" s="151"/>
      <c r="M459" s="156"/>
      <c r="T459" s="157"/>
      <c r="AT459" s="152" t="s">
        <v>139</v>
      </c>
      <c r="AU459" s="152" t="s">
        <v>80</v>
      </c>
      <c r="AV459" s="12" t="s">
        <v>80</v>
      </c>
      <c r="AW459" s="12" t="s">
        <v>32</v>
      </c>
      <c r="AX459" s="12" t="s">
        <v>71</v>
      </c>
      <c r="AY459" s="152" t="s">
        <v>124</v>
      </c>
    </row>
    <row r="460" spans="2:65" s="12" customFormat="1" ht="11.25">
      <c r="B460" s="151"/>
      <c r="D460" s="144" t="s">
        <v>139</v>
      </c>
      <c r="E460" s="152" t="s">
        <v>19</v>
      </c>
      <c r="F460" s="153" t="s">
        <v>660</v>
      </c>
      <c r="H460" s="154">
        <v>10</v>
      </c>
      <c r="I460" s="155"/>
      <c r="L460" s="151"/>
      <c r="M460" s="156"/>
      <c r="T460" s="157"/>
      <c r="AT460" s="152" t="s">
        <v>139</v>
      </c>
      <c r="AU460" s="152" t="s">
        <v>80</v>
      </c>
      <c r="AV460" s="12" t="s">
        <v>80</v>
      </c>
      <c r="AW460" s="12" t="s">
        <v>32</v>
      </c>
      <c r="AX460" s="12" t="s">
        <v>71</v>
      </c>
      <c r="AY460" s="152" t="s">
        <v>124</v>
      </c>
    </row>
    <row r="461" spans="2:65" s="13" customFormat="1" ht="11.25">
      <c r="B461" s="158"/>
      <c r="D461" s="144" t="s">
        <v>139</v>
      </c>
      <c r="E461" s="159" t="s">
        <v>19</v>
      </c>
      <c r="F461" s="160" t="s">
        <v>148</v>
      </c>
      <c r="H461" s="161">
        <v>19</v>
      </c>
      <c r="I461" s="162"/>
      <c r="L461" s="158"/>
      <c r="M461" s="163"/>
      <c r="T461" s="164"/>
      <c r="AT461" s="159" t="s">
        <v>139</v>
      </c>
      <c r="AU461" s="159" t="s">
        <v>80</v>
      </c>
      <c r="AV461" s="13" t="s">
        <v>131</v>
      </c>
      <c r="AW461" s="13" t="s">
        <v>32</v>
      </c>
      <c r="AX461" s="13" t="s">
        <v>78</v>
      </c>
      <c r="AY461" s="159" t="s">
        <v>124</v>
      </c>
    </row>
    <row r="462" spans="2:65" s="1" customFormat="1" ht="16.5" customHeight="1">
      <c r="B462" s="32"/>
      <c r="C462" s="171" t="s">
        <v>661</v>
      </c>
      <c r="D462" s="171" t="s">
        <v>296</v>
      </c>
      <c r="E462" s="172" t="s">
        <v>662</v>
      </c>
      <c r="F462" s="173" t="s">
        <v>663</v>
      </c>
      <c r="G462" s="174" t="s">
        <v>200</v>
      </c>
      <c r="H462" s="175">
        <v>35</v>
      </c>
      <c r="I462" s="176"/>
      <c r="J462" s="177">
        <f>ROUND(I462*H462,2)</f>
        <v>0</v>
      </c>
      <c r="K462" s="173" t="s">
        <v>130</v>
      </c>
      <c r="L462" s="178"/>
      <c r="M462" s="179" t="s">
        <v>19</v>
      </c>
      <c r="N462" s="180" t="s">
        <v>42</v>
      </c>
      <c r="P462" s="140">
        <f>O462*H462</f>
        <v>0</v>
      </c>
      <c r="Q462" s="140">
        <v>6.0999999999999999E-2</v>
      </c>
      <c r="R462" s="140">
        <f>Q462*H462</f>
        <v>2.1349999999999998</v>
      </c>
      <c r="S462" s="140">
        <v>0</v>
      </c>
      <c r="T462" s="141">
        <f>S462*H462</f>
        <v>0</v>
      </c>
      <c r="AR462" s="142" t="s">
        <v>189</v>
      </c>
      <c r="AT462" s="142" t="s">
        <v>296</v>
      </c>
      <c r="AU462" s="142" t="s">
        <v>80</v>
      </c>
      <c r="AY462" s="17" t="s">
        <v>124</v>
      </c>
      <c r="BE462" s="143">
        <f>IF(N462="základní",J462,0)</f>
        <v>0</v>
      </c>
      <c r="BF462" s="143">
        <f>IF(N462="snížená",J462,0)</f>
        <v>0</v>
      </c>
      <c r="BG462" s="143">
        <f>IF(N462="zákl. přenesená",J462,0)</f>
        <v>0</v>
      </c>
      <c r="BH462" s="143">
        <f>IF(N462="sníž. přenesená",J462,0)</f>
        <v>0</v>
      </c>
      <c r="BI462" s="143">
        <f>IF(N462="nulová",J462,0)</f>
        <v>0</v>
      </c>
      <c r="BJ462" s="17" t="s">
        <v>78</v>
      </c>
      <c r="BK462" s="143">
        <f>ROUND(I462*H462,2)</f>
        <v>0</v>
      </c>
      <c r="BL462" s="17" t="s">
        <v>131</v>
      </c>
      <c r="BM462" s="142" t="s">
        <v>664</v>
      </c>
    </row>
    <row r="463" spans="2:65" s="1" customFormat="1" ht="11.25">
      <c r="B463" s="32"/>
      <c r="D463" s="144" t="s">
        <v>133</v>
      </c>
      <c r="F463" s="145" t="s">
        <v>663</v>
      </c>
      <c r="I463" s="146"/>
      <c r="L463" s="32"/>
      <c r="M463" s="147"/>
      <c r="T463" s="53"/>
      <c r="AT463" s="17" t="s">
        <v>133</v>
      </c>
      <c r="AU463" s="17" t="s">
        <v>80</v>
      </c>
    </row>
    <row r="464" spans="2:65" s="12" customFormat="1" ht="11.25">
      <c r="B464" s="151"/>
      <c r="D464" s="144" t="s">
        <v>139</v>
      </c>
      <c r="E464" s="152" t="s">
        <v>19</v>
      </c>
      <c r="F464" s="153" t="s">
        <v>395</v>
      </c>
      <c r="H464" s="154">
        <v>35</v>
      </c>
      <c r="I464" s="155"/>
      <c r="L464" s="151"/>
      <c r="M464" s="156"/>
      <c r="T464" s="157"/>
      <c r="AT464" s="152" t="s">
        <v>139</v>
      </c>
      <c r="AU464" s="152" t="s">
        <v>80</v>
      </c>
      <c r="AV464" s="12" t="s">
        <v>80</v>
      </c>
      <c r="AW464" s="12" t="s">
        <v>32</v>
      </c>
      <c r="AX464" s="12" t="s">
        <v>78</v>
      </c>
      <c r="AY464" s="152" t="s">
        <v>124</v>
      </c>
    </row>
    <row r="465" spans="2:65" s="1" customFormat="1" ht="16.5" customHeight="1">
      <c r="B465" s="32"/>
      <c r="C465" s="131" t="s">
        <v>665</v>
      </c>
      <c r="D465" s="131" t="s">
        <v>126</v>
      </c>
      <c r="E465" s="132" t="s">
        <v>666</v>
      </c>
      <c r="F465" s="133" t="s">
        <v>667</v>
      </c>
      <c r="G465" s="134" t="s">
        <v>200</v>
      </c>
      <c r="H465" s="135">
        <v>75</v>
      </c>
      <c r="I465" s="136"/>
      <c r="J465" s="137">
        <f>ROUND(I465*H465,2)</f>
        <v>0</v>
      </c>
      <c r="K465" s="133" t="s">
        <v>130</v>
      </c>
      <c r="L465" s="32"/>
      <c r="M465" s="138" t="s">
        <v>19</v>
      </c>
      <c r="N465" s="139" t="s">
        <v>42</v>
      </c>
      <c r="P465" s="140">
        <f>O465*H465</f>
        <v>0</v>
      </c>
      <c r="Q465" s="140">
        <v>0.1295</v>
      </c>
      <c r="R465" s="140">
        <f>Q465*H465</f>
        <v>9.7125000000000004</v>
      </c>
      <c r="S465" s="140">
        <v>0</v>
      </c>
      <c r="T465" s="141">
        <f>S465*H465</f>
        <v>0</v>
      </c>
      <c r="AR465" s="142" t="s">
        <v>131</v>
      </c>
      <c r="AT465" s="142" t="s">
        <v>126</v>
      </c>
      <c r="AU465" s="142" t="s">
        <v>80</v>
      </c>
      <c r="AY465" s="17" t="s">
        <v>124</v>
      </c>
      <c r="BE465" s="143">
        <f>IF(N465="základní",J465,0)</f>
        <v>0</v>
      </c>
      <c r="BF465" s="143">
        <f>IF(N465="snížená",J465,0)</f>
        <v>0</v>
      </c>
      <c r="BG465" s="143">
        <f>IF(N465="zákl. přenesená",J465,0)</f>
        <v>0</v>
      </c>
      <c r="BH465" s="143">
        <f>IF(N465="sníž. přenesená",J465,0)</f>
        <v>0</v>
      </c>
      <c r="BI465" s="143">
        <f>IF(N465="nulová",J465,0)</f>
        <v>0</v>
      </c>
      <c r="BJ465" s="17" t="s">
        <v>78</v>
      </c>
      <c r="BK465" s="143">
        <f>ROUND(I465*H465,2)</f>
        <v>0</v>
      </c>
      <c r="BL465" s="17" t="s">
        <v>131</v>
      </c>
      <c r="BM465" s="142" t="s">
        <v>668</v>
      </c>
    </row>
    <row r="466" spans="2:65" s="1" customFormat="1" ht="19.5">
      <c r="B466" s="32"/>
      <c r="D466" s="144" t="s">
        <v>133</v>
      </c>
      <c r="F466" s="145" t="s">
        <v>669</v>
      </c>
      <c r="I466" s="146"/>
      <c r="L466" s="32"/>
      <c r="M466" s="147"/>
      <c r="T466" s="53"/>
      <c r="AT466" s="17" t="s">
        <v>133</v>
      </c>
      <c r="AU466" s="17" t="s">
        <v>80</v>
      </c>
    </row>
    <row r="467" spans="2:65" s="1" customFormat="1" ht="11.25">
      <c r="B467" s="32"/>
      <c r="D467" s="148" t="s">
        <v>135</v>
      </c>
      <c r="F467" s="149" t="s">
        <v>670</v>
      </c>
      <c r="I467" s="146"/>
      <c r="L467" s="32"/>
      <c r="M467" s="147"/>
      <c r="T467" s="53"/>
      <c r="AT467" s="17" t="s">
        <v>135</v>
      </c>
      <c r="AU467" s="17" t="s">
        <v>80</v>
      </c>
    </row>
    <row r="468" spans="2:65" s="1" customFormat="1" ht="97.5">
      <c r="B468" s="32"/>
      <c r="D468" s="144" t="s">
        <v>137</v>
      </c>
      <c r="F468" s="150" t="s">
        <v>644</v>
      </c>
      <c r="I468" s="146"/>
      <c r="L468" s="32"/>
      <c r="M468" s="147"/>
      <c r="T468" s="53"/>
      <c r="AT468" s="17" t="s">
        <v>137</v>
      </c>
      <c r="AU468" s="17" t="s">
        <v>80</v>
      </c>
    </row>
    <row r="469" spans="2:65" s="12" customFormat="1" ht="11.25">
      <c r="B469" s="151"/>
      <c r="D469" s="144" t="s">
        <v>139</v>
      </c>
      <c r="E469" s="152" t="s">
        <v>19</v>
      </c>
      <c r="F469" s="153" t="s">
        <v>671</v>
      </c>
      <c r="H469" s="154">
        <v>75</v>
      </c>
      <c r="I469" s="155"/>
      <c r="L469" s="151"/>
      <c r="M469" s="156"/>
      <c r="T469" s="157"/>
      <c r="AT469" s="152" t="s">
        <v>139</v>
      </c>
      <c r="AU469" s="152" t="s">
        <v>80</v>
      </c>
      <c r="AV469" s="12" t="s">
        <v>80</v>
      </c>
      <c r="AW469" s="12" t="s">
        <v>32</v>
      </c>
      <c r="AX469" s="12" t="s">
        <v>78</v>
      </c>
      <c r="AY469" s="152" t="s">
        <v>124</v>
      </c>
    </row>
    <row r="470" spans="2:65" s="1" customFormat="1" ht="16.5" customHeight="1">
      <c r="B470" s="32"/>
      <c r="C470" s="171" t="s">
        <v>672</v>
      </c>
      <c r="D470" s="171" t="s">
        <v>296</v>
      </c>
      <c r="E470" s="172" t="s">
        <v>673</v>
      </c>
      <c r="F470" s="173" t="s">
        <v>674</v>
      </c>
      <c r="G470" s="174" t="s">
        <v>200</v>
      </c>
      <c r="H470" s="175">
        <v>77</v>
      </c>
      <c r="I470" s="176"/>
      <c r="J470" s="177">
        <f>ROUND(I470*H470,2)</f>
        <v>0</v>
      </c>
      <c r="K470" s="173" t="s">
        <v>130</v>
      </c>
      <c r="L470" s="178"/>
      <c r="M470" s="179" t="s">
        <v>19</v>
      </c>
      <c r="N470" s="180" t="s">
        <v>42</v>
      </c>
      <c r="P470" s="140">
        <f>O470*H470</f>
        <v>0</v>
      </c>
      <c r="Q470" s="140">
        <v>5.6120000000000003E-2</v>
      </c>
      <c r="R470" s="140">
        <f>Q470*H470</f>
        <v>4.3212400000000004</v>
      </c>
      <c r="S470" s="140">
        <v>0</v>
      </c>
      <c r="T470" s="141">
        <f>S470*H470</f>
        <v>0</v>
      </c>
      <c r="AR470" s="142" t="s">
        <v>189</v>
      </c>
      <c r="AT470" s="142" t="s">
        <v>296</v>
      </c>
      <c r="AU470" s="142" t="s">
        <v>80</v>
      </c>
      <c r="AY470" s="17" t="s">
        <v>124</v>
      </c>
      <c r="BE470" s="143">
        <f>IF(N470="základní",J470,0)</f>
        <v>0</v>
      </c>
      <c r="BF470" s="143">
        <f>IF(N470="snížená",J470,0)</f>
        <v>0</v>
      </c>
      <c r="BG470" s="143">
        <f>IF(N470="zákl. přenesená",J470,0)</f>
        <v>0</v>
      </c>
      <c r="BH470" s="143">
        <f>IF(N470="sníž. přenesená",J470,0)</f>
        <v>0</v>
      </c>
      <c r="BI470" s="143">
        <f>IF(N470="nulová",J470,0)</f>
        <v>0</v>
      </c>
      <c r="BJ470" s="17" t="s">
        <v>78</v>
      </c>
      <c r="BK470" s="143">
        <f>ROUND(I470*H470,2)</f>
        <v>0</v>
      </c>
      <c r="BL470" s="17" t="s">
        <v>131</v>
      </c>
      <c r="BM470" s="142" t="s">
        <v>675</v>
      </c>
    </row>
    <row r="471" spans="2:65" s="1" customFormat="1" ht="11.25">
      <c r="B471" s="32"/>
      <c r="D471" s="144" t="s">
        <v>133</v>
      </c>
      <c r="F471" s="145" t="s">
        <v>674</v>
      </c>
      <c r="I471" s="146"/>
      <c r="L471" s="32"/>
      <c r="M471" s="147"/>
      <c r="T471" s="53"/>
      <c r="AT471" s="17" t="s">
        <v>133</v>
      </c>
      <c r="AU471" s="17" t="s">
        <v>80</v>
      </c>
    </row>
    <row r="472" spans="2:65" s="12" customFormat="1" ht="11.25">
      <c r="B472" s="151"/>
      <c r="D472" s="144" t="s">
        <v>139</v>
      </c>
      <c r="E472" s="152" t="s">
        <v>19</v>
      </c>
      <c r="F472" s="153" t="s">
        <v>676</v>
      </c>
      <c r="H472" s="154">
        <v>77</v>
      </c>
      <c r="I472" s="155"/>
      <c r="L472" s="151"/>
      <c r="M472" s="156"/>
      <c r="T472" s="157"/>
      <c r="AT472" s="152" t="s">
        <v>139</v>
      </c>
      <c r="AU472" s="152" t="s">
        <v>80</v>
      </c>
      <c r="AV472" s="12" t="s">
        <v>80</v>
      </c>
      <c r="AW472" s="12" t="s">
        <v>32</v>
      </c>
      <c r="AX472" s="12" t="s">
        <v>78</v>
      </c>
      <c r="AY472" s="152" t="s">
        <v>124</v>
      </c>
    </row>
    <row r="473" spans="2:65" s="1" customFormat="1" ht="16.5" customHeight="1">
      <c r="B473" s="32"/>
      <c r="C473" s="131" t="s">
        <v>677</v>
      </c>
      <c r="D473" s="131" t="s">
        <v>126</v>
      </c>
      <c r="E473" s="132" t="s">
        <v>678</v>
      </c>
      <c r="F473" s="133" t="s">
        <v>679</v>
      </c>
      <c r="G473" s="134" t="s">
        <v>223</v>
      </c>
      <c r="H473" s="135">
        <v>18.603999999999999</v>
      </c>
      <c r="I473" s="136"/>
      <c r="J473" s="137">
        <f>ROUND(I473*H473,2)</f>
        <v>0</v>
      </c>
      <c r="K473" s="133" t="s">
        <v>130</v>
      </c>
      <c r="L473" s="32"/>
      <c r="M473" s="138" t="s">
        <v>19</v>
      </c>
      <c r="N473" s="139" t="s">
        <v>42</v>
      </c>
      <c r="P473" s="140">
        <f>O473*H473</f>
        <v>0</v>
      </c>
      <c r="Q473" s="140">
        <v>2.2563399999999998</v>
      </c>
      <c r="R473" s="140">
        <f>Q473*H473</f>
        <v>41.976949359999992</v>
      </c>
      <c r="S473" s="140">
        <v>0</v>
      </c>
      <c r="T473" s="141">
        <f>S473*H473</f>
        <v>0</v>
      </c>
      <c r="AR473" s="142" t="s">
        <v>131</v>
      </c>
      <c r="AT473" s="142" t="s">
        <v>126</v>
      </c>
      <c r="AU473" s="142" t="s">
        <v>80</v>
      </c>
      <c r="AY473" s="17" t="s">
        <v>124</v>
      </c>
      <c r="BE473" s="143">
        <f>IF(N473="základní",J473,0)</f>
        <v>0</v>
      </c>
      <c r="BF473" s="143">
        <f>IF(N473="snížená",J473,0)</f>
        <v>0</v>
      </c>
      <c r="BG473" s="143">
        <f>IF(N473="zákl. přenesená",J473,0)</f>
        <v>0</v>
      </c>
      <c r="BH473" s="143">
        <f>IF(N473="sníž. přenesená",J473,0)</f>
        <v>0</v>
      </c>
      <c r="BI473" s="143">
        <f>IF(N473="nulová",J473,0)</f>
        <v>0</v>
      </c>
      <c r="BJ473" s="17" t="s">
        <v>78</v>
      </c>
      <c r="BK473" s="143">
        <f>ROUND(I473*H473,2)</f>
        <v>0</v>
      </c>
      <c r="BL473" s="17" t="s">
        <v>131</v>
      </c>
      <c r="BM473" s="142" t="s">
        <v>680</v>
      </c>
    </row>
    <row r="474" spans="2:65" s="1" customFormat="1" ht="11.25">
      <c r="B474" s="32"/>
      <c r="D474" s="144" t="s">
        <v>133</v>
      </c>
      <c r="F474" s="145" t="s">
        <v>681</v>
      </c>
      <c r="I474" s="146"/>
      <c r="L474" s="32"/>
      <c r="M474" s="147"/>
      <c r="T474" s="53"/>
      <c r="AT474" s="17" t="s">
        <v>133</v>
      </c>
      <c r="AU474" s="17" t="s">
        <v>80</v>
      </c>
    </row>
    <row r="475" spans="2:65" s="1" customFormat="1" ht="11.25">
      <c r="B475" s="32"/>
      <c r="D475" s="148" t="s">
        <v>135</v>
      </c>
      <c r="F475" s="149" t="s">
        <v>682</v>
      </c>
      <c r="I475" s="146"/>
      <c r="L475" s="32"/>
      <c r="M475" s="147"/>
      <c r="T475" s="53"/>
      <c r="AT475" s="17" t="s">
        <v>135</v>
      </c>
      <c r="AU475" s="17" t="s">
        <v>80</v>
      </c>
    </row>
    <row r="476" spans="2:65" s="14" customFormat="1" ht="11.25">
      <c r="B476" s="165"/>
      <c r="D476" s="144" t="s">
        <v>139</v>
      </c>
      <c r="E476" s="166" t="s">
        <v>19</v>
      </c>
      <c r="F476" s="167" t="s">
        <v>683</v>
      </c>
      <c r="H476" s="166" t="s">
        <v>19</v>
      </c>
      <c r="I476" s="168"/>
      <c r="L476" s="165"/>
      <c r="M476" s="169"/>
      <c r="T476" s="170"/>
      <c r="AT476" s="166" t="s">
        <v>139</v>
      </c>
      <c r="AU476" s="166" t="s">
        <v>80</v>
      </c>
      <c r="AV476" s="14" t="s">
        <v>78</v>
      </c>
      <c r="AW476" s="14" t="s">
        <v>32</v>
      </c>
      <c r="AX476" s="14" t="s">
        <v>71</v>
      </c>
      <c r="AY476" s="166" t="s">
        <v>124</v>
      </c>
    </row>
    <row r="477" spans="2:65" s="12" customFormat="1" ht="11.25">
      <c r="B477" s="151"/>
      <c r="D477" s="144" t="s">
        <v>139</v>
      </c>
      <c r="E477" s="152" t="s">
        <v>19</v>
      </c>
      <c r="F477" s="153" t="s">
        <v>684</v>
      </c>
      <c r="H477" s="154">
        <v>7.5039999999999996</v>
      </c>
      <c r="I477" s="155"/>
      <c r="L477" s="151"/>
      <c r="M477" s="156"/>
      <c r="T477" s="157"/>
      <c r="AT477" s="152" t="s">
        <v>139</v>
      </c>
      <c r="AU477" s="152" t="s">
        <v>80</v>
      </c>
      <c r="AV477" s="12" t="s">
        <v>80</v>
      </c>
      <c r="AW477" s="12" t="s">
        <v>32</v>
      </c>
      <c r="AX477" s="12" t="s">
        <v>71</v>
      </c>
      <c r="AY477" s="152" t="s">
        <v>124</v>
      </c>
    </row>
    <row r="478" spans="2:65" s="12" customFormat="1" ht="11.25">
      <c r="B478" s="151"/>
      <c r="D478" s="144" t="s">
        <v>139</v>
      </c>
      <c r="E478" s="152" t="s">
        <v>19</v>
      </c>
      <c r="F478" s="153" t="s">
        <v>685</v>
      </c>
      <c r="H478" s="154">
        <v>1.125</v>
      </c>
      <c r="I478" s="155"/>
      <c r="L478" s="151"/>
      <c r="M478" s="156"/>
      <c r="T478" s="157"/>
      <c r="AT478" s="152" t="s">
        <v>139</v>
      </c>
      <c r="AU478" s="152" t="s">
        <v>80</v>
      </c>
      <c r="AV478" s="12" t="s">
        <v>80</v>
      </c>
      <c r="AW478" s="12" t="s">
        <v>32</v>
      </c>
      <c r="AX478" s="12" t="s">
        <v>71</v>
      </c>
      <c r="AY478" s="152" t="s">
        <v>124</v>
      </c>
    </row>
    <row r="479" spans="2:65" s="12" customFormat="1" ht="11.25">
      <c r="B479" s="151"/>
      <c r="D479" s="144" t="s">
        <v>139</v>
      </c>
      <c r="E479" s="152" t="s">
        <v>19</v>
      </c>
      <c r="F479" s="153" t="s">
        <v>686</v>
      </c>
      <c r="H479" s="154">
        <v>9.9749999999999996</v>
      </c>
      <c r="I479" s="155"/>
      <c r="L479" s="151"/>
      <c r="M479" s="156"/>
      <c r="T479" s="157"/>
      <c r="AT479" s="152" t="s">
        <v>139</v>
      </c>
      <c r="AU479" s="152" t="s">
        <v>80</v>
      </c>
      <c r="AV479" s="12" t="s">
        <v>80</v>
      </c>
      <c r="AW479" s="12" t="s">
        <v>32</v>
      </c>
      <c r="AX479" s="12" t="s">
        <v>71</v>
      </c>
      <c r="AY479" s="152" t="s">
        <v>124</v>
      </c>
    </row>
    <row r="480" spans="2:65" s="13" customFormat="1" ht="11.25">
      <c r="B480" s="158"/>
      <c r="D480" s="144" t="s">
        <v>139</v>
      </c>
      <c r="E480" s="159" t="s">
        <v>19</v>
      </c>
      <c r="F480" s="160" t="s">
        <v>148</v>
      </c>
      <c r="H480" s="161">
        <v>18.603999999999999</v>
      </c>
      <c r="I480" s="162"/>
      <c r="L480" s="158"/>
      <c r="M480" s="163"/>
      <c r="T480" s="164"/>
      <c r="AT480" s="159" t="s">
        <v>139</v>
      </c>
      <c r="AU480" s="159" t="s">
        <v>80</v>
      </c>
      <c r="AV480" s="13" t="s">
        <v>131</v>
      </c>
      <c r="AW480" s="13" t="s">
        <v>32</v>
      </c>
      <c r="AX480" s="13" t="s">
        <v>78</v>
      </c>
      <c r="AY480" s="159" t="s">
        <v>124</v>
      </c>
    </row>
    <row r="481" spans="2:65" s="1" customFormat="1" ht="16.5" customHeight="1">
      <c r="B481" s="32"/>
      <c r="C481" s="131" t="s">
        <v>687</v>
      </c>
      <c r="D481" s="131" t="s">
        <v>126</v>
      </c>
      <c r="E481" s="132" t="s">
        <v>688</v>
      </c>
      <c r="F481" s="133" t="s">
        <v>689</v>
      </c>
      <c r="G481" s="134" t="s">
        <v>200</v>
      </c>
      <c r="H481" s="135">
        <v>546</v>
      </c>
      <c r="I481" s="136"/>
      <c r="J481" s="137">
        <f>ROUND(I481*H481,2)</f>
        <v>0</v>
      </c>
      <c r="K481" s="133" t="s">
        <v>130</v>
      </c>
      <c r="L481" s="32"/>
      <c r="M481" s="138" t="s">
        <v>19</v>
      </c>
      <c r="N481" s="139" t="s">
        <v>42</v>
      </c>
      <c r="P481" s="140">
        <f>O481*H481</f>
        <v>0</v>
      </c>
      <c r="Q481" s="140">
        <v>0</v>
      </c>
      <c r="R481" s="140">
        <f>Q481*H481</f>
        <v>0</v>
      </c>
      <c r="S481" s="140">
        <v>0</v>
      </c>
      <c r="T481" s="141">
        <f>S481*H481</f>
        <v>0</v>
      </c>
      <c r="AR481" s="142" t="s">
        <v>131</v>
      </c>
      <c r="AT481" s="142" t="s">
        <v>126</v>
      </c>
      <c r="AU481" s="142" t="s">
        <v>80</v>
      </c>
      <c r="AY481" s="17" t="s">
        <v>124</v>
      </c>
      <c r="BE481" s="143">
        <f>IF(N481="základní",J481,0)</f>
        <v>0</v>
      </c>
      <c r="BF481" s="143">
        <f>IF(N481="snížená",J481,0)</f>
        <v>0</v>
      </c>
      <c r="BG481" s="143">
        <f>IF(N481="zákl. přenesená",J481,0)</f>
        <v>0</v>
      </c>
      <c r="BH481" s="143">
        <f>IF(N481="sníž. přenesená",J481,0)</f>
        <v>0</v>
      </c>
      <c r="BI481" s="143">
        <f>IF(N481="nulová",J481,0)</f>
        <v>0</v>
      </c>
      <c r="BJ481" s="17" t="s">
        <v>78</v>
      </c>
      <c r="BK481" s="143">
        <f>ROUND(I481*H481,2)</f>
        <v>0</v>
      </c>
      <c r="BL481" s="17" t="s">
        <v>131</v>
      </c>
      <c r="BM481" s="142" t="s">
        <v>690</v>
      </c>
    </row>
    <row r="482" spans="2:65" s="1" customFormat="1" ht="11.25">
      <c r="B482" s="32"/>
      <c r="D482" s="144" t="s">
        <v>133</v>
      </c>
      <c r="F482" s="145" t="s">
        <v>691</v>
      </c>
      <c r="I482" s="146"/>
      <c r="L482" s="32"/>
      <c r="M482" s="147"/>
      <c r="T482" s="53"/>
      <c r="AT482" s="17" t="s">
        <v>133</v>
      </c>
      <c r="AU482" s="17" t="s">
        <v>80</v>
      </c>
    </row>
    <row r="483" spans="2:65" s="1" customFormat="1" ht="11.25">
      <c r="B483" s="32"/>
      <c r="D483" s="148" t="s">
        <v>135</v>
      </c>
      <c r="F483" s="149" t="s">
        <v>692</v>
      </c>
      <c r="I483" s="146"/>
      <c r="L483" s="32"/>
      <c r="M483" s="147"/>
      <c r="T483" s="53"/>
      <c r="AT483" s="17" t="s">
        <v>135</v>
      </c>
      <c r="AU483" s="17" t="s">
        <v>80</v>
      </c>
    </row>
    <row r="484" spans="2:65" s="1" customFormat="1" ht="29.25">
      <c r="B484" s="32"/>
      <c r="D484" s="144" t="s">
        <v>137</v>
      </c>
      <c r="F484" s="150" t="s">
        <v>693</v>
      </c>
      <c r="I484" s="146"/>
      <c r="L484" s="32"/>
      <c r="M484" s="147"/>
      <c r="T484" s="53"/>
      <c r="AT484" s="17" t="s">
        <v>137</v>
      </c>
      <c r="AU484" s="17" t="s">
        <v>80</v>
      </c>
    </row>
    <row r="485" spans="2:65" s="12" customFormat="1" ht="11.25">
      <c r="B485" s="151"/>
      <c r="D485" s="144" t="s">
        <v>139</v>
      </c>
      <c r="E485" s="152" t="s">
        <v>19</v>
      </c>
      <c r="F485" s="153" t="s">
        <v>464</v>
      </c>
      <c r="H485" s="154">
        <v>546</v>
      </c>
      <c r="I485" s="155"/>
      <c r="L485" s="151"/>
      <c r="M485" s="156"/>
      <c r="T485" s="157"/>
      <c r="AT485" s="152" t="s">
        <v>139</v>
      </c>
      <c r="AU485" s="152" t="s">
        <v>80</v>
      </c>
      <c r="AV485" s="12" t="s">
        <v>80</v>
      </c>
      <c r="AW485" s="12" t="s">
        <v>32</v>
      </c>
      <c r="AX485" s="12" t="s">
        <v>78</v>
      </c>
      <c r="AY485" s="152" t="s">
        <v>124</v>
      </c>
    </row>
    <row r="486" spans="2:65" s="1" customFormat="1" ht="16.5" customHeight="1">
      <c r="B486" s="32"/>
      <c r="C486" s="131" t="s">
        <v>694</v>
      </c>
      <c r="D486" s="131" t="s">
        <v>126</v>
      </c>
      <c r="E486" s="132" t="s">
        <v>695</v>
      </c>
      <c r="F486" s="133" t="s">
        <v>696</v>
      </c>
      <c r="G486" s="134" t="s">
        <v>129</v>
      </c>
      <c r="H486" s="135">
        <v>273.5</v>
      </c>
      <c r="I486" s="136"/>
      <c r="J486" s="137">
        <f>ROUND(I486*H486,2)</f>
        <v>0</v>
      </c>
      <c r="K486" s="133" t="s">
        <v>130</v>
      </c>
      <c r="L486" s="32"/>
      <c r="M486" s="138" t="s">
        <v>19</v>
      </c>
      <c r="N486" s="139" t="s">
        <v>42</v>
      </c>
      <c r="P486" s="140">
        <f>O486*H486</f>
        <v>0</v>
      </c>
      <c r="Q486" s="140">
        <v>0</v>
      </c>
      <c r="R486" s="140">
        <f>Q486*H486</f>
        <v>0</v>
      </c>
      <c r="S486" s="140">
        <v>0.02</v>
      </c>
      <c r="T486" s="141">
        <f>S486*H486</f>
        <v>5.47</v>
      </c>
      <c r="AR486" s="142" t="s">
        <v>131</v>
      </c>
      <c r="AT486" s="142" t="s">
        <v>126</v>
      </c>
      <c r="AU486" s="142" t="s">
        <v>80</v>
      </c>
      <c r="AY486" s="17" t="s">
        <v>124</v>
      </c>
      <c r="BE486" s="143">
        <f>IF(N486="základní",J486,0)</f>
        <v>0</v>
      </c>
      <c r="BF486" s="143">
        <f>IF(N486="snížená",J486,0)</f>
        <v>0</v>
      </c>
      <c r="BG486" s="143">
        <f>IF(N486="zákl. přenesená",J486,0)</f>
        <v>0</v>
      </c>
      <c r="BH486" s="143">
        <f>IF(N486="sníž. přenesená",J486,0)</f>
        <v>0</v>
      </c>
      <c r="BI486" s="143">
        <f>IF(N486="nulová",J486,0)</f>
        <v>0</v>
      </c>
      <c r="BJ486" s="17" t="s">
        <v>78</v>
      </c>
      <c r="BK486" s="143">
        <f>ROUND(I486*H486,2)</f>
        <v>0</v>
      </c>
      <c r="BL486" s="17" t="s">
        <v>131</v>
      </c>
      <c r="BM486" s="142" t="s">
        <v>697</v>
      </c>
    </row>
    <row r="487" spans="2:65" s="1" customFormat="1" ht="19.5">
      <c r="B487" s="32"/>
      <c r="D487" s="144" t="s">
        <v>133</v>
      </c>
      <c r="F487" s="145" t="s">
        <v>698</v>
      </c>
      <c r="I487" s="146"/>
      <c r="L487" s="32"/>
      <c r="M487" s="147"/>
      <c r="T487" s="53"/>
      <c r="AT487" s="17" t="s">
        <v>133</v>
      </c>
      <c r="AU487" s="17" t="s">
        <v>80</v>
      </c>
    </row>
    <row r="488" spans="2:65" s="1" customFormat="1" ht="11.25">
      <c r="B488" s="32"/>
      <c r="D488" s="148" t="s">
        <v>135</v>
      </c>
      <c r="F488" s="149" t="s">
        <v>699</v>
      </c>
      <c r="I488" s="146"/>
      <c r="L488" s="32"/>
      <c r="M488" s="147"/>
      <c r="T488" s="53"/>
      <c r="AT488" s="17" t="s">
        <v>135</v>
      </c>
      <c r="AU488" s="17" t="s">
        <v>80</v>
      </c>
    </row>
    <row r="489" spans="2:65" s="1" customFormat="1" ht="78">
      <c r="B489" s="32"/>
      <c r="D489" s="144" t="s">
        <v>137</v>
      </c>
      <c r="F489" s="150" t="s">
        <v>700</v>
      </c>
      <c r="I489" s="146"/>
      <c r="L489" s="32"/>
      <c r="M489" s="147"/>
      <c r="T489" s="53"/>
      <c r="AT489" s="17" t="s">
        <v>137</v>
      </c>
      <c r="AU489" s="17" t="s">
        <v>80</v>
      </c>
    </row>
    <row r="490" spans="2:65" s="12" customFormat="1" ht="11.25">
      <c r="B490" s="151"/>
      <c r="D490" s="144" t="s">
        <v>139</v>
      </c>
      <c r="E490" s="152" t="s">
        <v>19</v>
      </c>
      <c r="F490" s="153" t="s">
        <v>701</v>
      </c>
      <c r="H490" s="154">
        <v>273.5</v>
      </c>
      <c r="I490" s="155"/>
      <c r="L490" s="151"/>
      <c r="M490" s="156"/>
      <c r="T490" s="157"/>
      <c r="AT490" s="152" t="s">
        <v>139</v>
      </c>
      <c r="AU490" s="152" t="s">
        <v>80</v>
      </c>
      <c r="AV490" s="12" t="s">
        <v>80</v>
      </c>
      <c r="AW490" s="12" t="s">
        <v>32</v>
      </c>
      <c r="AX490" s="12" t="s">
        <v>78</v>
      </c>
      <c r="AY490" s="152" t="s">
        <v>124</v>
      </c>
    </row>
    <row r="491" spans="2:65" s="1" customFormat="1" ht="16.5" customHeight="1">
      <c r="B491" s="32"/>
      <c r="C491" s="131" t="s">
        <v>702</v>
      </c>
      <c r="D491" s="131" t="s">
        <v>126</v>
      </c>
      <c r="E491" s="132" t="s">
        <v>703</v>
      </c>
      <c r="F491" s="133" t="s">
        <v>704</v>
      </c>
      <c r="G491" s="134" t="s">
        <v>477</v>
      </c>
      <c r="H491" s="135">
        <v>5</v>
      </c>
      <c r="I491" s="136"/>
      <c r="J491" s="137">
        <f>ROUND(I491*H491,2)</f>
        <v>0</v>
      </c>
      <c r="K491" s="133" t="s">
        <v>130</v>
      </c>
      <c r="L491" s="32"/>
      <c r="M491" s="138" t="s">
        <v>19</v>
      </c>
      <c r="N491" s="139" t="s">
        <v>42</v>
      </c>
      <c r="P491" s="140">
        <f>O491*H491</f>
        <v>0</v>
      </c>
      <c r="Q491" s="140">
        <v>0</v>
      </c>
      <c r="R491" s="140">
        <f>Q491*H491</f>
        <v>0</v>
      </c>
      <c r="S491" s="140">
        <v>8.2000000000000003E-2</v>
      </c>
      <c r="T491" s="141">
        <f>S491*H491</f>
        <v>0.41000000000000003</v>
      </c>
      <c r="AR491" s="142" t="s">
        <v>131</v>
      </c>
      <c r="AT491" s="142" t="s">
        <v>126</v>
      </c>
      <c r="AU491" s="142" t="s">
        <v>80</v>
      </c>
      <c r="AY491" s="17" t="s">
        <v>124</v>
      </c>
      <c r="BE491" s="143">
        <f>IF(N491="základní",J491,0)</f>
        <v>0</v>
      </c>
      <c r="BF491" s="143">
        <f>IF(N491="snížená",J491,0)</f>
        <v>0</v>
      </c>
      <c r="BG491" s="143">
        <f>IF(N491="zákl. přenesená",J491,0)</f>
        <v>0</v>
      </c>
      <c r="BH491" s="143">
        <f>IF(N491="sníž. přenesená",J491,0)</f>
        <v>0</v>
      </c>
      <c r="BI491" s="143">
        <f>IF(N491="nulová",J491,0)</f>
        <v>0</v>
      </c>
      <c r="BJ491" s="17" t="s">
        <v>78</v>
      </c>
      <c r="BK491" s="143">
        <f>ROUND(I491*H491,2)</f>
        <v>0</v>
      </c>
      <c r="BL491" s="17" t="s">
        <v>131</v>
      </c>
      <c r="BM491" s="142" t="s">
        <v>705</v>
      </c>
    </row>
    <row r="492" spans="2:65" s="1" customFormat="1" ht="19.5">
      <c r="B492" s="32"/>
      <c r="D492" s="144" t="s">
        <v>133</v>
      </c>
      <c r="F492" s="145" t="s">
        <v>706</v>
      </c>
      <c r="I492" s="146"/>
      <c r="L492" s="32"/>
      <c r="M492" s="147"/>
      <c r="T492" s="53"/>
      <c r="AT492" s="17" t="s">
        <v>133</v>
      </c>
      <c r="AU492" s="17" t="s">
        <v>80</v>
      </c>
    </row>
    <row r="493" spans="2:65" s="1" customFormat="1" ht="11.25">
      <c r="B493" s="32"/>
      <c r="D493" s="148" t="s">
        <v>135</v>
      </c>
      <c r="F493" s="149" t="s">
        <v>707</v>
      </c>
      <c r="I493" s="146"/>
      <c r="L493" s="32"/>
      <c r="M493" s="147"/>
      <c r="T493" s="53"/>
      <c r="AT493" s="17" t="s">
        <v>135</v>
      </c>
      <c r="AU493" s="17" t="s">
        <v>80</v>
      </c>
    </row>
    <row r="494" spans="2:65" s="1" customFormat="1" ht="68.25">
      <c r="B494" s="32"/>
      <c r="D494" s="144" t="s">
        <v>137</v>
      </c>
      <c r="F494" s="150" t="s">
        <v>708</v>
      </c>
      <c r="I494" s="146"/>
      <c r="L494" s="32"/>
      <c r="M494" s="147"/>
      <c r="T494" s="53"/>
      <c r="AT494" s="17" t="s">
        <v>137</v>
      </c>
      <c r="AU494" s="17" t="s">
        <v>80</v>
      </c>
    </row>
    <row r="495" spans="2:65" s="12" customFormat="1" ht="11.25">
      <c r="B495" s="151"/>
      <c r="D495" s="144" t="s">
        <v>139</v>
      </c>
      <c r="E495" s="152" t="s">
        <v>19</v>
      </c>
      <c r="F495" s="153" t="s">
        <v>709</v>
      </c>
      <c r="H495" s="154">
        <v>5</v>
      </c>
      <c r="I495" s="155"/>
      <c r="L495" s="151"/>
      <c r="M495" s="156"/>
      <c r="T495" s="157"/>
      <c r="AT495" s="152" t="s">
        <v>139</v>
      </c>
      <c r="AU495" s="152" t="s">
        <v>80</v>
      </c>
      <c r="AV495" s="12" t="s">
        <v>80</v>
      </c>
      <c r="AW495" s="12" t="s">
        <v>32</v>
      </c>
      <c r="AX495" s="12" t="s">
        <v>78</v>
      </c>
      <c r="AY495" s="152" t="s">
        <v>124</v>
      </c>
    </row>
    <row r="496" spans="2:65" s="1" customFormat="1" ht="16.5" customHeight="1">
      <c r="B496" s="32"/>
      <c r="C496" s="131" t="s">
        <v>710</v>
      </c>
      <c r="D496" s="131" t="s">
        <v>126</v>
      </c>
      <c r="E496" s="132" t="s">
        <v>711</v>
      </c>
      <c r="F496" s="133" t="s">
        <v>712</v>
      </c>
      <c r="G496" s="134" t="s">
        <v>477</v>
      </c>
      <c r="H496" s="135">
        <v>10</v>
      </c>
      <c r="I496" s="136"/>
      <c r="J496" s="137">
        <f>ROUND(I496*H496,2)</f>
        <v>0</v>
      </c>
      <c r="K496" s="133" t="s">
        <v>130</v>
      </c>
      <c r="L496" s="32"/>
      <c r="M496" s="138" t="s">
        <v>19</v>
      </c>
      <c r="N496" s="139" t="s">
        <v>42</v>
      </c>
      <c r="P496" s="140">
        <f>O496*H496</f>
        <v>0</v>
      </c>
      <c r="Q496" s="140">
        <v>0</v>
      </c>
      <c r="R496" s="140">
        <f>Q496*H496</f>
        <v>0</v>
      </c>
      <c r="S496" s="140">
        <v>4.0000000000000001E-3</v>
      </c>
      <c r="T496" s="141">
        <f>S496*H496</f>
        <v>0.04</v>
      </c>
      <c r="AR496" s="142" t="s">
        <v>131</v>
      </c>
      <c r="AT496" s="142" t="s">
        <v>126</v>
      </c>
      <c r="AU496" s="142" t="s">
        <v>80</v>
      </c>
      <c r="AY496" s="17" t="s">
        <v>124</v>
      </c>
      <c r="BE496" s="143">
        <f>IF(N496="základní",J496,0)</f>
        <v>0</v>
      </c>
      <c r="BF496" s="143">
        <f>IF(N496="snížená",J496,0)</f>
        <v>0</v>
      </c>
      <c r="BG496" s="143">
        <f>IF(N496="zákl. přenesená",J496,0)</f>
        <v>0</v>
      </c>
      <c r="BH496" s="143">
        <f>IF(N496="sníž. přenesená",J496,0)</f>
        <v>0</v>
      </c>
      <c r="BI496" s="143">
        <f>IF(N496="nulová",J496,0)</f>
        <v>0</v>
      </c>
      <c r="BJ496" s="17" t="s">
        <v>78</v>
      </c>
      <c r="BK496" s="143">
        <f>ROUND(I496*H496,2)</f>
        <v>0</v>
      </c>
      <c r="BL496" s="17" t="s">
        <v>131</v>
      </c>
      <c r="BM496" s="142" t="s">
        <v>713</v>
      </c>
    </row>
    <row r="497" spans="2:65" s="1" customFormat="1" ht="19.5">
      <c r="B497" s="32"/>
      <c r="D497" s="144" t="s">
        <v>133</v>
      </c>
      <c r="F497" s="145" t="s">
        <v>714</v>
      </c>
      <c r="I497" s="146"/>
      <c r="L497" s="32"/>
      <c r="M497" s="147"/>
      <c r="T497" s="53"/>
      <c r="AT497" s="17" t="s">
        <v>133</v>
      </c>
      <c r="AU497" s="17" t="s">
        <v>80</v>
      </c>
    </row>
    <row r="498" spans="2:65" s="1" customFormat="1" ht="11.25">
      <c r="B498" s="32"/>
      <c r="D498" s="148" t="s">
        <v>135</v>
      </c>
      <c r="F498" s="149" t="s">
        <v>715</v>
      </c>
      <c r="I498" s="146"/>
      <c r="L498" s="32"/>
      <c r="M498" s="147"/>
      <c r="T498" s="53"/>
      <c r="AT498" s="17" t="s">
        <v>135</v>
      </c>
      <c r="AU498" s="17" t="s">
        <v>80</v>
      </c>
    </row>
    <row r="499" spans="2:65" s="1" customFormat="1" ht="39">
      <c r="B499" s="32"/>
      <c r="D499" s="144" t="s">
        <v>137</v>
      </c>
      <c r="F499" s="150" t="s">
        <v>716</v>
      </c>
      <c r="I499" s="146"/>
      <c r="L499" s="32"/>
      <c r="M499" s="147"/>
      <c r="T499" s="53"/>
      <c r="AT499" s="17" t="s">
        <v>137</v>
      </c>
      <c r="AU499" s="17" t="s">
        <v>80</v>
      </c>
    </row>
    <row r="500" spans="2:65" s="12" customFormat="1" ht="11.25">
      <c r="B500" s="151"/>
      <c r="D500" s="144" t="s">
        <v>139</v>
      </c>
      <c r="E500" s="152" t="s">
        <v>19</v>
      </c>
      <c r="F500" s="153" t="s">
        <v>717</v>
      </c>
      <c r="H500" s="154">
        <v>10</v>
      </c>
      <c r="I500" s="155"/>
      <c r="L500" s="151"/>
      <c r="M500" s="156"/>
      <c r="T500" s="157"/>
      <c r="AT500" s="152" t="s">
        <v>139</v>
      </c>
      <c r="AU500" s="152" t="s">
        <v>80</v>
      </c>
      <c r="AV500" s="12" t="s">
        <v>80</v>
      </c>
      <c r="AW500" s="12" t="s">
        <v>32</v>
      </c>
      <c r="AX500" s="12" t="s">
        <v>78</v>
      </c>
      <c r="AY500" s="152" t="s">
        <v>124</v>
      </c>
    </row>
    <row r="501" spans="2:65" s="1" customFormat="1" ht="16.5" customHeight="1">
      <c r="B501" s="32"/>
      <c r="C501" s="131" t="s">
        <v>718</v>
      </c>
      <c r="D501" s="131" t="s">
        <v>126</v>
      </c>
      <c r="E501" s="132" t="s">
        <v>719</v>
      </c>
      <c r="F501" s="133" t="s">
        <v>720</v>
      </c>
      <c r="G501" s="134" t="s">
        <v>129</v>
      </c>
      <c r="H501" s="135">
        <v>107.2</v>
      </c>
      <c r="I501" s="136"/>
      <c r="J501" s="137">
        <f>ROUND(I501*H501,2)</f>
        <v>0</v>
      </c>
      <c r="K501" s="133" t="s">
        <v>130</v>
      </c>
      <c r="L501" s="32"/>
      <c r="M501" s="138" t="s">
        <v>19</v>
      </c>
      <c r="N501" s="139" t="s">
        <v>42</v>
      </c>
      <c r="P501" s="140">
        <f>O501*H501</f>
        <v>0</v>
      </c>
      <c r="Q501" s="140">
        <v>0</v>
      </c>
      <c r="R501" s="140">
        <f>Q501*H501</f>
        <v>0</v>
      </c>
      <c r="S501" s="140">
        <v>0</v>
      </c>
      <c r="T501" s="141">
        <f>S501*H501</f>
        <v>0</v>
      </c>
      <c r="AR501" s="142" t="s">
        <v>131</v>
      </c>
      <c r="AT501" s="142" t="s">
        <v>126</v>
      </c>
      <c r="AU501" s="142" t="s">
        <v>80</v>
      </c>
      <c r="AY501" s="17" t="s">
        <v>124</v>
      </c>
      <c r="BE501" s="143">
        <f>IF(N501="základní",J501,0)</f>
        <v>0</v>
      </c>
      <c r="BF501" s="143">
        <f>IF(N501="snížená",J501,0)</f>
        <v>0</v>
      </c>
      <c r="BG501" s="143">
        <f>IF(N501="zákl. přenesená",J501,0)</f>
        <v>0</v>
      </c>
      <c r="BH501" s="143">
        <f>IF(N501="sníž. přenesená",J501,0)</f>
        <v>0</v>
      </c>
      <c r="BI501" s="143">
        <f>IF(N501="nulová",J501,0)</f>
        <v>0</v>
      </c>
      <c r="BJ501" s="17" t="s">
        <v>78</v>
      </c>
      <c r="BK501" s="143">
        <f>ROUND(I501*H501,2)</f>
        <v>0</v>
      </c>
      <c r="BL501" s="17" t="s">
        <v>131</v>
      </c>
      <c r="BM501" s="142" t="s">
        <v>721</v>
      </c>
    </row>
    <row r="502" spans="2:65" s="1" customFormat="1" ht="19.5">
      <c r="B502" s="32"/>
      <c r="D502" s="144" t="s">
        <v>133</v>
      </c>
      <c r="F502" s="145" t="s">
        <v>722</v>
      </c>
      <c r="I502" s="146"/>
      <c r="L502" s="32"/>
      <c r="M502" s="147"/>
      <c r="T502" s="53"/>
      <c r="AT502" s="17" t="s">
        <v>133</v>
      </c>
      <c r="AU502" s="17" t="s">
        <v>80</v>
      </c>
    </row>
    <row r="503" spans="2:65" s="1" customFormat="1" ht="11.25">
      <c r="B503" s="32"/>
      <c r="D503" s="148" t="s">
        <v>135</v>
      </c>
      <c r="F503" s="149" t="s">
        <v>723</v>
      </c>
      <c r="I503" s="146"/>
      <c r="L503" s="32"/>
      <c r="M503" s="147"/>
      <c r="T503" s="53"/>
      <c r="AT503" s="17" t="s">
        <v>135</v>
      </c>
      <c r="AU503" s="17" t="s">
        <v>80</v>
      </c>
    </row>
    <row r="504" spans="2:65" s="1" customFormat="1" ht="39">
      <c r="B504" s="32"/>
      <c r="D504" s="144" t="s">
        <v>137</v>
      </c>
      <c r="F504" s="150" t="s">
        <v>724</v>
      </c>
      <c r="I504" s="146"/>
      <c r="L504" s="32"/>
      <c r="M504" s="147"/>
      <c r="T504" s="53"/>
      <c r="AT504" s="17" t="s">
        <v>137</v>
      </c>
      <c r="AU504" s="17" t="s">
        <v>80</v>
      </c>
    </row>
    <row r="505" spans="2:65" s="12" customFormat="1" ht="11.25">
      <c r="B505" s="151"/>
      <c r="D505" s="144" t="s">
        <v>139</v>
      </c>
      <c r="E505" s="152" t="s">
        <v>19</v>
      </c>
      <c r="F505" s="153" t="s">
        <v>725</v>
      </c>
      <c r="H505" s="154">
        <v>107.2</v>
      </c>
      <c r="I505" s="155"/>
      <c r="L505" s="151"/>
      <c r="M505" s="156"/>
      <c r="T505" s="157"/>
      <c r="AT505" s="152" t="s">
        <v>139</v>
      </c>
      <c r="AU505" s="152" t="s">
        <v>80</v>
      </c>
      <c r="AV505" s="12" t="s">
        <v>80</v>
      </c>
      <c r="AW505" s="12" t="s">
        <v>32</v>
      </c>
      <c r="AX505" s="12" t="s">
        <v>78</v>
      </c>
      <c r="AY505" s="152" t="s">
        <v>124</v>
      </c>
    </row>
    <row r="506" spans="2:65" s="14" customFormat="1" ht="11.25">
      <c r="B506" s="165"/>
      <c r="D506" s="144" t="s">
        <v>139</v>
      </c>
      <c r="E506" s="166" t="s">
        <v>19</v>
      </c>
      <c r="F506" s="167" t="s">
        <v>726</v>
      </c>
      <c r="H506" s="166" t="s">
        <v>19</v>
      </c>
      <c r="I506" s="168"/>
      <c r="L506" s="165"/>
      <c r="M506" s="169"/>
      <c r="T506" s="170"/>
      <c r="AT506" s="166" t="s">
        <v>139</v>
      </c>
      <c r="AU506" s="166" t="s">
        <v>80</v>
      </c>
      <c r="AV506" s="14" t="s">
        <v>78</v>
      </c>
      <c r="AW506" s="14" t="s">
        <v>32</v>
      </c>
      <c r="AX506" s="14" t="s">
        <v>71</v>
      </c>
      <c r="AY506" s="166" t="s">
        <v>124</v>
      </c>
    </row>
    <row r="507" spans="2:65" s="11" customFormat="1" ht="22.9" customHeight="1">
      <c r="B507" s="119"/>
      <c r="D507" s="120" t="s">
        <v>70</v>
      </c>
      <c r="E507" s="129" t="s">
        <v>727</v>
      </c>
      <c r="F507" s="129" t="s">
        <v>728</v>
      </c>
      <c r="I507" s="122"/>
      <c r="J507" s="130">
        <f>BK507</f>
        <v>0</v>
      </c>
      <c r="L507" s="119"/>
      <c r="M507" s="124"/>
      <c r="P507" s="125">
        <f>SUM(P508:P565)</f>
        <v>0</v>
      </c>
      <c r="R507" s="125">
        <f>SUM(R508:R565)</f>
        <v>0</v>
      </c>
      <c r="T507" s="126">
        <f>SUM(T508:T565)</f>
        <v>0</v>
      </c>
      <c r="AR507" s="120" t="s">
        <v>78</v>
      </c>
      <c r="AT507" s="127" t="s">
        <v>70</v>
      </c>
      <c r="AU507" s="127" t="s">
        <v>78</v>
      </c>
      <c r="AY507" s="120" t="s">
        <v>124</v>
      </c>
      <c r="BK507" s="128">
        <f>SUM(BK508:BK565)</f>
        <v>0</v>
      </c>
    </row>
    <row r="508" spans="2:65" s="1" customFormat="1" ht="16.5" customHeight="1">
      <c r="B508" s="32"/>
      <c r="C508" s="131" t="s">
        <v>729</v>
      </c>
      <c r="D508" s="131" t="s">
        <v>126</v>
      </c>
      <c r="E508" s="132" t="s">
        <v>730</v>
      </c>
      <c r="F508" s="133" t="s">
        <v>731</v>
      </c>
      <c r="G508" s="134" t="s">
        <v>267</v>
      </c>
      <c r="H508" s="135">
        <v>21.44</v>
      </c>
      <c r="I508" s="136"/>
      <c r="J508" s="137">
        <f>ROUND(I508*H508,2)</f>
        <v>0</v>
      </c>
      <c r="K508" s="133" t="s">
        <v>130</v>
      </c>
      <c r="L508" s="32"/>
      <c r="M508" s="138" t="s">
        <v>19</v>
      </c>
      <c r="N508" s="139" t="s">
        <v>42</v>
      </c>
      <c r="P508" s="140">
        <f>O508*H508</f>
        <v>0</v>
      </c>
      <c r="Q508" s="140">
        <v>0</v>
      </c>
      <c r="R508" s="140">
        <f>Q508*H508</f>
        <v>0</v>
      </c>
      <c r="S508" s="140">
        <v>0</v>
      </c>
      <c r="T508" s="141">
        <f>S508*H508</f>
        <v>0</v>
      </c>
      <c r="AR508" s="142" t="s">
        <v>131</v>
      </c>
      <c r="AT508" s="142" t="s">
        <v>126</v>
      </c>
      <c r="AU508" s="142" t="s">
        <v>80</v>
      </c>
      <c r="AY508" s="17" t="s">
        <v>124</v>
      </c>
      <c r="BE508" s="143">
        <f>IF(N508="základní",J508,0)</f>
        <v>0</v>
      </c>
      <c r="BF508" s="143">
        <f>IF(N508="snížená",J508,0)</f>
        <v>0</v>
      </c>
      <c r="BG508" s="143">
        <f>IF(N508="zákl. přenesená",J508,0)</f>
        <v>0</v>
      </c>
      <c r="BH508" s="143">
        <f>IF(N508="sníž. přenesená",J508,0)</f>
        <v>0</v>
      </c>
      <c r="BI508" s="143">
        <f>IF(N508="nulová",J508,0)</f>
        <v>0</v>
      </c>
      <c r="BJ508" s="17" t="s">
        <v>78</v>
      </c>
      <c r="BK508" s="143">
        <f>ROUND(I508*H508,2)</f>
        <v>0</v>
      </c>
      <c r="BL508" s="17" t="s">
        <v>131</v>
      </c>
      <c r="BM508" s="142" t="s">
        <v>732</v>
      </c>
    </row>
    <row r="509" spans="2:65" s="1" customFormat="1" ht="11.25">
      <c r="B509" s="32"/>
      <c r="D509" s="144" t="s">
        <v>133</v>
      </c>
      <c r="F509" s="145" t="s">
        <v>733</v>
      </c>
      <c r="I509" s="146"/>
      <c r="L509" s="32"/>
      <c r="M509" s="147"/>
      <c r="T509" s="53"/>
      <c r="AT509" s="17" t="s">
        <v>133</v>
      </c>
      <c r="AU509" s="17" t="s">
        <v>80</v>
      </c>
    </row>
    <row r="510" spans="2:65" s="1" customFormat="1" ht="11.25">
      <c r="B510" s="32"/>
      <c r="D510" s="148" t="s">
        <v>135</v>
      </c>
      <c r="F510" s="149" t="s">
        <v>734</v>
      </c>
      <c r="I510" s="146"/>
      <c r="L510" s="32"/>
      <c r="M510" s="147"/>
      <c r="T510" s="53"/>
      <c r="AT510" s="17" t="s">
        <v>135</v>
      </c>
      <c r="AU510" s="17" t="s">
        <v>80</v>
      </c>
    </row>
    <row r="511" spans="2:65" s="1" customFormat="1" ht="68.25">
      <c r="B511" s="32"/>
      <c r="D511" s="144" t="s">
        <v>137</v>
      </c>
      <c r="F511" s="150" t="s">
        <v>735</v>
      </c>
      <c r="I511" s="146"/>
      <c r="L511" s="32"/>
      <c r="M511" s="147"/>
      <c r="T511" s="53"/>
      <c r="AT511" s="17" t="s">
        <v>137</v>
      </c>
      <c r="AU511" s="17" t="s">
        <v>80</v>
      </c>
    </row>
    <row r="512" spans="2:65" s="12" customFormat="1" ht="11.25">
      <c r="B512" s="151"/>
      <c r="D512" s="144" t="s">
        <v>139</v>
      </c>
      <c r="E512" s="152" t="s">
        <v>19</v>
      </c>
      <c r="F512" s="153" t="s">
        <v>736</v>
      </c>
      <c r="H512" s="154">
        <v>21.44</v>
      </c>
      <c r="I512" s="155"/>
      <c r="L512" s="151"/>
      <c r="M512" s="156"/>
      <c r="T512" s="157"/>
      <c r="AT512" s="152" t="s">
        <v>139</v>
      </c>
      <c r="AU512" s="152" t="s">
        <v>80</v>
      </c>
      <c r="AV512" s="12" t="s">
        <v>80</v>
      </c>
      <c r="AW512" s="12" t="s">
        <v>32</v>
      </c>
      <c r="AX512" s="12" t="s">
        <v>78</v>
      </c>
      <c r="AY512" s="152" t="s">
        <v>124</v>
      </c>
    </row>
    <row r="513" spans="2:65" s="1" customFormat="1" ht="16.5" customHeight="1">
      <c r="B513" s="32"/>
      <c r="C513" s="131" t="s">
        <v>737</v>
      </c>
      <c r="D513" s="131" t="s">
        <v>126</v>
      </c>
      <c r="E513" s="132" t="s">
        <v>738</v>
      </c>
      <c r="F513" s="133" t="s">
        <v>739</v>
      </c>
      <c r="G513" s="134" t="s">
        <v>267</v>
      </c>
      <c r="H513" s="135">
        <v>21.44</v>
      </c>
      <c r="I513" s="136"/>
      <c r="J513" s="137">
        <f>ROUND(I513*H513,2)</f>
        <v>0</v>
      </c>
      <c r="K513" s="133" t="s">
        <v>130</v>
      </c>
      <c r="L513" s="32"/>
      <c r="M513" s="138" t="s">
        <v>19</v>
      </c>
      <c r="N513" s="139" t="s">
        <v>42</v>
      </c>
      <c r="P513" s="140">
        <f>O513*H513</f>
        <v>0</v>
      </c>
      <c r="Q513" s="140">
        <v>0</v>
      </c>
      <c r="R513" s="140">
        <f>Q513*H513</f>
        <v>0</v>
      </c>
      <c r="S513" s="140">
        <v>0</v>
      </c>
      <c r="T513" s="141">
        <f>S513*H513</f>
        <v>0</v>
      </c>
      <c r="AR513" s="142" t="s">
        <v>131</v>
      </c>
      <c r="AT513" s="142" t="s">
        <v>126</v>
      </c>
      <c r="AU513" s="142" t="s">
        <v>80</v>
      </c>
      <c r="AY513" s="17" t="s">
        <v>124</v>
      </c>
      <c r="BE513" s="143">
        <f>IF(N513="základní",J513,0)</f>
        <v>0</v>
      </c>
      <c r="BF513" s="143">
        <f>IF(N513="snížená",J513,0)</f>
        <v>0</v>
      </c>
      <c r="BG513" s="143">
        <f>IF(N513="zákl. přenesená",J513,0)</f>
        <v>0</v>
      </c>
      <c r="BH513" s="143">
        <f>IF(N513="sníž. přenesená",J513,0)</f>
        <v>0</v>
      </c>
      <c r="BI513" s="143">
        <f>IF(N513="nulová",J513,0)</f>
        <v>0</v>
      </c>
      <c r="BJ513" s="17" t="s">
        <v>78</v>
      </c>
      <c r="BK513" s="143">
        <f>ROUND(I513*H513,2)</f>
        <v>0</v>
      </c>
      <c r="BL513" s="17" t="s">
        <v>131</v>
      </c>
      <c r="BM513" s="142" t="s">
        <v>740</v>
      </c>
    </row>
    <row r="514" spans="2:65" s="1" customFormat="1" ht="11.25">
      <c r="B514" s="32"/>
      <c r="D514" s="144" t="s">
        <v>133</v>
      </c>
      <c r="F514" s="145" t="s">
        <v>741</v>
      </c>
      <c r="I514" s="146"/>
      <c r="L514" s="32"/>
      <c r="M514" s="147"/>
      <c r="T514" s="53"/>
      <c r="AT514" s="17" t="s">
        <v>133</v>
      </c>
      <c r="AU514" s="17" t="s">
        <v>80</v>
      </c>
    </row>
    <row r="515" spans="2:65" s="1" customFormat="1" ht="11.25">
      <c r="B515" s="32"/>
      <c r="D515" s="148" t="s">
        <v>135</v>
      </c>
      <c r="F515" s="149" t="s">
        <v>742</v>
      </c>
      <c r="I515" s="146"/>
      <c r="L515" s="32"/>
      <c r="M515" s="147"/>
      <c r="T515" s="53"/>
      <c r="AT515" s="17" t="s">
        <v>135</v>
      </c>
      <c r="AU515" s="17" t="s">
        <v>80</v>
      </c>
    </row>
    <row r="516" spans="2:65" s="1" customFormat="1" ht="68.25">
      <c r="B516" s="32"/>
      <c r="D516" s="144" t="s">
        <v>137</v>
      </c>
      <c r="F516" s="150" t="s">
        <v>743</v>
      </c>
      <c r="I516" s="146"/>
      <c r="L516" s="32"/>
      <c r="M516" s="147"/>
      <c r="T516" s="53"/>
      <c r="AT516" s="17" t="s">
        <v>137</v>
      </c>
      <c r="AU516" s="17" t="s">
        <v>80</v>
      </c>
    </row>
    <row r="517" spans="2:65" s="12" customFormat="1" ht="11.25">
      <c r="B517" s="151"/>
      <c r="D517" s="144" t="s">
        <v>139</v>
      </c>
      <c r="E517" s="152" t="s">
        <v>19</v>
      </c>
      <c r="F517" s="153" t="s">
        <v>736</v>
      </c>
      <c r="H517" s="154">
        <v>21.44</v>
      </c>
      <c r="I517" s="155"/>
      <c r="L517" s="151"/>
      <c r="M517" s="156"/>
      <c r="T517" s="157"/>
      <c r="AT517" s="152" t="s">
        <v>139</v>
      </c>
      <c r="AU517" s="152" t="s">
        <v>80</v>
      </c>
      <c r="AV517" s="12" t="s">
        <v>80</v>
      </c>
      <c r="AW517" s="12" t="s">
        <v>32</v>
      </c>
      <c r="AX517" s="12" t="s">
        <v>78</v>
      </c>
      <c r="AY517" s="152" t="s">
        <v>124</v>
      </c>
    </row>
    <row r="518" spans="2:65" s="1" customFormat="1" ht="16.5" customHeight="1">
      <c r="B518" s="32"/>
      <c r="C518" s="131" t="s">
        <v>744</v>
      </c>
      <c r="D518" s="131" t="s">
        <v>126</v>
      </c>
      <c r="E518" s="132" t="s">
        <v>745</v>
      </c>
      <c r="F518" s="133" t="s">
        <v>746</v>
      </c>
      <c r="G518" s="134" t="s">
        <v>267</v>
      </c>
      <c r="H518" s="135">
        <v>432.40600000000001</v>
      </c>
      <c r="I518" s="136"/>
      <c r="J518" s="137">
        <f>ROUND(I518*H518,2)</f>
        <v>0</v>
      </c>
      <c r="K518" s="133" t="s">
        <v>130</v>
      </c>
      <c r="L518" s="32"/>
      <c r="M518" s="138" t="s">
        <v>19</v>
      </c>
      <c r="N518" s="139" t="s">
        <v>42</v>
      </c>
      <c r="P518" s="140">
        <f>O518*H518</f>
        <v>0</v>
      </c>
      <c r="Q518" s="140">
        <v>0</v>
      </c>
      <c r="R518" s="140">
        <f>Q518*H518</f>
        <v>0</v>
      </c>
      <c r="S518" s="140">
        <v>0</v>
      </c>
      <c r="T518" s="141">
        <f>S518*H518</f>
        <v>0</v>
      </c>
      <c r="AR518" s="142" t="s">
        <v>131</v>
      </c>
      <c r="AT518" s="142" t="s">
        <v>126</v>
      </c>
      <c r="AU518" s="142" t="s">
        <v>80</v>
      </c>
      <c r="AY518" s="17" t="s">
        <v>124</v>
      </c>
      <c r="BE518" s="143">
        <f>IF(N518="základní",J518,0)</f>
        <v>0</v>
      </c>
      <c r="BF518" s="143">
        <f>IF(N518="snížená",J518,0)</f>
        <v>0</v>
      </c>
      <c r="BG518" s="143">
        <f>IF(N518="zákl. přenesená",J518,0)</f>
        <v>0</v>
      </c>
      <c r="BH518" s="143">
        <f>IF(N518="sníž. přenesená",J518,0)</f>
        <v>0</v>
      </c>
      <c r="BI518" s="143">
        <f>IF(N518="nulová",J518,0)</f>
        <v>0</v>
      </c>
      <c r="BJ518" s="17" t="s">
        <v>78</v>
      </c>
      <c r="BK518" s="143">
        <f>ROUND(I518*H518,2)</f>
        <v>0</v>
      </c>
      <c r="BL518" s="17" t="s">
        <v>131</v>
      </c>
      <c r="BM518" s="142" t="s">
        <v>747</v>
      </c>
    </row>
    <row r="519" spans="2:65" s="1" customFormat="1" ht="11.25">
      <c r="B519" s="32"/>
      <c r="D519" s="144" t="s">
        <v>133</v>
      </c>
      <c r="F519" s="145" t="s">
        <v>748</v>
      </c>
      <c r="I519" s="146"/>
      <c r="L519" s="32"/>
      <c r="M519" s="147"/>
      <c r="T519" s="53"/>
      <c r="AT519" s="17" t="s">
        <v>133</v>
      </c>
      <c r="AU519" s="17" t="s">
        <v>80</v>
      </c>
    </row>
    <row r="520" spans="2:65" s="1" customFormat="1" ht="11.25">
      <c r="B520" s="32"/>
      <c r="D520" s="148" t="s">
        <v>135</v>
      </c>
      <c r="F520" s="149" t="s">
        <v>749</v>
      </c>
      <c r="I520" s="146"/>
      <c r="L520" s="32"/>
      <c r="M520" s="147"/>
      <c r="T520" s="53"/>
      <c r="AT520" s="17" t="s">
        <v>135</v>
      </c>
      <c r="AU520" s="17" t="s">
        <v>80</v>
      </c>
    </row>
    <row r="521" spans="2:65" s="1" customFormat="1" ht="48.75">
      <c r="B521" s="32"/>
      <c r="D521" s="144" t="s">
        <v>137</v>
      </c>
      <c r="F521" s="150" t="s">
        <v>750</v>
      </c>
      <c r="I521" s="146"/>
      <c r="L521" s="32"/>
      <c r="M521" s="147"/>
      <c r="T521" s="53"/>
      <c r="AT521" s="17" t="s">
        <v>137</v>
      </c>
      <c r="AU521" s="17" t="s">
        <v>80</v>
      </c>
    </row>
    <row r="522" spans="2:65" s="14" customFormat="1" ht="11.25">
      <c r="B522" s="165"/>
      <c r="D522" s="144" t="s">
        <v>139</v>
      </c>
      <c r="E522" s="166" t="s">
        <v>19</v>
      </c>
      <c r="F522" s="167" t="s">
        <v>262</v>
      </c>
      <c r="H522" s="166" t="s">
        <v>19</v>
      </c>
      <c r="I522" s="168"/>
      <c r="L522" s="165"/>
      <c r="M522" s="169"/>
      <c r="T522" s="170"/>
      <c r="AT522" s="166" t="s">
        <v>139</v>
      </c>
      <c r="AU522" s="166" t="s">
        <v>80</v>
      </c>
      <c r="AV522" s="14" t="s">
        <v>78</v>
      </c>
      <c r="AW522" s="14" t="s">
        <v>32</v>
      </c>
      <c r="AX522" s="14" t="s">
        <v>71</v>
      </c>
      <c r="AY522" s="166" t="s">
        <v>124</v>
      </c>
    </row>
    <row r="523" spans="2:65" s="14" customFormat="1" ht="11.25">
      <c r="B523" s="165"/>
      <c r="D523" s="144" t="s">
        <v>139</v>
      </c>
      <c r="E523" s="166" t="s">
        <v>19</v>
      </c>
      <c r="F523" s="167" t="s">
        <v>751</v>
      </c>
      <c r="H523" s="166" t="s">
        <v>19</v>
      </c>
      <c r="I523" s="168"/>
      <c r="L523" s="165"/>
      <c r="M523" s="169"/>
      <c r="T523" s="170"/>
      <c r="AT523" s="166" t="s">
        <v>139</v>
      </c>
      <c r="AU523" s="166" t="s">
        <v>80</v>
      </c>
      <c r="AV523" s="14" t="s">
        <v>78</v>
      </c>
      <c r="AW523" s="14" t="s">
        <v>32</v>
      </c>
      <c r="AX523" s="14" t="s">
        <v>71</v>
      </c>
      <c r="AY523" s="166" t="s">
        <v>124</v>
      </c>
    </row>
    <row r="524" spans="2:65" s="12" customFormat="1" ht="11.25">
      <c r="B524" s="151"/>
      <c r="D524" s="144" t="s">
        <v>139</v>
      </c>
      <c r="E524" s="152" t="s">
        <v>19</v>
      </c>
      <c r="F524" s="153" t="s">
        <v>752</v>
      </c>
      <c r="H524" s="154">
        <v>10.362</v>
      </c>
      <c r="I524" s="155"/>
      <c r="L524" s="151"/>
      <c r="M524" s="156"/>
      <c r="T524" s="157"/>
      <c r="AT524" s="152" t="s">
        <v>139</v>
      </c>
      <c r="AU524" s="152" t="s">
        <v>80</v>
      </c>
      <c r="AV524" s="12" t="s">
        <v>80</v>
      </c>
      <c r="AW524" s="12" t="s">
        <v>32</v>
      </c>
      <c r="AX524" s="12" t="s">
        <v>71</v>
      </c>
      <c r="AY524" s="152" t="s">
        <v>124</v>
      </c>
    </row>
    <row r="525" spans="2:65" s="12" customFormat="1" ht="11.25">
      <c r="B525" s="151"/>
      <c r="D525" s="144" t="s">
        <v>139</v>
      </c>
      <c r="E525" s="152" t="s">
        <v>19</v>
      </c>
      <c r="F525" s="153" t="s">
        <v>753</v>
      </c>
      <c r="H525" s="154">
        <v>2.2839999999999998</v>
      </c>
      <c r="I525" s="155"/>
      <c r="L525" s="151"/>
      <c r="M525" s="156"/>
      <c r="T525" s="157"/>
      <c r="AT525" s="152" t="s">
        <v>139</v>
      </c>
      <c r="AU525" s="152" t="s">
        <v>80</v>
      </c>
      <c r="AV525" s="12" t="s">
        <v>80</v>
      </c>
      <c r="AW525" s="12" t="s">
        <v>32</v>
      </c>
      <c r="AX525" s="12" t="s">
        <v>71</v>
      </c>
      <c r="AY525" s="152" t="s">
        <v>124</v>
      </c>
    </row>
    <row r="526" spans="2:65" s="12" customFormat="1" ht="11.25">
      <c r="B526" s="151"/>
      <c r="D526" s="144" t="s">
        <v>139</v>
      </c>
      <c r="E526" s="152" t="s">
        <v>19</v>
      </c>
      <c r="F526" s="153" t="s">
        <v>754</v>
      </c>
      <c r="H526" s="154">
        <v>4.2240000000000002</v>
      </c>
      <c r="I526" s="155"/>
      <c r="L526" s="151"/>
      <c r="M526" s="156"/>
      <c r="T526" s="157"/>
      <c r="AT526" s="152" t="s">
        <v>139</v>
      </c>
      <c r="AU526" s="152" t="s">
        <v>80</v>
      </c>
      <c r="AV526" s="12" t="s">
        <v>80</v>
      </c>
      <c r="AW526" s="12" t="s">
        <v>32</v>
      </c>
      <c r="AX526" s="12" t="s">
        <v>71</v>
      </c>
      <c r="AY526" s="152" t="s">
        <v>124</v>
      </c>
    </row>
    <row r="527" spans="2:65" s="12" customFormat="1" ht="11.25">
      <c r="B527" s="151"/>
      <c r="D527" s="144" t="s">
        <v>139</v>
      </c>
      <c r="E527" s="152" t="s">
        <v>19</v>
      </c>
      <c r="F527" s="153" t="s">
        <v>755</v>
      </c>
      <c r="H527" s="154">
        <v>106.29300000000001</v>
      </c>
      <c r="I527" s="155"/>
      <c r="L527" s="151"/>
      <c r="M527" s="156"/>
      <c r="T527" s="157"/>
      <c r="AT527" s="152" t="s">
        <v>139</v>
      </c>
      <c r="AU527" s="152" t="s">
        <v>80</v>
      </c>
      <c r="AV527" s="12" t="s">
        <v>80</v>
      </c>
      <c r="AW527" s="12" t="s">
        <v>32</v>
      </c>
      <c r="AX527" s="12" t="s">
        <v>71</v>
      </c>
      <c r="AY527" s="152" t="s">
        <v>124</v>
      </c>
    </row>
    <row r="528" spans="2:65" s="12" customFormat="1" ht="11.25">
      <c r="B528" s="151"/>
      <c r="D528" s="144" t="s">
        <v>139</v>
      </c>
      <c r="E528" s="152" t="s">
        <v>19</v>
      </c>
      <c r="F528" s="153" t="s">
        <v>756</v>
      </c>
      <c r="H528" s="154">
        <v>72.959999999999994</v>
      </c>
      <c r="I528" s="155"/>
      <c r="L528" s="151"/>
      <c r="M528" s="156"/>
      <c r="T528" s="157"/>
      <c r="AT528" s="152" t="s">
        <v>139</v>
      </c>
      <c r="AU528" s="152" t="s">
        <v>80</v>
      </c>
      <c r="AV528" s="12" t="s">
        <v>80</v>
      </c>
      <c r="AW528" s="12" t="s">
        <v>32</v>
      </c>
      <c r="AX528" s="12" t="s">
        <v>71</v>
      </c>
      <c r="AY528" s="152" t="s">
        <v>124</v>
      </c>
    </row>
    <row r="529" spans="2:51" s="12" customFormat="1" ht="11.25">
      <c r="B529" s="151"/>
      <c r="D529" s="144" t="s">
        <v>139</v>
      </c>
      <c r="E529" s="152" t="s">
        <v>19</v>
      </c>
      <c r="F529" s="153" t="s">
        <v>757</v>
      </c>
      <c r="H529" s="154">
        <v>0.495</v>
      </c>
      <c r="I529" s="155"/>
      <c r="L529" s="151"/>
      <c r="M529" s="156"/>
      <c r="T529" s="157"/>
      <c r="AT529" s="152" t="s">
        <v>139</v>
      </c>
      <c r="AU529" s="152" t="s">
        <v>80</v>
      </c>
      <c r="AV529" s="12" t="s">
        <v>80</v>
      </c>
      <c r="AW529" s="12" t="s">
        <v>32</v>
      </c>
      <c r="AX529" s="12" t="s">
        <v>71</v>
      </c>
      <c r="AY529" s="152" t="s">
        <v>124</v>
      </c>
    </row>
    <row r="530" spans="2:51" s="12" customFormat="1" ht="11.25">
      <c r="B530" s="151"/>
      <c r="D530" s="144" t="s">
        <v>139</v>
      </c>
      <c r="E530" s="152" t="s">
        <v>19</v>
      </c>
      <c r="F530" s="153" t="s">
        <v>758</v>
      </c>
      <c r="H530" s="154">
        <v>1.5</v>
      </c>
      <c r="I530" s="155"/>
      <c r="L530" s="151"/>
      <c r="M530" s="156"/>
      <c r="T530" s="157"/>
      <c r="AT530" s="152" t="s">
        <v>139</v>
      </c>
      <c r="AU530" s="152" t="s">
        <v>80</v>
      </c>
      <c r="AV530" s="12" t="s">
        <v>80</v>
      </c>
      <c r="AW530" s="12" t="s">
        <v>32</v>
      </c>
      <c r="AX530" s="12" t="s">
        <v>71</v>
      </c>
      <c r="AY530" s="152" t="s">
        <v>124</v>
      </c>
    </row>
    <row r="531" spans="2:51" s="14" customFormat="1" ht="11.25">
      <c r="B531" s="165"/>
      <c r="D531" s="144" t="s">
        <v>139</v>
      </c>
      <c r="E531" s="166" t="s">
        <v>19</v>
      </c>
      <c r="F531" s="167" t="s">
        <v>759</v>
      </c>
      <c r="H531" s="166" t="s">
        <v>19</v>
      </c>
      <c r="I531" s="168"/>
      <c r="L531" s="165"/>
      <c r="M531" s="169"/>
      <c r="T531" s="170"/>
      <c r="AT531" s="166" t="s">
        <v>139</v>
      </c>
      <c r="AU531" s="166" t="s">
        <v>80</v>
      </c>
      <c r="AV531" s="14" t="s">
        <v>78</v>
      </c>
      <c r="AW531" s="14" t="s">
        <v>32</v>
      </c>
      <c r="AX531" s="14" t="s">
        <v>71</v>
      </c>
      <c r="AY531" s="166" t="s">
        <v>124</v>
      </c>
    </row>
    <row r="532" spans="2:51" s="12" customFormat="1" ht="11.25">
      <c r="B532" s="151"/>
      <c r="D532" s="144" t="s">
        <v>139</v>
      </c>
      <c r="E532" s="152" t="s">
        <v>19</v>
      </c>
      <c r="F532" s="153" t="s">
        <v>760</v>
      </c>
      <c r="H532" s="154">
        <v>6.4</v>
      </c>
      <c r="I532" s="155"/>
      <c r="L532" s="151"/>
      <c r="M532" s="156"/>
      <c r="T532" s="157"/>
      <c r="AT532" s="152" t="s">
        <v>139</v>
      </c>
      <c r="AU532" s="152" t="s">
        <v>80</v>
      </c>
      <c r="AV532" s="12" t="s">
        <v>80</v>
      </c>
      <c r="AW532" s="12" t="s">
        <v>32</v>
      </c>
      <c r="AX532" s="12" t="s">
        <v>71</v>
      </c>
      <c r="AY532" s="152" t="s">
        <v>124</v>
      </c>
    </row>
    <row r="533" spans="2:51" s="12" customFormat="1" ht="11.25">
      <c r="B533" s="151"/>
      <c r="D533" s="144" t="s">
        <v>139</v>
      </c>
      <c r="E533" s="152" t="s">
        <v>19</v>
      </c>
      <c r="F533" s="153" t="s">
        <v>761</v>
      </c>
      <c r="H533" s="154">
        <v>16.32</v>
      </c>
      <c r="I533" s="155"/>
      <c r="L533" s="151"/>
      <c r="M533" s="156"/>
      <c r="T533" s="157"/>
      <c r="AT533" s="152" t="s">
        <v>139</v>
      </c>
      <c r="AU533" s="152" t="s">
        <v>80</v>
      </c>
      <c r="AV533" s="12" t="s">
        <v>80</v>
      </c>
      <c r="AW533" s="12" t="s">
        <v>32</v>
      </c>
      <c r="AX533" s="12" t="s">
        <v>71</v>
      </c>
      <c r="AY533" s="152" t="s">
        <v>124</v>
      </c>
    </row>
    <row r="534" spans="2:51" s="12" customFormat="1" ht="11.25">
      <c r="B534" s="151"/>
      <c r="D534" s="144" t="s">
        <v>139</v>
      </c>
      <c r="E534" s="152" t="s">
        <v>19</v>
      </c>
      <c r="F534" s="153" t="s">
        <v>762</v>
      </c>
      <c r="H534" s="154">
        <v>62.085999999999999</v>
      </c>
      <c r="I534" s="155"/>
      <c r="L534" s="151"/>
      <c r="M534" s="156"/>
      <c r="T534" s="157"/>
      <c r="AT534" s="152" t="s">
        <v>139</v>
      </c>
      <c r="AU534" s="152" t="s">
        <v>80</v>
      </c>
      <c r="AV534" s="12" t="s">
        <v>80</v>
      </c>
      <c r="AW534" s="12" t="s">
        <v>32</v>
      </c>
      <c r="AX534" s="12" t="s">
        <v>71</v>
      </c>
      <c r="AY534" s="152" t="s">
        <v>124</v>
      </c>
    </row>
    <row r="535" spans="2:51" s="12" customFormat="1" ht="11.25">
      <c r="B535" s="151"/>
      <c r="D535" s="144" t="s">
        <v>139</v>
      </c>
      <c r="E535" s="152" t="s">
        <v>19</v>
      </c>
      <c r="F535" s="153" t="s">
        <v>763</v>
      </c>
      <c r="H535" s="154">
        <v>43.46</v>
      </c>
      <c r="I535" s="155"/>
      <c r="L535" s="151"/>
      <c r="M535" s="156"/>
      <c r="T535" s="157"/>
      <c r="AT535" s="152" t="s">
        <v>139</v>
      </c>
      <c r="AU535" s="152" t="s">
        <v>80</v>
      </c>
      <c r="AV535" s="12" t="s">
        <v>80</v>
      </c>
      <c r="AW535" s="12" t="s">
        <v>32</v>
      </c>
      <c r="AX535" s="12" t="s">
        <v>71</v>
      </c>
      <c r="AY535" s="152" t="s">
        <v>124</v>
      </c>
    </row>
    <row r="536" spans="2:51" s="12" customFormat="1" ht="11.25">
      <c r="B536" s="151"/>
      <c r="D536" s="144" t="s">
        <v>139</v>
      </c>
      <c r="E536" s="152" t="s">
        <v>19</v>
      </c>
      <c r="F536" s="153" t="s">
        <v>764</v>
      </c>
      <c r="H536" s="154">
        <v>9.4760000000000009</v>
      </c>
      <c r="I536" s="155"/>
      <c r="L536" s="151"/>
      <c r="M536" s="156"/>
      <c r="T536" s="157"/>
      <c r="AT536" s="152" t="s">
        <v>139</v>
      </c>
      <c r="AU536" s="152" t="s">
        <v>80</v>
      </c>
      <c r="AV536" s="12" t="s">
        <v>80</v>
      </c>
      <c r="AW536" s="12" t="s">
        <v>32</v>
      </c>
      <c r="AX536" s="12" t="s">
        <v>71</v>
      </c>
      <c r="AY536" s="152" t="s">
        <v>124</v>
      </c>
    </row>
    <row r="537" spans="2:51" s="12" customFormat="1" ht="11.25">
      <c r="B537" s="151"/>
      <c r="D537" s="144" t="s">
        <v>139</v>
      </c>
      <c r="E537" s="152" t="s">
        <v>19</v>
      </c>
      <c r="F537" s="153" t="s">
        <v>765</v>
      </c>
      <c r="H537" s="154">
        <v>0.4</v>
      </c>
      <c r="I537" s="155"/>
      <c r="L537" s="151"/>
      <c r="M537" s="156"/>
      <c r="T537" s="157"/>
      <c r="AT537" s="152" t="s">
        <v>139</v>
      </c>
      <c r="AU537" s="152" t="s">
        <v>80</v>
      </c>
      <c r="AV537" s="12" t="s">
        <v>80</v>
      </c>
      <c r="AW537" s="12" t="s">
        <v>32</v>
      </c>
      <c r="AX537" s="12" t="s">
        <v>71</v>
      </c>
      <c r="AY537" s="152" t="s">
        <v>124</v>
      </c>
    </row>
    <row r="538" spans="2:51" s="12" customFormat="1" ht="11.25">
      <c r="B538" s="151"/>
      <c r="D538" s="144" t="s">
        <v>139</v>
      </c>
      <c r="E538" s="152" t="s">
        <v>19</v>
      </c>
      <c r="F538" s="153" t="s">
        <v>766</v>
      </c>
      <c r="H538" s="154">
        <v>0.3</v>
      </c>
      <c r="I538" s="155"/>
      <c r="L538" s="151"/>
      <c r="M538" s="156"/>
      <c r="T538" s="157"/>
      <c r="AT538" s="152" t="s">
        <v>139</v>
      </c>
      <c r="AU538" s="152" t="s">
        <v>80</v>
      </c>
      <c r="AV538" s="12" t="s">
        <v>80</v>
      </c>
      <c r="AW538" s="12" t="s">
        <v>32</v>
      </c>
      <c r="AX538" s="12" t="s">
        <v>71</v>
      </c>
      <c r="AY538" s="152" t="s">
        <v>124</v>
      </c>
    </row>
    <row r="539" spans="2:51" s="12" customFormat="1" ht="11.25">
      <c r="B539" s="151"/>
      <c r="D539" s="144" t="s">
        <v>139</v>
      </c>
      <c r="E539" s="152" t="s">
        <v>19</v>
      </c>
      <c r="F539" s="153" t="s">
        <v>767</v>
      </c>
      <c r="H539" s="154">
        <v>5.9039999999999999</v>
      </c>
      <c r="I539" s="155"/>
      <c r="L539" s="151"/>
      <c r="M539" s="156"/>
      <c r="T539" s="157"/>
      <c r="AT539" s="152" t="s">
        <v>139</v>
      </c>
      <c r="AU539" s="152" t="s">
        <v>80</v>
      </c>
      <c r="AV539" s="12" t="s">
        <v>80</v>
      </c>
      <c r="AW539" s="12" t="s">
        <v>32</v>
      </c>
      <c r="AX539" s="12" t="s">
        <v>71</v>
      </c>
      <c r="AY539" s="152" t="s">
        <v>124</v>
      </c>
    </row>
    <row r="540" spans="2:51" s="12" customFormat="1" ht="11.25">
      <c r="B540" s="151"/>
      <c r="D540" s="144" t="s">
        <v>139</v>
      </c>
      <c r="E540" s="152" t="s">
        <v>19</v>
      </c>
      <c r="F540" s="153" t="s">
        <v>768</v>
      </c>
      <c r="H540" s="154">
        <v>3.5</v>
      </c>
      <c r="I540" s="155"/>
      <c r="L540" s="151"/>
      <c r="M540" s="156"/>
      <c r="T540" s="157"/>
      <c r="AT540" s="152" t="s">
        <v>139</v>
      </c>
      <c r="AU540" s="152" t="s">
        <v>80</v>
      </c>
      <c r="AV540" s="12" t="s">
        <v>80</v>
      </c>
      <c r="AW540" s="12" t="s">
        <v>32</v>
      </c>
      <c r="AX540" s="12" t="s">
        <v>71</v>
      </c>
      <c r="AY540" s="152" t="s">
        <v>124</v>
      </c>
    </row>
    <row r="541" spans="2:51" s="12" customFormat="1" ht="11.25">
      <c r="B541" s="151"/>
      <c r="D541" s="144" t="s">
        <v>139</v>
      </c>
      <c r="E541" s="152" t="s">
        <v>19</v>
      </c>
      <c r="F541" s="153" t="s">
        <v>769</v>
      </c>
      <c r="H541" s="154">
        <v>2.782</v>
      </c>
      <c r="I541" s="155"/>
      <c r="L541" s="151"/>
      <c r="M541" s="156"/>
      <c r="T541" s="157"/>
      <c r="AT541" s="152" t="s">
        <v>139</v>
      </c>
      <c r="AU541" s="152" t="s">
        <v>80</v>
      </c>
      <c r="AV541" s="12" t="s">
        <v>80</v>
      </c>
      <c r="AW541" s="12" t="s">
        <v>32</v>
      </c>
      <c r="AX541" s="12" t="s">
        <v>71</v>
      </c>
      <c r="AY541" s="152" t="s">
        <v>124</v>
      </c>
    </row>
    <row r="542" spans="2:51" s="14" customFormat="1" ht="11.25">
      <c r="B542" s="165"/>
      <c r="D542" s="144" t="s">
        <v>139</v>
      </c>
      <c r="E542" s="166" t="s">
        <v>19</v>
      </c>
      <c r="F542" s="167" t="s">
        <v>770</v>
      </c>
      <c r="H542" s="166" t="s">
        <v>19</v>
      </c>
      <c r="I542" s="168"/>
      <c r="L542" s="165"/>
      <c r="M542" s="169"/>
      <c r="T542" s="170"/>
      <c r="AT542" s="166" t="s">
        <v>139</v>
      </c>
      <c r="AU542" s="166" t="s">
        <v>80</v>
      </c>
      <c r="AV542" s="14" t="s">
        <v>78</v>
      </c>
      <c r="AW542" s="14" t="s">
        <v>32</v>
      </c>
      <c r="AX542" s="14" t="s">
        <v>71</v>
      </c>
      <c r="AY542" s="166" t="s">
        <v>124</v>
      </c>
    </row>
    <row r="543" spans="2:51" s="12" customFormat="1" ht="11.25">
      <c r="B543" s="151"/>
      <c r="D543" s="144" t="s">
        <v>139</v>
      </c>
      <c r="E543" s="152" t="s">
        <v>19</v>
      </c>
      <c r="F543" s="153" t="s">
        <v>771</v>
      </c>
      <c r="H543" s="154">
        <v>83.66</v>
      </c>
      <c r="I543" s="155"/>
      <c r="L543" s="151"/>
      <c r="M543" s="156"/>
      <c r="T543" s="157"/>
      <c r="AT543" s="152" t="s">
        <v>139</v>
      </c>
      <c r="AU543" s="152" t="s">
        <v>80</v>
      </c>
      <c r="AV543" s="12" t="s">
        <v>80</v>
      </c>
      <c r="AW543" s="12" t="s">
        <v>32</v>
      </c>
      <c r="AX543" s="12" t="s">
        <v>71</v>
      </c>
      <c r="AY543" s="152" t="s">
        <v>124</v>
      </c>
    </row>
    <row r="544" spans="2:51" s="13" customFormat="1" ht="11.25">
      <c r="B544" s="158"/>
      <c r="D544" s="144" t="s">
        <v>139</v>
      </c>
      <c r="E544" s="159" t="s">
        <v>19</v>
      </c>
      <c r="F544" s="160" t="s">
        <v>148</v>
      </c>
      <c r="H544" s="161">
        <v>432.40600000000001</v>
      </c>
      <c r="I544" s="162"/>
      <c r="L544" s="158"/>
      <c r="M544" s="163"/>
      <c r="T544" s="164"/>
      <c r="AT544" s="159" t="s">
        <v>139</v>
      </c>
      <c r="AU544" s="159" t="s">
        <v>80</v>
      </c>
      <c r="AV544" s="13" t="s">
        <v>131</v>
      </c>
      <c r="AW544" s="13" t="s">
        <v>32</v>
      </c>
      <c r="AX544" s="13" t="s">
        <v>78</v>
      </c>
      <c r="AY544" s="159" t="s">
        <v>124</v>
      </c>
    </row>
    <row r="545" spans="2:65" s="1" customFormat="1" ht="16.5" customHeight="1">
      <c r="B545" s="32"/>
      <c r="C545" s="131" t="s">
        <v>772</v>
      </c>
      <c r="D545" s="131" t="s">
        <v>126</v>
      </c>
      <c r="E545" s="132" t="s">
        <v>773</v>
      </c>
      <c r="F545" s="133" t="s">
        <v>774</v>
      </c>
      <c r="G545" s="134" t="s">
        <v>267</v>
      </c>
      <c r="H545" s="135">
        <v>1729.624</v>
      </c>
      <c r="I545" s="136"/>
      <c r="J545" s="137">
        <f>ROUND(I545*H545,2)</f>
        <v>0</v>
      </c>
      <c r="K545" s="133" t="s">
        <v>130</v>
      </c>
      <c r="L545" s="32"/>
      <c r="M545" s="138" t="s">
        <v>19</v>
      </c>
      <c r="N545" s="139" t="s">
        <v>42</v>
      </c>
      <c r="P545" s="140">
        <f>O545*H545</f>
        <v>0</v>
      </c>
      <c r="Q545" s="140">
        <v>0</v>
      </c>
      <c r="R545" s="140">
        <f>Q545*H545</f>
        <v>0</v>
      </c>
      <c r="S545" s="140">
        <v>0</v>
      </c>
      <c r="T545" s="141">
        <f>S545*H545</f>
        <v>0</v>
      </c>
      <c r="AR545" s="142" t="s">
        <v>131</v>
      </c>
      <c r="AT545" s="142" t="s">
        <v>126</v>
      </c>
      <c r="AU545" s="142" t="s">
        <v>80</v>
      </c>
      <c r="AY545" s="17" t="s">
        <v>124</v>
      </c>
      <c r="BE545" s="143">
        <f>IF(N545="základní",J545,0)</f>
        <v>0</v>
      </c>
      <c r="BF545" s="143">
        <f>IF(N545="snížená",J545,0)</f>
        <v>0</v>
      </c>
      <c r="BG545" s="143">
        <f>IF(N545="zákl. přenesená",J545,0)</f>
        <v>0</v>
      </c>
      <c r="BH545" s="143">
        <f>IF(N545="sníž. přenesená",J545,0)</f>
        <v>0</v>
      </c>
      <c r="BI545" s="143">
        <f>IF(N545="nulová",J545,0)</f>
        <v>0</v>
      </c>
      <c r="BJ545" s="17" t="s">
        <v>78</v>
      </c>
      <c r="BK545" s="143">
        <f>ROUND(I545*H545,2)</f>
        <v>0</v>
      </c>
      <c r="BL545" s="17" t="s">
        <v>131</v>
      </c>
      <c r="BM545" s="142" t="s">
        <v>775</v>
      </c>
    </row>
    <row r="546" spans="2:65" s="1" customFormat="1" ht="19.5">
      <c r="B546" s="32"/>
      <c r="D546" s="144" t="s">
        <v>133</v>
      </c>
      <c r="F546" s="145" t="s">
        <v>776</v>
      </c>
      <c r="I546" s="146"/>
      <c r="L546" s="32"/>
      <c r="M546" s="147"/>
      <c r="T546" s="53"/>
      <c r="AT546" s="17" t="s">
        <v>133</v>
      </c>
      <c r="AU546" s="17" t="s">
        <v>80</v>
      </c>
    </row>
    <row r="547" spans="2:65" s="1" customFormat="1" ht="11.25">
      <c r="B547" s="32"/>
      <c r="D547" s="148" t="s">
        <v>135</v>
      </c>
      <c r="F547" s="149" t="s">
        <v>777</v>
      </c>
      <c r="I547" s="146"/>
      <c r="L547" s="32"/>
      <c r="M547" s="147"/>
      <c r="T547" s="53"/>
      <c r="AT547" s="17" t="s">
        <v>135</v>
      </c>
      <c r="AU547" s="17" t="s">
        <v>80</v>
      </c>
    </row>
    <row r="548" spans="2:65" s="1" customFormat="1" ht="48.75">
      <c r="B548" s="32"/>
      <c r="D548" s="144" t="s">
        <v>137</v>
      </c>
      <c r="F548" s="150" t="s">
        <v>750</v>
      </c>
      <c r="I548" s="146"/>
      <c r="L548" s="32"/>
      <c r="M548" s="147"/>
      <c r="T548" s="53"/>
      <c r="AT548" s="17" t="s">
        <v>137</v>
      </c>
      <c r="AU548" s="17" t="s">
        <v>80</v>
      </c>
    </row>
    <row r="549" spans="2:65" s="14" customFormat="1" ht="11.25">
      <c r="B549" s="165"/>
      <c r="D549" s="144" t="s">
        <v>139</v>
      </c>
      <c r="E549" s="166" t="s">
        <v>19</v>
      </c>
      <c r="F549" s="167" t="s">
        <v>262</v>
      </c>
      <c r="H549" s="166" t="s">
        <v>19</v>
      </c>
      <c r="I549" s="168"/>
      <c r="L549" s="165"/>
      <c r="M549" s="169"/>
      <c r="T549" s="170"/>
      <c r="AT549" s="166" t="s">
        <v>139</v>
      </c>
      <c r="AU549" s="166" t="s">
        <v>80</v>
      </c>
      <c r="AV549" s="14" t="s">
        <v>78</v>
      </c>
      <c r="AW549" s="14" t="s">
        <v>32</v>
      </c>
      <c r="AX549" s="14" t="s">
        <v>71</v>
      </c>
      <c r="AY549" s="166" t="s">
        <v>124</v>
      </c>
    </row>
    <row r="550" spans="2:65" s="12" customFormat="1" ht="11.25">
      <c r="B550" s="151"/>
      <c r="D550" s="144" t="s">
        <v>139</v>
      </c>
      <c r="E550" s="152" t="s">
        <v>19</v>
      </c>
      <c r="F550" s="153" t="s">
        <v>778</v>
      </c>
      <c r="H550" s="154">
        <v>1729.624</v>
      </c>
      <c r="I550" s="155"/>
      <c r="L550" s="151"/>
      <c r="M550" s="156"/>
      <c r="T550" s="157"/>
      <c r="AT550" s="152" t="s">
        <v>139</v>
      </c>
      <c r="AU550" s="152" t="s">
        <v>80</v>
      </c>
      <c r="AV550" s="12" t="s">
        <v>80</v>
      </c>
      <c r="AW550" s="12" t="s">
        <v>32</v>
      </c>
      <c r="AX550" s="12" t="s">
        <v>78</v>
      </c>
      <c r="AY550" s="152" t="s">
        <v>124</v>
      </c>
    </row>
    <row r="551" spans="2:65" s="1" customFormat="1" ht="24.2" customHeight="1">
      <c r="B551" s="32"/>
      <c r="C551" s="131" t="s">
        <v>779</v>
      </c>
      <c r="D551" s="131" t="s">
        <v>126</v>
      </c>
      <c r="E551" s="132" t="s">
        <v>780</v>
      </c>
      <c r="F551" s="133" t="s">
        <v>781</v>
      </c>
      <c r="G551" s="134" t="s">
        <v>267</v>
      </c>
      <c r="H551" s="135">
        <v>198.11799999999999</v>
      </c>
      <c r="I551" s="136"/>
      <c r="J551" s="137">
        <f>ROUND(I551*H551,2)</f>
        <v>0</v>
      </c>
      <c r="K551" s="133" t="s">
        <v>130</v>
      </c>
      <c r="L551" s="32"/>
      <c r="M551" s="138" t="s">
        <v>19</v>
      </c>
      <c r="N551" s="139" t="s">
        <v>42</v>
      </c>
      <c r="P551" s="140">
        <f>O551*H551</f>
        <v>0</v>
      </c>
      <c r="Q551" s="140">
        <v>0</v>
      </c>
      <c r="R551" s="140">
        <f>Q551*H551</f>
        <v>0</v>
      </c>
      <c r="S551" s="140">
        <v>0</v>
      </c>
      <c r="T551" s="141">
        <f>S551*H551</f>
        <v>0</v>
      </c>
      <c r="AR551" s="142" t="s">
        <v>131</v>
      </c>
      <c r="AT551" s="142" t="s">
        <v>126</v>
      </c>
      <c r="AU551" s="142" t="s">
        <v>80</v>
      </c>
      <c r="AY551" s="17" t="s">
        <v>124</v>
      </c>
      <c r="BE551" s="143">
        <f>IF(N551="základní",J551,0)</f>
        <v>0</v>
      </c>
      <c r="BF551" s="143">
        <f>IF(N551="snížená",J551,0)</f>
        <v>0</v>
      </c>
      <c r="BG551" s="143">
        <f>IF(N551="zákl. přenesená",J551,0)</f>
        <v>0</v>
      </c>
      <c r="BH551" s="143">
        <f>IF(N551="sníž. přenesená",J551,0)</f>
        <v>0</v>
      </c>
      <c r="BI551" s="143">
        <f>IF(N551="nulová",J551,0)</f>
        <v>0</v>
      </c>
      <c r="BJ551" s="17" t="s">
        <v>78</v>
      </c>
      <c r="BK551" s="143">
        <f>ROUND(I551*H551,2)</f>
        <v>0</v>
      </c>
      <c r="BL551" s="17" t="s">
        <v>131</v>
      </c>
      <c r="BM551" s="142" t="s">
        <v>782</v>
      </c>
    </row>
    <row r="552" spans="2:65" s="1" customFormat="1" ht="19.5">
      <c r="B552" s="32"/>
      <c r="D552" s="144" t="s">
        <v>133</v>
      </c>
      <c r="F552" s="145" t="s">
        <v>783</v>
      </c>
      <c r="I552" s="146"/>
      <c r="L552" s="32"/>
      <c r="M552" s="147"/>
      <c r="T552" s="53"/>
      <c r="AT552" s="17" t="s">
        <v>133</v>
      </c>
      <c r="AU552" s="17" t="s">
        <v>80</v>
      </c>
    </row>
    <row r="553" spans="2:65" s="1" customFormat="1" ht="11.25">
      <c r="B553" s="32"/>
      <c r="D553" s="148" t="s">
        <v>135</v>
      </c>
      <c r="F553" s="149" t="s">
        <v>784</v>
      </c>
      <c r="I553" s="146"/>
      <c r="L553" s="32"/>
      <c r="M553" s="147"/>
      <c r="T553" s="53"/>
      <c r="AT553" s="17" t="s">
        <v>135</v>
      </c>
      <c r="AU553" s="17" t="s">
        <v>80</v>
      </c>
    </row>
    <row r="554" spans="2:65" s="1" customFormat="1" ht="39">
      <c r="B554" s="32"/>
      <c r="D554" s="144" t="s">
        <v>137</v>
      </c>
      <c r="F554" s="150" t="s">
        <v>271</v>
      </c>
      <c r="I554" s="146"/>
      <c r="L554" s="32"/>
      <c r="M554" s="147"/>
      <c r="T554" s="53"/>
      <c r="AT554" s="17" t="s">
        <v>137</v>
      </c>
      <c r="AU554" s="17" t="s">
        <v>80</v>
      </c>
    </row>
    <row r="555" spans="2:65" s="12" customFormat="1" ht="11.25">
      <c r="B555" s="151"/>
      <c r="D555" s="144" t="s">
        <v>139</v>
      </c>
      <c r="E555" s="152" t="s">
        <v>19</v>
      </c>
      <c r="F555" s="153" t="s">
        <v>785</v>
      </c>
      <c r="H555" s="154">
        <v>198.11799999999999</v>
      </c>
      <c r="I555" s="155"/>
      <c r="L555" s="151"/>
      <c r="M555" s="156"/>
      <c r="T555" s="157"/>
      <c r="AT555" s="152" t="s">
        <v>139</v>
      </c>
      <c r="AU555" s="152" t="s">
        <v>80</v>
      </c>
      <c r="AV555" s="12" t="s">
        <v>80</v>
      </c>
      <c r="AW555" s="12" t="s">
        <v>32</v>
      </c>
      <c r="AX555" s="12" t="s">
        <v>78</v>
      </c>
      <c r="AY555" s="152" t="s">
        <v>124</v>
      </c>
    </row>
    <row r="556" spans="2:65" s="1" customFormat="1" ht="24.2" customHeight="1">
      <c r="B556" s="32"/>
      <c r="C556" s="131" t="s">
        <v>786</v>
      </c>
      <c r="D556" s="131" t="s">
        <v>126</v>
      </c>
      <c r="E556" s="132" t="s">
        <v>787</v>
      </c>
      <c r="F556" s="133" t="s">
        <v>269</v>
      </c>
      <c r="G556" s="134" t="s">
        <v>267</v>
      </c>
      <c r="H556" s="135">
        <v>150.62799999999999</v>
      </c>
      <c r="I556" s="136"/>
      <c r="J556" s="137">
        <f>ROUND(I556*H556,2)</f>
        <v>0</v>
      </c>
      <c r="K556" s="133" t="s">
        <v>130</v>
      </c>
      <c r="L556" s="32"/>
      <c r="M556" s="138" t="s">
        <v>19</v>
      </c>
      <c r="N556" s="139" t="s">
        <v>42</v>
      </c>
      <c r="P556" s="140">
        <f>O556*H556</f>
        <v>0</v>
      </c>
      <c r="Q556" s="140">
        <v>0</v>
      </c>
      <c r="R556" s="140">
        <f>Q556*H556</f>
        <v>0</v>
      </c>
      <c r="S556" s="140">
        <v>0</v>
      </c>
      <c r="T556" s="141">
        <f>S556*H556</f>
        <v>0</v>
      </c>
      <c r="AR556" s="142" t="s">
        <v>131</v>
      </c>
      <c r="AT556" s="142" t="s">
        <v>126</v>
      </c>
      <c r="AU556" s="142" t="s">
        <v>80</v>
      </c>
      <c r="AY556" s="17" t="s">
        <v>124</v>
      </c>
      <c r="BE556" s="143">
        <f>IF(N556="základní",J556,0)</f>
        <v>0</v>
      </c>
      <c r="BF556" s="143">
        <f>IF(N556="snížená",J556,0)</f>
        <v>0</v>
      </c>
      <c r="BG556" s="143">
        <f>IF(N556="zákl. přenesená",J556,0)</f>
        <v>0</v>
      </c>
      <c r="BH556" s="143">
        <f>IF(N556="sníž. přenesená",J556,0)</f>
        <v>0</v>
      </c>
      <c r="BI556" s="143">
        <f>IF(N556="nulová",J556,0)</f>
        <v>0</v>
      </c>
      <c r="BJ556" s="17" t="s">
        <v>78</v>
      </c>
      <c r="BK556" s="143">
        <f>ROUND(I556*H556,2)</f>
        <v>0</v>
      </c>
      <c r="BL556" s="17" t="s">
        <v>131</v>
      </c>
      <c r="BM556" s="142" t="s">
        <v>788</v>
      </c>
    </row>
    <row r="557" spans="2:65" s="1" customFormat="1" ht="19.5">
      <c r="B557" s="32"/>
      <c r="D557" s="144" t="s">
        <v>133</v>
      </c>
      <c r="F557" s="145" t="s">
        <v>269</v>
      </c>
      <c r="I557" s="146"/>
      <c r="L557" s="32"/>
      <c r="M557" s="147"/>
      <c r="T557" s="53"/>
      <c r="AT557" s="17" t="s">
        <v>133</v>
      </c>
      <c r="AU557" s="17" t="s">
        <v>80</v>
      </c>
    </row>
    <row r="558" spans="2:65" s="1" customFormat="1" ht="11.25">
      <c r="B558" s="32"/>
      <c r="D558" s="148" t="s">
        <v>135</v>
      </c>
      <c r="F558" s="149" t="s">
        <v>789</v>
      </c>
      <c r="I558" s="146"/>
      <c r="L558" s="32"/>
      <c r="M558" s="147"/>
      <c r="T558" s="53"/>
      <c r="AT558" s="17" t="s">
        <v>135</v>
      </c>
      <c r="AU558" s="17" t="s">
        <v>80</v>
      </c>
    </row>
    <row r="559" spans="2:65" s="1" customFormat="1" ht="39">
      <c r="B559" s="32"/>
      <c r="D559" s="144" t="s">
        <v>137</v>
      </c>
      <c r="F559" s="150" t="s">
        <v>271</v>
      </c>
      <c r="I559" s="146"/>
      <c r="L559" s="32"/>
      <c r="M559" s="147"/>
      <c r="T559" s="53"/>
      <c r="AT559" s="17" t="s">
        <v>137</v>
      </c>
      <c r="AU559" s="17" t="s">
        <v>80</v>
      </c>
    </row>
    <row r="560" spans="2:65" s="12" customFormat="1" ht="11.25">
      <c r="B560" s="151"/>
      <c r="D560" s="144" t="s">
        <v>139</v>
      </c>
      <c r="E560" s="152" t="s">
        <v>19</v>
      </c>
      <c r="F560" s="153" t="s">
        <v>790</v>
      </c>
      <c r="H560" s="154">
        <v>150.62799999999999</v>
      </c>
      <c r="I560" s="155"/>
      <c r="L560" s="151"/>
      <c r="M560" s="156"/>
      <c r="T560" s="157"/>
      <c r="AT560" s="152" t="s">
        <v>139</v>
      </c>
      <c r="AU560" s="152" t="s">
        <v>80</v>
      </c>
      <c r="AV560" s="12" t="s">
        <v>80</v>
      </c>
      <c r="AW560" s="12" t="s">
        <v>32</v>
      </c>
      <c r="AX560" s="12" t="s">
        <v>78</v>
      </c>
      <c r="AY560" s="152" t="s">
        <v>124</v>
      </c>
    </row>
    <row r="561" spans="2:65" s="1" customFormat="1" ht="24.2" customHeight="1">
      <c r="B561" s="32"/>
      <c r="C561" s="131" t="s">
        <v>791</v>
      </c>
      <c r="D561" s="131" t="s">
        <v>126</v>
      </c>
      <c r="E561" s="132" t="s">
        <v>792</v>
      </c>
      <c r="F561" s="133" t="s">
        <v>793</v>
      </c>
      <c r="G561" s="134" t="s">
        <v>267</v>
      </c>
      <c r="H561" s="135">
        <v>83.66</v>
      </c>
      <c r="I561" s="136"/>
      <c r="J561" s="137">
        <f>ROUND(I561*H561,2)</f>
        <v>0</v>
      </c>
      <c r="K561" s="133" t="s">
        <v>130</v>
      </c>
      <c r="L561" s="32"/>
      <c r="M561" s="138" t="s">
        <v>19</v>
      </c>
      <c r="N561" s="139" t="s">
        <v>42</v>
      </c>
      <c r="P561" s="140">
        <f>O561*H561</f>
        <v>0</v>
      </c>
      <c r="Q561" s="140">
        <v>0</v>
      </c>
      <c r="R561" s="140">
        <f>Q561*H561</f>
        <v>0</v>
      </c>
      <c r="S561" s="140">
        <v>0</v>
      </c>
      <c r="T561" s="141">
        <f>S561*H561</f>
        <v>0</v>
      </c>
      <c r="AR561" s="142" t="s">
        <v>131</v>
      </c>
      <c r="AT561" s="142" t="s">
        <v>126</v>
      </c>
      <c r="AU561" s="142" t="s">
        <v>80</v>
      </c>
      <c r="AY561" s="17" t="s">
        <v>124</v>
      </c>
      <c r="BE561" s="143">
        <f>IF(N561="základní",J561,0)</f>
        <v>0</v>
      </c>
      <c r="BF561" s="143">
        <f>IF(N561="snížená",J561,0)</f>
        <v>0</v>
      </c>
      <c r="BG561" s="143">
        <f>IF(N561="zákl. přenesená",J561,0)</f>
        <v>0</v>
      </c>
      <c r="BH561" s="143">
        <f>IF(N561="sníž. přenesená",J561,0)</f>
        <v>0</v>
      </c>
      <c r="BI561" s="143">
        <f>IF(N561="nulová",J561,0)</f>
        <v>0</v>
      </c>
      <c r="BJ561" s="17" t="s">
        <v>78</v>
      </c>
      <c r="BK561" s="143">
        <f>ROUND(I561*H561,2)</f>
        <v>0</v>
      </c>
      <c r="BL561" s="17" t="s">
        <v>131</v>
      </c>
      <c r="BM561" s="142" t="s">
        <v>794</v>
      </c>
    </row>
    <row r="562" spans="2:65" s="1" customFormat="1" ht="19.5">
      <c r="B562" s="32"/>
      <c r="D562" s="144" t="s">
        <v>133</v>
      </c>
      <c r="F562" s="145" t="s">
        <v>793</v>
      </c>
      <c r="I562" s="146"/>
      <c r="L562" s="32"/>
      <c r="M562" s="147"/>
      <c r="T562" s="53"/>
      <c r="AT562" s="17" t="s">
        <v>133</v>
      </c>
      <c r="AU562" s="17" t="s">
        <v>80</v>
      </c>
    </row>
    <row r="563" spans="2:65" s="1" customFormat="1" ht="11.25">
      <c r="B563" s="32"/>
      <c r="D563" s="148" t="s">
        <v>135</v>
      </c>
      <c r="F563" s="149" t="s">
        <v>795</v>
      </c>
      <c r="I563" s="146"/>
      <c r="L563" s="32"/>
      <c r="M563" s="147"/>
      <c r="T563" s="53"/>
      <c r="AT563" s="17" t="s">
        <v>135</v>
      </c>
      <c r="AU563" s="17" t="s">
        <v>80</v>
      </c>
    </row>
    <row r="564" spans="2:65" s="1" customFormat="1" ht="39">
      <c r="B564" s="32"/>
      <c r="D564" s="144" t="s">
        <v>137</v>
      </c>
      <c r="F564" s="150" t="s">
        <v>271</v>
      </c>
      <c r="I564" s="146"/>
      <c r="L564" s="32"/>
      <c r="M564" s="147"/>
      <c r="T564" s="53"/>
      <c r="AT564" s="17" t="s">
        <v>137</v>
      </c>
      <c r="AU564" s="17" t="s">
        <v>80</v>
      </c>
    </row>
    <row r="565" spans="2:65" s="12" customFormat="1" ht="11.25">
      <c r="B565" s="151"/>
      <c r="D565" s="144" t="s">
        <v>139</v>
      </c>
      <c r="E565" s="152" t="s">
        <v>19</v>
      </c>
      <c r="F565" s="153" t="s">
        <v>796</v>
      </c>
      <c r="H565" s="154">
        <v>83.66</v>
      </c>
      <c r="I565" s="155"/>
      <c r="L565" s="151"/>
      <c r="M565" s="156"/>
      <c r="T565" s="157"/>
      <c r="AT565" s="152" t="s">
        <v>139</v>
      </c>
      <c r="AU565" s="152" t="s">
        <v>80</v>
      </c>
      <c r="AV565" s="12" t="s">
        <v>80</v>
      </c>
      <c r="AW565" s="12" t="s">
        <v>32</v>
      </c>
      <c r="AX565" s="12" t="s">
        <v>78</v>
      </c>
      <c r="AY565" s="152" t="s">
        <v>124</v>
      </c>
    </row>
    <row r="566" spans="2:65" s="11" customFormat="1" ht="22.9" customHeight="1">
      <c r="B566" s="119"/>
      <c r="D566" s="120" t="s">
        <v>70</v>
      </c>
      <c r="E566" s="129" t="s">
        <v>797</v>
      </c>
      <c r="F566" s="129" t="s">
        <v>798</v>
      </c>
      <c r="I566" s="122"/>
      <c r="J566" s="130">
        <f>BK566</f>
        <v>0</v>
      </c>
      <c r="L566" s="119"/>
      <c r="M566" s="124"/>
      <c r="P566" s="125">
        <f>SUM(P567:P569)</f>
        <v>0</v>
      </c>
      <c r="R566" s="125">
        <f>SUM(R567:R569)</f>
        <v>0</v>
      </c>
      <c r="T566" s="126">
        <f>SUM(T567:T569)</f>
        <v>0</v>
      </c>
      <c r="AR566" s="120" t="s">
        <v>78</v>
      </c>
      <c r="AT566" s="127" t="s">
        <v>70</v>
      </c>
      <c r="AU566" s="127" t="s">
        <v>78</v>
      </c>
      <c r="AY566" s="120" t="s">
        <v>124</v>
      </c>
      <c r="BK566" s="128">
        <f>SUM(BK567:BK569)</f>
        <v>0</v>
      </c>
    </row>
    <row r="567" spans="2:65" s="1" customFormat="1" ht="16.5" customHeight="1">
      <c r="B567" s="32"/>
      <c r="C567" s="131" t="s">
        <v>799</v>
      </c>
      <c r="D567" s="131" t="s">
        <v>126</v>
      </c>
      <c r="E567" s="132" t="s">
        <v>800</v>
      </c>
      <c r="F567" s="133" t="s">
        <v>801</v>
      </c>
      <c r="G567" s="134" t="s">
        <v>267</v>
      </c>
      <c r="H567" s="135">
        <v>1022.84</v>
      </c>
      <c r="I567" s="136"/>
      <c r="J567" s="137">
        <f>ROUND(I567*H567,2)</f>
        <v>0</v>
      </c>
      <c r="K567" s="133" t="s">
        <v>130</v>
      </c>
      <c r="L567" s="32"/>
      <c r="M567" s="138" t="s">
        <v>19</v>
      </c>
      <c r="N567" s="139" t="s">
        <v>42</v>
      </c>
      <c r="P567" s="140">
        <f>O567*H567</f>
        <v>0</v>
      </c>
      <c r="Q567" s="140">
        <v>0</v>
      </c>
      <c r="R567" s="140">
        <f>Q567*H567</f>
        <v>0</v>
      </c>
      <c r="S567" s="140">
        <v>0</v>
      </c>
      <c r="T567" s="141">
        <f>S567*H567</f>
        <v>0</v>
      </c>
      <c r="AR567" s="142" t="s">
        <v>131</v>
      </c>
      <c r="AT567" s="142" t="s">
        <v>126</v>
      </c>
      <c r="AU567" s="142" t="s">
        <v>80</v>
      </c>
      <c r="AY567" s="17" t="s">
        <v>124</v>
      </c>
      <c r="BE567" s="143">
        <f>IF(N567="základní",J567,0)</f>
        <v>0</v>
      </c>
      <c r="BF567" s="143">
        <f>IF(N567="snížená",J567,0)</f>
        <v>0</v>
      </c>
      <c r="BG567" s="143">
        <f>IF(N567="zákl. přenesená",J567,0)</f>
        <v>0</v>
      </c>
      <c r="BH567" s="143">
        <f>IF(N567="sníž. přenesená",J567,0)</f>
        <v>0</v>
      </c>
      <c r="BI567" s="143">
        <f>IF(N567="nulová",J567,0)</f>
        <v>0</v>
      </c>
      <c r="BJ567" s="17" t="s">
        <v>78</v>
      </c>
      <c r="BK567" s="143">
        <f>ROUND(I567*H567,2)</f>
        <v>0</v>
      </c>
      <c r="BL567" s="17" t="s">
        <v>131</v>
      </c>
      <c r="BM567" s="142" t="s">
        <v>802</v>
      </c>
    </row>
    <row r="568" spans="2:65" s="1" customFormat="1" ht="11.25">
      <c r="B568" s="32"/>
      <c r="D568" s="144" t="s">
        <v>133</v>
      </c>
      <c r="F568" s="145" t="s">
        <v>803</v>
      </c>
      <c r="I568" s="146"/>
      <c r="L568" s="32"/>
      <c r="M568" s="147"/>
      <c r="T568" s="53"/>
      <c r="AT568" s="17" t="s">
        <v>133</v>
      </c>
      <c r="AU568" s="17" t="s">
        <v>80</v>
      </c>
    </row>
    <row r="569" spans="2:65" s="1" customFormat="1" ht="11.25">
      <c r="B569" s="32"/>
      <c r="D569" s="148" t="s">
        <v>135</v>
      </c>
      <c r="F569" s="149" t="s">
        <v>804</v>
      </c>
      <c r="I569" s="146"/>
      <c r="L569" s="32"/>
      <c r="M569" s="181"/>
      <c r="N569" s="182"/>
      <c r="O569" s="182"/>
      <c r="P569" s="182"/>
      <c r="Q569" s="182"/>
      <c r="R569" s="182"/>
      <c r="S569" s="182"/>
      <c r="T569" s="183"/>
      <c r="AT569" s="17" t="s">
        <v>135</v>
      </c>
      <c r="AU569" s="17" t="s">
        <v>80</v>
      </c>
    </row>
    <row r="570" spans="2:65" s="1" customFormat="1" ht="6.95" customHeight="1">
      <c r="B570" s="41"/>
      <c r="C570" s="42"/>
      <c r="D570" s="42"/>
      <c r="E570" s="42"/>
      <c r="F570" s="42"/>
      <c r="G570" s="42"/>
      <c r="H570" s="42"/>
      <c r="I570" s="42"/>
      <c r="J570" s="42"/>
      <c r="K570" s="42"/>
      <c r="L570" s="32"/>
    </row>
  </sheetData>
  <sheetProtection algorithmName="SHA-512" hashValue="iGKlrgFS8KYdi7/gR7B0QGDg4+58EbBfz7Fdq+g8jiwaFI7M3RhPBhtlJK6pBZ7AHQQtJ1u+YLQIRjlrLlvgSA==" saltValue="bEoo5QcKRPiy4mZkw/gRip1zHQrvaFas/p06Vg3m7UHmY9sFVg3HrVBAq8uoWV0yZh7UNL30FFpzSftgMCFJxQ==" spinCount="100000" sheet="1" objects="1" scenarios="1" formatColumns="0" formatRows="0" autoFilter="0"/>
  <autoFilter ref="C92:K569" xr:uid="{00000000-0009-0000-0000-000001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8" r:id="rId1" xr:uid="{00000000-0004-0000-0100-000000000000}"/>
    <hyperlink ref="F103" r:id="rId2" xr:uid="{00000000-0004-0000-0100-000001000000}"/>
    <hyperlink ref="F110" r:id="rId3" xr:uid="{00000000-0004-0000-0100-000002000000}"/>
    <hyperlink ref="F115" r:id="rId4" xr:uid="{00000000-0004-0000-0100-000003000000}"/>
    <hyperlink ref="F120" r:id="rId5" xr:uid="{00000000-0004-0000-0100-000004000000}"/>
    <hyperlink ref="F128" r:id="rId6" xr:uid="{00000000-0004-0000-0100-000005000000}"/>
    <hyperlink ref="F135" r:id="rId7" xr:uid="{00000000-0004-0000-0100-000006000000}"/>
    <hyperlink ref="F142" r:id="rId8" xr:uid="{00000000-0004-0000-0100-000007000000}"/>
    <hyperlink ref="F149" r:id="rId9" xr:uid="{00000000-0004-0000-0100-000008000000}"/>
    <hyperlink ref="F154" r:id="rId10" xr:uid="{00000000-0004-0000-0100-000009000000}"/>
    <hyperlink ref="F159" r:id="rId11" xr:uid="{00000000-0004-0000-0100-00000A000000}"/>
    <hyperlink ref="F166" r:id="rId12" xr:uid="{00000000-0004-0000-0100-00000B000000}"/>
    <hyperlink ref="F175" r:id="rId13" xr:uid="{00000000-0004-0000-0100-00000C000000}"/>
    <hyperlink ref="F182" r:id="rId14" xr:uid="{00000000-0004-0000-0100-00000D000000}"/>
    <hyperlink ref="F186" r:id="rId15" xr:uid="{00000000-0004-0000-0100-00000E000000}"/>
    <hyperlink ref="F191" r:id="rId16" xr:uid="{00000000-0004-0000-0100-00000F000000}"/>
    <hyperlink ref="F197" r:id="rId17" xr:uid="{00000000-0004-0000-0100-000010000000}"/>
    <hyperlink ref="F202" r:id="rId18" xr:uid="{00000000-0004-0000-0100-000011000000}"/>
    <hyperlink ref="F207" r:id="rId19" xr:uid="{00000000-0004-0000-0100-000012000000}"/>
    <hyperlink ref="F234" r:id="rId20" xr:uid="{00000000-0004-0000-0100-000013000000}"/>
    <hyperlink ref="F242" r:id="rId21" xr:uid="{00000000-0004-0000-0100-000014000000}"/>
    <hyperlink ref="F250" r:id="rId22" xr:uid="{00000000-0004-0000-0100-000015000000}"/>
    <hyperlink ref="F263" r:id="rId23" xr:uid="{00000000-0004-0000-0100-000016000000}"/>
    <hyperlink ref="F267" r:id="rId24" xr:uid="{00000000-0004-0000-0100-000017000000}"/>
    <hyperlink ref="F271" r:id="rId25" xr:uid="{00000000-0004-0000-0100-000018000000}"/>
    <hyperlink ref="F275" r:id="rId26" xr:uid="{00000000-0004-0000-0100-000019000000}"/>
    <hyperlink ref="F279" r:id="rId27" xr:uid="{00000000-0004-0000-0100-00001A000000}"/>
    <hyperlink ref="F283" r:id="rId28" xr:uid="{00000000-0004-0000-0100-00001B000000}"/>
    <hyperlink ref="F288" r:id="rId29" xr:uid="{00000000-0004-0000-0100-00001C000000}"/>
    <hyperlink ref="F300" r:id="rId30" xr:uid="{00000000-0004-0000-0100-00001D000000}"/>
    <hyperlink ref="F308" r:id="rId31" xr:uid="{00000000-0004-0000-0100-00001E000000}"/>
    <hyperlink ref="F316" r:id="rId32" xr:uid="{00000000-0004-0000-0100-00001F000000}"/>
    <hyperlink ref="F325" r:id="rId33" xr:uid="{00000000-0004-0000-0100-000020000000}"/>
    <hyperlink ref="F331" r:id="rId34" xr:uid="{00000000-0004-0000-0100-000021000000}"/>
    <hyperlink ref="F347" r:id="rId35" xr:uid="{00000000-0004-0000-0100-000022000000}"/>
    <hyperlink ref="F354" r:id="rId36" xr:uid="{00000000-0004-0000-0100-000023000000}"/>
    <hyperlink ref="F367" r:id="rId37" xr:uid="{00000000-0004-0000-0100-000024000000}"/>
    <hyperlink ref="F372" r:id="rId38" xr:uid="{00000000-0004-0000-0100-000025000000}"/>
    <hyperlink ref="F377" r:id="rId39" xr:uid="{00000000-0004-0000-0100-000026000000}"/>
    <hyperlink ref="F382" r:id="rId40" xr:uid="{00000000-0004-0000-0100-000027000000}"/>
    <hyperlink ref="F387" r:id="rId41" xr:uid="{00000000-0004-0000-0100-000028000000}"/>
    <hyperlink ref="F401" r:id="rId42" xr:uid="{00000000-0004-0000-0100-000029000000}"/>
    <hyperlink ref="F418" r:id="rId43" xr:uid="{00000000-0004-0000-0100-00002A000000}"/>
    <hyperlink ref="F423" r:id="rId44" xr:uid="{00000000-0004-0000-0100-00002B000000}"/>
    <hyperlink ref="F428" r:id="rId45" xr:uid="{00000000-0004-0000-0100-00002C000000}"/>
    <hyperlink ref="F433" r:id="rId46" xr:uid="{00000000-0004-0000-0100-00002D000000}"/>
    <hyperlink ref="F438" r:id="rId47" xr:uid="{00000000-0004-0000-0100-00002E000000}"/>
    <hyperlink ref="F443" r:id="rId48" xr:uid="{00000000-0004-0000-0100-00002F000000}"/>
    <hyperlink ref="F448" r:id="rId49" xr:uid="{00000000-0004-0000-0100-000030000000}"/>
    <hyperlink ref="F467" r:id="rId50" xr:uid="{00000000-0004-0000-0100-000031000000}"/>
    <hyperlink ref="F475" r:id="rId51" xr:uid="{00000000-0004-0000-0100-000032000000}"/>
    <hyperlink ref="F483" r:id="rId52" xr:uid="{00000000-0004-0000-0100-000033000000}"/>
    <hyperlink ref="F488" r:id="rId53" xr:uid="{00000000-0004-0000-0100-000034000000}"/>
    <hyperlink ref="F493" r:id="rId54" xr:uid="{00000000-0004-0000-0100-000035000000}"/>
    <hyperlink ref="F498" r:id="rId55" xr:uid="{00000000-0004-0000-0100-000036000000}"/>
    <hyperlink ref="F503" r:id="rId56" xr:uid="{00000000-0004-0000-0100-000037000000}"/>
    <hyperlink ref="F510" r:id="rId57" xr:uid="{00000000-0004-0000-0100-000038000000}"/>
    <hyperlink ref="F515" r:id="rId58" xr:uid="{00000000-0004-0000-0100-000039000000}"/>
    <hyperlink ref="F520" r:id="rId59" xr:uid="{00000000-0004-0000-0100-00003A000000}"/>
    <hyperlink ref="F547" r:id="rId60" xr:uid="{00000000-0004-0000-0100-00003B000000}"/>
    <hyperlink ref="F553" r:id="rId61" xr:uid="{00000000-0004-0000-0100-00003C000000}"/>
    <hyperlink ref="F558" r:id="rId62" xr:uid="{00000000-0004-0000-0100-00003D000000}"/>
    <hyperlink ref="F563" r:id="rId63" xr:uid="{00000000-0004-0000-0100-00003E000000}"/>
    <hyperlink ref="F569" r:id="rId64" xr:uid="{00000000-0004-0000-0100-00003F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7" t="s">
        <v>86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5" customHeight="1">
      <c r="B4" s="20"/>
      <c r="D4" s="21" t="s">
        <v>93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7" t="str">
        <f>'Rekapitulace stavby'!K6</f>
        <v>Rekonstrukce ul. Nádražní, Bystřice pod Hostýnem</v>
      </c>
      <c r="F7" s="308"/>
      <c r="G7" s="308"/>
      <c r="H7" s="308"/>
      <c r="L7" s="20"/>
    </row>
    <row r="8" spans="2:46" ht="12" customHeight="1">
      <c r="B8" s="20"/>
      <c r="D8" s="27" t="s">
        <v>94</v>
      </c>
      <c r="L8" s="20"/>
    </row>
    <row r="9" spans="2:46" s="1" customFormat="1" ht="16.5" customHeight="1">
      <c r="B9" s="32"/>
      <c r="E9" s="307" t="s">
        <v>95</v>
      </c>
      <c r="F9" s="309"/>
      <c r="G9" s="309"/>
      <c r="H9" s="309"/>
      <c r="L9" s="32"/>
    </row>
    <row r="10" spans="2:46" s="1" customFormat="1" ht="12" customHeight="1">
      <c r="B10" s="32"/>
      <c r="D10" s="27" t="s">
        <v>96</v>
      </c>
      <c r="L10" s="32"/>
    </row>
    <row r="11" spans="2:46" s="1" customFormat="1" ht="16.5" customHeight="1">
      <c r="B11" s="32"/>
      <c r="E11" s="266" t="s">
        <v>805</v>
      </c>
      <c r="F11" s="309"/>
      <c r="G11" s="309"/>
      <c r="H11" s="309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Vyplň údaj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19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19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10" t="str">
        <f>'Rekapitulace stavby'!E14</f>
        <v>Vyplň údaj</v>
      </c>
      <c r="F20" s="291"/>
      <c r="G20" s="291"/>
      <c r="H20" s="291"/>
      <c r="I20" s="27" t="s">
        <v>27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19</v>
      </c>
      <c r="L22" s="32"/>
    </row>
    <row r="23" spans="2:12" s="1" customFormat="1" ht="18" customHeight="1">
      <c r="B23" s="32"/>
      <c r="E23" s="25" t="s">
        <v>31</v>
      </c>
      <c r="I23" s="27" t="s">
        <v>27</v>
      </c>
      <c r="J23" s="25" t="s">
        <v>19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1"/>
      <c r="E29" s="296" t="s">
        <v>19</v>
      </c>
      <c r="F29" s="296"/>
      <c r="G29" s="296"/>
      <c r="H29" s="296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37</v>
      </c>
      <c r="J32" s="63">
        <f>ROUND(J89,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5" customHeight="1">
      <c r="B35" s="32"/>
      <c r="D35" s="52" t="s">
        <v>41</v>
      </c>
      <c r="E35" s="27" t="s">
        <v>42</v>
      </c>
      <c r="F35" s="83">
        <f>ROUND((SUM(BE89:BE139)),  2)</f>
        <v>0</v>
      </c>
      <c r="I35" s="93">
        <v>0.21</v>
      </c>
      <c r="J35" s="83">
        <f>ROUND(((SUM(BE89:BE139))*I35),  2)</f>
        <v>0</v>
      </c>
      <c r="L35" s="32"/>
    </row>
    <row r="36" spans="2:12" s="1" customFormat="1" ht="14.45" customHeight="1">
      <c r="B36" s="32"/>
      <c r="E36" s="27" t="s">
        <v>43</v>
      </c>
      <c r="F36" s="83">
        <f>ROUND((SUM(BF89:BF139)),  2)</f>
        <v>0</v>
      </c>
      <c r="I36" s="93">
        <v>0.15</v>
      </c>
      <c r="J36" s="83">
        <f>ROUND(((SUM(BF89:BF139))*I36),  2)</f>
        <v>0</v>
      </c>
      <c r="L36" s="32"/>
    </row>
    <row r="37" spans="2:12" s="1" customFormat="1" ht="14.45" hidden="1" customHeight="1">
      <c r="B37" s="32"/>
      <c r="E37" s="27" t="s">
        <v>44</v>
      </c>
      <c r="F37" s="83">
        <f>ROUND((SUM(BG89:BG139)),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45</v>
      </c>
      <c r="F38" s="83">
        <f>ROUND((SUM(BH89:BH139)),  2)</f>
        <v>0</v>
      </c>
      <c r="I38" s="93">
        <v>0.15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46</v>
      </c>
      <c r="F39" s="83">
        <f>ROUND((SUM(BI89:BI139)),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47</v>
      </c>
      <c r="E41" s="54"/>
      <c r="F41" s="54"/>
      <c r="G41" s="96" t="s">
        <v>48</v>
      </c>
      <c r="H41" s="97" t="s">
        <v>49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97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16.5" customHeight="1">
      <c r="B50" s="32"/>
      <c r="E50" s="307" t="str">
        <f>E7</f>
        <v>Rekonstrukce ul. Nádražní, Bystřice pod Hostýnem</v>
      </c>
      <c r="F50" s="308"/>
      <c r="G50" s="308"/>
      <c r="H50" s="308"/>
      <c r="L50" s="32"/>
    </row>
    <row r="51" spans="2:47" ht="12" customHeight="1">
      <c r="B51" s="20"/>
      <c r="C51" s="27" t="s">
        <v>94</v>
      </c>
      <c r="L51" s="20"/>
    </row>
    <row r="52" spans="2:47" s="1" customFormat="1" ht="16.5" customHeight="1">
      <c r="B52" s="32"/>
      <c r="E52" s="307" t="s">
        <v>95</v>
      </c>
      <c r="F52" s="309"/>
      <c r="G52" s="309"/>
      <c r="H52" s="309"/>
      <c r="L52" s="32"/>
    </row>
    <row r="53" spans="2:47" s="1" customFormat="1" ht="12" customHeight="1">
      <c r="B53" s="32"/>
      <c r="C53" s="27" t="s">
        <v>96</v>
      </c>
      <c r="L53" s="32"/>
    </row>
    <row r="54" spans="2:47" s="1" customFormat="1" ht="16.5" customHeight="1">
      <c r="B54" s="32"/>
      <c r="E54" s="266" t="str">
        <f>E11</f>
        <v>VRN 102 - Vedlejší rozpočtové náklady</v>
      </c>
      <c r="F54" s="309"/>
      <c r="G54" s="309"/>
      <c r="H54" s="309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Bystřice pod Hostýnem</v>
      </c>
      <c r="I56" s="27" t="s">
        <v>23</v>
      </c>
      <c r="J56" s="49" t="str">
        <f>IF(J14="","",J14)</f>
        <v>Vyplň údaj</v>
      </c>
      <c r="L56" s="32"/>
    </row>
    <row r="57" spans="2:47" s="1" customFormat="1" ht="6.95" customHeight="1">
      <c r="B57" s="32"/>
      <c r="L57" s="32"/>
    </row>
    <row r="58" spans="2:47" s="1" customFormat="1" ht="15.2" customHeight="1">
      <c r="B58" s="32"/>
      <c r="C58" s="27" t="s">
        <v>24</v>
      </c>
      <c r="F58" s="25" t="str">
        <f>E17</f>
        <v>město Bystřice pod Hostýnem</v>
      </c>
      <c r="I58" s="27" t="s">
        <v>30</v>
      </c>
      <c r="J58" s="30" t="str">
        <f>E23</f>
        <v>ViaDesigne s.r.o.</v>
      </c>
      <c r="L58" s="32"/>
    </row>
    <row r="59" spans="2:47" s="1" customFormat="1" ht="15.2" customHeight="1">
      <c r="B59" s="32"/>
      <c r="C59" s="27" t="s">
        <v>28</v>
      </c>
      <c r="F59" s="25" t="str">
        <f>IF(E20="","",E20)</f>
        <v>Vyplň údaj</v>
      </c>
      <c r="I59" s="27" t="s">
        <v>33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98</v>
      </c>
      <c r="D61" s="94"/>
      <c r="E61" s="94"/>
      <c r="F61" s="94"/>
      <c r="G61" s="94"/>
      <c r="H61" s="94"/>
      <c r="I61" s="94"/>
      <c r="J61" s="101" t="s">
        <v>99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69</v>
      </c>
      <c r="J63" s="63">
        <f>J89</f>
        <v>0</v>
      </c>
      <c r="L63" s="32"/>
      <c r="AU63" s="17" t="s">
        <v>100</v>
      </c>
    </row>
    <row r="64" spans="2:47" s="8" customFormat="1" ht="24.95" customHeight="1">
      <c r="B64" s="103"/>
      <c r="D64" s="104" t="s">
        <v>806</v>
      </c>
      <c r="E64" s="105"/>
      <c r="F64" s="105"/>
      <c r="G64" s="105"/>
      <c r="H64" s="105"/>
      <c r="I64" s="105"/>
      <c r="J64" s="106">
        <f>J90</f>
        <v>0</v>
      </c>
      <c r="L64" s="103"/>
    </row>
    <row r="65" spans="2:12" s="9" customFormat="1" ht="19.899999999999999" customHeight="1">
      <c r="B65" s="107"/>
      <c r="D65" s="108" t="s">
        <v>807</v>
      </c>
      <c r="E65" s="109"/>
      <c r="F65" s="109"/>
      <c r="G65" s="109"/>
      <c r="H65" s="109"/>
      <c r="I65" s="109"/>
      <c r="J65" s="110">
        <f>J91</f>
        <v>0</v>
      </c>
      <c r="L65" s="107"/>
    </row>
    <row r="66" spans="2:12" s="9" customFormat="1" ht="19.899999999999999" customHeight="1">
      <c r="B66" s="107"/>
      <c r="D66" s="108" t="s">
        <v>808</v>
      </c>
      <c r="E66" s="109"/>
      <c r="F66" s="109"/>
      <c r="G66" s="109"/>
      <c r="H66" s="109"/>
      <c r="I66" s="109"/>
      <c r="J66" s="110">
        <f>J114</f>
        <v>0</v>
      </c>
      <c r="L66" s="107"/>
    </row>
    <row r="67" spans="2:12" s="9" customFormat="1" ht="19.899999999999999" customHeight="1">
      <c r="B67" s="107"/>
      <c r="D67" s="108" t="s">
        <v>809</v>
      </c>
      <c r="E67" s="109"/>
      <c r="F67" s="109"/>
      <c r="G67" s="109"/>
      <c r="H67" s="109"/>
      <c r="I67" s="109"/>
      <c r="J67" s="110">
        <f>J133</f>
        <v>0</v>
      </c>
      <c r="L67" s="107"/>
    </row>
    <row r="68" spans="2:12" s="1" customFormat="1" ht="21.75" customHeight="1">
      <c r="B68" s="32"/>
      <c r="L68" s="32"/>
    </row>
    <row r="69" spans="2:12" s="1" customFormat="1" ht="6.95" customHeight="1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32"/>
    </row>
    <row r="73" spans="2:12" s="1" customFormat="1" ht="6.95" customHeight="1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32"/>
    </row>
    <row r="74" spans="2:12" s="1" customFormat="1" ht="24.95" customHeight="1">
      <c r="B74" s="32"/>
      <c r="C74" s="21" t="s">
        <v>109</v>
      </c>
      <c r="L74" s="32"/>
    </row>
    <row r="75" spans="2:12" s="1" customFormat="1" ht="6.95" customHeight="1">
      <c r="B75" s="32"/>
      <c r="L75" s="32"/>
    </row>
    <row r="76" spans="2:12" s="1" customFormat="1" ht="12" customHeight="1">
      <c r="B76" s="32"/>
      <c r="C76" s="27" t="s">
        <v>16</v>
      </c>
      <c r="L76" s="32"/>
    </row>
    <row r="77" spans="2:12" s="1" customFormat="1" ht="16.5" customHeight="1">
      <c r="B77" s="32"/>
      <c r="E77" s="307" t="str">
        <f>E7</f>
        <v>Rekonstrukce ul. Nádražní, Bystřice pod Hostýnem</v>
      </c>
      <c r="F77" s="308"/>
      <c r="G77" s="308"/>
      <c r="H77" s="308"/>
      <c r="L77" s="32"/>
    </row>
    <row r="78" spans="2:12" ht="12" customHeight="1">
      <c r="B78" s="20"/>
      <c r="C78" s="27" t="s">
        <v>94</v>
      </c>
      <c r="L78" s="20"/>
    </row>
    <row r="79" spans="2:12" s="1" customFormat="1" ht="16.5" customHeight="1">
      <c r="B79" s="32"/>
      <c r="E79" s="307" t="s">
        <v>95</v>
      </c>
      <c r="F79" s="309"/>
      <c r="G79" s="309"/>
      <c r="H79" s="309"/>
      <c r="L79" s="32"/>
    </row>
    <row r="80" spans="2:12" s="1" customFormat="1" ht="12" customHeight="1">
      <c r="B80" s="32"/>
      <c r="C80" s="27" t="s">
        <v>96</v>
      </c>
      <c r="L80" s="32"/>
    </row>
    <row r="81" spans="2:65" s="1" customFormat="1" ht="16.5" customHeight="1">
      <c r="B81" s="32"/>
      <c r="E81" s="266" t="str">
        <f>E11</f>
        <v>VRN 102 - Vedlejší rozpočtové náklady</v>
      </c>
      <c r="F81" s="309"/>
      <c r="G81" s="309"/>
      <c r="H81" s="309"/>
      <c r="L81" s="32"/>
    </row>
    <row r="82" spans="2:65" s="1" customFormat="1" ht="6.95" customHeight="1">
      <c r="B82" s="32"/>
      <c r="L82" s="32"/>
    </row>
    <row r="83" spans="2:65" s="1" customFormat="1" ht="12" customHeight="1">
      <c r="B83" s="32"/>
      <c r="C83" s="27" t="s">
        <v>21</v>
      </c>
      <c r="F83" s="25" t="str">
        <f>F14</f>
        <v>Bystřice pod Hostýnem</v>
      </c>
      <c r="I83" s="27" t="s">
        <v>23</v>
      </c>
      <c r="J83" s="49" t="str">
        <f>IF(J14="","",J14)</f>
        <v>Vyplň údaj</v>
      </c>
      <c r="L83" s="32"/>
    </row>
    <row r="84" spans="2:65" s="1" customFormat="1" ht="6.95" customHeight="1">
      <c r="B84" s="32"/>
      <c r="L84" s="32"/>
    </row>
    <row r="85" spans="2:65" s="1" customFormat="1" ht="15.2" customHeight="1">
      <c r="B85" s="32"/>
      <c r="C85" s="27" t="s">
        <v>24</v>
      </c>
      <c r="F85" s="25" t="str">
        <f>E17</f>
        <v>město Bystřice pod Hostýnem</v>
      </c>
      <c r="I85" s="27" t="s">
        <v>30</v>
      </c>
      <c r="J85" s="30" t="str">
        <f>E23</f>
        <v>ViaDesigne s.r.o.</v>
      </c>
      <c r="L85" s="32"/>
    </row>
    <row r="86" spans="2:65" s="1" customFormat="1" ht="15.2" customHeight="1">
      <c r="B86" s="32"/>
      <c r="C86" s="27" t="s">
        <v>28</v>
      </c>
      <c r="F86" s="25" t="str">
        <f>IF(E20="","",E20)</f>
        <v>Vyplň údaj</v>
      </c>
      <c r="I86" s="27" t="s">
        <v>33</v>
      </c>
      <c r="J86" s="30" t="str">
        <f>E26</f>
        <v xml:space="preserve"> </v>
      </c>
      <c r="L86" s="32"/>
    </row>
    <row r="87" spans="2:65" s="1" customFormat="1" ht="10.35" customHeight="1">
      <c r="B87" s="32"/>
      <c r="L87" s="32"/>
    </row>
    <row r="88" spans="2:65" s="10" customFormat="1" ht="29.25" customHeight="1">
      <c r="B88" s="111"/>
      <c r="C88" s="112" t="s">
        <v>110</v>
      </c>
      <c r="D88" s="113" t="s">
        <v>56</v>
      </c>
      <c r="E88" s="113" t="s">
        <v>52</v>
      </c>
      <c r="F88" s="113" t="s">
        <v>53</v>
      </c>
      <c r="G88" s="113" t="s">
        <v>111</v>
      </c>
      <c r="H88" s="113" t="s">
        <v>112</v>
      </c>
      <c r="I88" s="113" t="s">
        <v>113</v>
      </c>
      <c r="J88" s="113" t="s">
        <v>99</v>
      </c>
      <c r="K88" s="114" t="s">
        <v>114</v>
      </c>
      <c r="L88" s="111"/>
      <c r="M88" s="56" t="s">
        <v>19</v>
      </c>
      <c r="N88" s="57" t="s">
        <v>41</v>
      </c>
      <c r="O88" s="57" t="s">
        <v>115</v>
      </c>
      <c r="P88" s="57" t="s">
        <v>116</v>
      </c>
      <c r="Q88" s="57" t="s">
        <v>117</v>
      </c>
      <c r="R88" s="57" t="s">
        <v>118</v>
      </c>
      <c r="S88" s="57" t="s">
        <v>119</v>
      </c>
      <c r="T88" s="58" t="s">
        <v>120</v>
      </c>
    </row>
    <row r="89" spans="2:65" s="1" customFormat="1" ht="22.9" customHeight="1">
      <c r="B89" s="32"/>
      <c r="C89" s="61" t="s">
        <v>121</v>
      </c>
      <c r="J89" s="115">
        <f>BK89</f>
        <v>0</v>
      </c>
      <c r="L89" s="32"/>
      <c r="M89" s="59"/>
      <c r="N89" s="50"/>
      <c r="O89" s="50"/>
      <c r="P89" s="116">
        <f>P90</f>
        <v>0</v>
      </c>
      <c r="Q89" s="50"/>
      <c r="R89" s="116">
        <f>R90</f>
        <v>0</v>
      </c>
      <c r="S89" s="50"/>
      <c r="T89" s="117">
        <f>T90</f>
        <v>0</v>
      </c>
      <c r="AT89" s="17" t="s">
        <v>70</v>
      </c>
      <c r="AU89" s="17" t="s">
        <v>100</v>
      </c>
      <c r="BK89" s="118">
        <f>BK90</f>
        <v>0</v>
      </c>
    </row>
    <row r="90" spans="2:65" s="11" customFormat="1" ht="25.9" customHeight="1">
      <c r="B90" s="119"/>
      <c r="D90" s="120" t="s">
        <v>70</v>
      </c>
      <c r="E90" s="121" t="s">
        <v>810</v>
      </c>
      <c r="F90" s="121" t="s">
        <v>85</v>
      </c>
      <c r="I90" s="122"/>
      <c r="J90" s="123">
        <f>BK90</f>
        <v>0</v>
      </c>
      <c r="L90" s="119"/>
      <c r="M90" s="124"/>
      <c r="P90" s="125">
        <f>P91+P114+P133</f>
        <v>0</v>
      </c>
      <c r="R90" s="125">
        <f>R91+R114+R133</f>
        <v>0</v>
      </c>
      <c r="T90" s="126">
        <f>T91+T114+T133</f>
        <v>0</v>
      </c>
      <c r="AR90" s="120" t="s">
        <v>164</v>
      </c>
      <c r="AT90" s="127" t="s">
        <v>70</v>
      </c>
      <c r="AU90" s="127" t="s">
        <v>71</v>
      </c>
      <c r="AY90" s="120" t="s">
        <v>124</v>
      </c>
      <c r="BK90" s="128">
        <f>BK91+BK114+BK133</f>
        <v>0</v>
      </c>
    </row>
    <row r="91" spans="2:65" s="11" customFormat="1" ht="22.9" customHeight="1">
      <c r="B91" s="119"/>
      <c r="D91" s="120" t="s">
        <v>70</v>
      </c>
      <c r="E91" s="129" t="s">
        <v>811</v>
      </c>
      <c r="F91" s="129" t="s">
        <v>812</v>
      </c>
      <c r="I91" s="122"/>
      <c r="J91" s="130">
        <f>BK91</f>
        <v>0</v>
      </c>
      <c r="L91" s="119"/>
      <c r="M91" s="124"/>
      <c r="P91" s="125">
        <f>SUM(P92:P113)</f>
        <v>0</v>
      </c>
      <c r="R91" s="125">
        <f>SUM(R92:R113)</f>
        <v>0</v>
      </c>
      <c r="T91" s="126">
        <f>SUM(T92:T113)</f>
        <v>0</v>
      </c>
      <c r="AR91" s="120" t="s">
        <v>164</v>
      </c>
      <c r="AT91" s="127" t="s">
        <v>70</v>
      </c>
      <c r="AU91" s="127" t="s">
        <v>78</v>
      </c>
      <c r="AY91" s="120" t="s">
        <v>124</v>
      </c>
      <c r="BK91" s="128">
        <f>SUM(BK92:BK113)</f>
        <v>0</v>
      </c>
    </row>
    <row r="92" spans="2:65" s="1" customFormat="1" ht="16.5" customHeight="1">
      <c r="B92" s="32"/>
      <c r="C92" s="131" t="s">
        <v>78</v>
      </c>
      <c r="D92" s="131" t="s">
        <v>126</v>
      </c>
      <c r="E92" s="132" t="s">
        <v>813</v>
      </c>
      <c r="F92" s="133" t="s">
        <v>814</v>
      </c>
      <c r="G92" s="134" t="s">
        <v>815</v>
      </c>
      <c r="H92" s="135">
        <v>1</v>
      </c>
      <c r="I92" s="136"/>
      <c r="J92" s="137">
        <f>ROUND(I92*H92,2)</f>
        <v>0</v>
      </c>
      <c r="K92" s="133" t="s">
        <v>19</v>
      </c>
      <c r="L92" s="32"/>
      <c r="M92" s="138" t="s">
        <v>19</v>
      </c>
      <c r="N92" s="139" t="s">
        <v>42</v>
      </c>
      <c r="P92" s="140">
        <f>O92*H92</f>
        <v>0</v>
      </c>
      <c r="Q92" s="140">
        <v>0</v>
      </c>
      <c r="R92" s="140">
        <f>Q92*H92</f>
        <v>0</v>
      </c>
      <c r="S92" s="140">
        <v>0</v>
      </c>
      <c r="T92" s="141">
        <f>S92*H92</f>
        <v>0</v>
      </c>
      <c r="AR92" s="142" t="s">
        <v>816</v>
      </c>
      <c r="AT92" s="142" t="s">
        <v>126</v>
      </c>
      <c r="AU92" s="142" t="s">
        <v>80</v>
      </c>
      <c r="AY92" s="17" t="s">
        <v>124</v>
      </c>
      <c r="BE92" s="143">
        <f>IF(N92="základní",J92,0)</f>
        <v>0</v>
      </c>
      <c r="BF92" s="143">
        <f>IF(N92="snížená",J92,0)</f>
        <v>0</v>
      </c>
      <c r="BG92" s="143">
        <f>IF(N92="zákl. přenesená",J92,0)</f>
        <v>0</v>
      </c>
      <c r="BH92" s="143">
        <f>IF(N92="sníž. přenesená",J92,0)</f>
        <v>0</v>
      </c>
      <c r="BI92" s="143">
        <f>IF(N92="nulová",J92,0)</f>
        <v>0</v>
      </c>
      <c r="BJ92" s="17" t="s">
        <v>78</v>
      </c>
      <c r="BK92" s="143">
        <f>ROUND(I92*H92,2)</f>
        <v>0</v>
      </c>
      <c r="BL92" s="17" t="s">
        <v>816</v>
      </c>
      <c r="BM92" s="142" t="s">
        <v>817</v>
      </c>
    </row>
    <row r="93" spans="2:65" s="1" customFormat="1" ht="11.25">
      <c r="B93" s="32"/>
      <c r="D93" s="144" t="s">
        <v>133</v>
      </c>
      <c r="F93" s="145" t="s">
        <v>818</v>
      </c>
      <c r="I93" s="146"/>
      <c r="L93" s="32"/>
      <c r="M93" s="147"/>
      <c r="T93" s="53"/>
      <c r="AT93" s="17" t="s">
        <v>133</v>
      </c>
      <c r="AU93" s="17" t="s">
        <v>80</v>
      </c>
    </row>
    <row r="94" spans="2:65" s="12" customFormat="1" ht="11.25">
      <c r="B94" s="151"/>
      <c r="D94" s="144" t="s">
        <v>139</v>
      </c>
      <c r="E94" s="152" t="s">
        <v>19</v>
      </c>
      <c r="F94" s="153" t="s">
        <v>819</v>
      </c>
      <c r="H94" s="154">
        <v>1</v>
      </c>
      <c r="I94" s="155"/>
      <c r="L94" s="151"/>
      <c r="M94" s="156"/>
      <c r="T94" s="157"/>
      <c r="AT94" s="152" t="s">
        <v>139</v>
      </c>
      <c r="AU94" s="152" t="s">
        <v>80</v>
      </c>
      <c r="AV94" s="12" t="s">
        <v>80</v>
      </c>
      <c r="AW94" s="12" t="s">
        <v>32</v>
      </c>
      <c r="AX94" s="12" t="s">
        <v>78</v>
      </c>
      <c r="AY94" s="152" t="s">
        <v>124</v>
      </c>
    </row>
    <row r="95" spans="2:65" s="1" customFormat="1" ht="16.5" customHeight="1">
      <c r="B95" s="32"/>
      <c r="C95" s="131" t="s">
        <v>80</v>
      </c>
      <c r="D95" s="131" t="s">
        <v>126</v>
      </c>
      <c r="E95" s="132" t="s">
        <v>820</v>
      </c>
      <c r="F95" s="133" t="s">
        <v>821</v>
      </c>
      <c r="G95" s="134" t="s">
        <v>815</v>
      </c>
      <c r="H95" s="135">
        <v>1</v>
      </c>
      <c r="I95" s="136"/>
      <c r="J95" s="137">
        <f>ROUND(I95*H95,2)</f>
        <v>0</v>
      </c>
      <c r="K95" s="133" t="s">
        <v>19</v>
      </c>
      <c r="L95" s="32"/>
      <c r="M95" s="138" t="s">
        <v>19</v>
      </c>
      <c r="N95" s="139" t="s">
        <v>42</v>
      </c>
      <c r="P95" s="140">
        <f>O95*H95</f>
        <v>0</v>
      </c>
      <c r="Q95" s="140">
        <v>0</v>
      </c>
      <c r="R95" s="140">
        <f>Q95*H95</f>
        <v>0</v>
      </c>
      <c r="S95" s="140">
        <v>0</v>
      </c>
      <c r="T95" s="141">
        <f>S95*H95</f>
        <v>0</v>
      </c>
      <c r="AR95" s="142" t="s">
        <v>816</v>
      </c>
      <c r="AT95" s="142" t="s">
        <v>126</v>
      </c>
      <c r="AU95" s="142" t="s">
        <v>80</v>
      </c>
      <c r="AY95" s="17" t="s">
        <v>124</v>
      </c>
      <c r="BE95" s="143">
        <f>IF(N95="základní",J95,0)</f>
        <v>0</v>
      </c>
      <c r="BF95" s="143">
        <f>IF(N95="snížená",J95,0)</f>
        <v>0</v>
      </c>
      <c r="BG95" s="143">
        <f>IF(N95="zákl. přenesená",J95,0)</f>
        <v>0</v>
      </c>
      <c r="BH95" s="143">
        <f>IF(N95="sníž. přenesená",J95,0)</f>
        <v>0</v>
      </c>
      <c r="BI95" s="143">
        <f>IF(N95="nulová",J95,0)</f>
        <v>0</v>
      </c>
      <c r="BJ95" s="17" t="s">
        <v>78</v>
      </c>
      <c r="BK95" s="143">
        <f>ROUND(I95*H95,2)</f>
        <v>0</v>
      </c>
      <c r="BL95" s="17" t="s">
        <v>816</v>
      </c>
      <c r="BM95" s="142" t="s">
        <v>822</v>
      </c>
    </row>
    <row r="96" spans="2:65" s="1" customFormat="1" ht="11.25">
      <c r="B96" s="32"/>
      <c r="D96" s="144" t="s">
        <v>133</v>
      </c>
      <c r="F96" s="145" t="s">
        <v>821</v>
      </c>
      <c r="I96" s="146"/>
      <c r="L96" s="32"/>
      <c r="M96" s="147"/>
      <c r="T96" s="53"/>
      <c r="AT96" s="17" t="s">
        <v>133</v>
      </c>
      <c r="AU96" s="17" t="s">
        <v>80</v>
      </c>
    </row>
    <row r="97" spans="2:65" s="12" customFormat="1" ht="11.25">
      <c r="B97" s="151"/>
      <c r="D97" s="144" t="s">
        <v>139</v>
      </c>
      <c r="E97" s="152" t="s">
        <v>19</v>
      </c>
      <c r="F97" s="153" t="s">
        <v>823</v>
      </c>
      <c r="H97" s="154">
        <v>1</v>
      </c>
      <c r="I97" s="155"/>
      <c r="L97" s="151"/>
      <c r="M97" s="156"/>
      <c r="T97" s="157"/>
      <c r="AT97" s="152" t="s">
        <v>139</v>
      </c>
      <c r="AU97" s="152" t="s">
        <v>80</v>
      </c>
      <c r="AV97" s="12" t="s">
        <v>80</v>
      </c>
      <c r="AW97" s="12" t="s">
        <v>32</v>
      </c>
      <c r="AX97" s="12" t="s">
        <v>78</v>
      </c>
      <c r="AY97" s="152" t="s">
        <v>124</v>
      </c>
    </row>
    <row r="98" spans="2:65" s="1" customFormat="1" ht="16.5" customHeight="1">
      <c r="B98" s="32"/>
      <c r="C98" s="131" t="s">
        <v>149</v>
      </c>
      <c r="D98" s="131" t="s">
        <v>126</v>
      </c>
      <c r="E98" s="132" t="s">
        <v>824</v>
      </c>
      <c r="F98" s="133" t="s">
        <v>825</v>
      </c>
      <c r="G98" s="134" t="s">
        <v>815</v>
      </c>
      <c r="H98" s="135">
        <v>1</v>
      </c>
      <c r="I98" s="136"/>
      <c r="J98" s="137">
        <f>ROUND(I98*H98,2)</f>
        <v>0</v>
      </c>
      <c r="K98" s="133" t="s">
        <v>19</v>
      </c>
      <c r="L98" s="32"/>
      <c r="M98" s="138" t="s">
        <v>19</v>
      </c>
      <c r="N98" s="139" t="s">
        <v>42</v>
      </c>
      <c r="P98" s="140">
        <f>O98*H98</f>
        <v>0</v>
      </c>
      <c r="Q98" s="140">
        <v>0</v>
      </c>
      <c r="R98" s="140">
        <f>Q98*H98</f>
        <v>0</v>
      </c>
      <c r="S98" s="140">
        <v>0</v>
      </c>
      <c r="T98" s="141">
        <f>S98*H98</f>
        <v>0</v>
      </c>
      <c r="AR98" s="142" t="s">
        <v>816</v>
      </c>
      <c r="AT98" s="142" t="s">
        <v>126</v>
      </c>
      <c r="AU98" s="142" t="s">
        <v>80</v>
      </c>
      <c r="AY98" s="17" t="s">
        <v>124</v>
      </c>
      <c r="BE98" s="143">
        <f>IF(N98="základní",J98,0)</f>
        <v>0</v>
      </c>
      <c r="BF98" s="143">
        <f>IF(N98="snížená",J98,0)</f>
        <v>0</v>
      </c>
      <c r="BG98" s="143">
        <f>IF(N98="zákl. přenesená",J98,0)</f>
        <v>0</v>
      </c>
      <c r="BH98" s="143">
        <f>IF(N98="sníž. přenesená",J98,0)</f>
        <v>0</v>
      </c>
      <c r="BI98" s="143">
        <f>IF(N98="nulová",J98,0)</f>
        <v>0</v>
      </c>
      <c r="BJ98" s="17" t="s">
        <v>78</v>
      </c>
      <c r="BK98" s="143">
        <f>ROUND(I98*H98,2)</f>
        <v>0</v>
      </c>
      <c r="BL98" s="17" t="s">
        <v>816</v>
      </c>
      <c r="BM98" s="142" t="s">
        <v>826</v>
      </c>
    </row>
    <row r="99" spans="2:65" s="1" customFormat="1" ht="11.25">
      <c r="B99" s="32"/>
      <c r="D99" s="144" t="s">
        <v>133</v>
      </c>
      <c r="F99" s="145" t="s">
        <v>825</v>
      </c>
      <c r="I99" s="146"/>
      <c r="L99" s="32"/>
      <c r="M99" s="147"/>
      <c r="T99" s="53"/>
      <c r="AT99" s="17" t="s">
        <v>133</v>
      </c>
      <c r="AU99" s="17" t="s">
        <v>80</v>
      </c>
    </row>
    <row r="100" spans="2:65" s="12" customFormat="1" ht="11.25">
      <c r="B100" s="151"/>
      <c r="D100" s="144" t="s">
        <v>139</v>
      </c>
      <c r="E100" s="152" t="s">
        <v>19</v>
      </c>
      <c r="F100" s="153" t="s">
        <v>827</v>
      </c>
      <c r="H100" s="154">
        <v>1</v>
      </c>
      <c r="I100" s="155"/>
      <c r="L100" s="151"/>
      <c r="M100" s="156"/>
      <c r="T100" s="157"/>
      <c r="AT100" s="152" t="s">
        <v>139</v>
      </c>
      <c r="AU100" s="152" t="s">
        <v>80</v>
      </c>
      <c r="AV100" s="12" t="s">
        <v>80</v>
      </c>
      <c r="AW100" s="12" t="s">
        <v>32</v>
      </c>
      <c r="AX100" s="12" t="s">
        <v>78</v>
      </c>
      <c r="AY100" s="152" t="s">
        <v>124</v>
      </c>
    </row>
    <row r="101" spans="2:65" s="1" customFormat="1" ht="16.5" customHeight="1">
      <c r="B101" s="32"/>
      <c r="C101" s="131" t="s">
        <v>131</v>
      </c>
      <c r="D101" s="131" t="s">
        <v>126</v>
      </c>
      <c r="E101" s="132" t="s">
        <v>828</v>
      </c>
      <c r="F101" s="133" t="s">
        <v>825</v>
      </c>
      <c r="G101" s="134" t="s">
        <v>815</v>
      </c>
      <c r="H101" s="135">
        <v>1</v>
      </c>
      <c r="I101" s="136"/>
      <c r="J101" s="137">
        <f>ROUND(I101*H101,2)</f>
        <v>0</v>
      </c>
      <c r="K101" s="133" t="s">
        <v>19</v>
      </c>
      <c r="L101" s="32"/>
      <c r="M101" s="138" t="s">
        <v>19</v>
      </c>
      <c r="N101" s="139" t="s">
        <v>42</v>
      </c>
      <c r="P101" s="140">
        <f>O101*H101</f>
        <v>0</v>
      </c>
      <c r="Q101" s="140">
        <v>0</v>
      </c>
      <c r="R101" s="140">
        <f>Q101*H101</f>
        <v>0</v>
      </c>
      <c r="S101" s="140">
        <v>0</v>
      </c>
      <c r="T101" s="141">
        <f>S101*H101</f>
        <v>0</v>
      </c>
      <c r="AR101" s="142" t="s">
        <v>816</v>
      </c>
      <c r="AT101" s="142" t="s">
        <v>126</v>
      </c>
      <c r="AU101" s="142" t="s">
        <v>80</v>
      </c>
      <c r="AY101" s="17" t="s">
        <v>124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7" t="s">
        <v>78</v>
      </c>
      <c r="BK101" s="143">
        <f>ROUND(I101*H101,2)</f>
        <v>0</v>
      </c>
      <c r="BL101" s="17" t="s">
        <v>816</v>
      </c>
      <c r="BM101" s="142" t="s">
        <v>829</v>
      </c>
    </row>
    <row r="102" spans="2:65" s="1" customFormat="1" ht="11.25">
      <c r="B102" s="32"/>
      <c r="D102" s="144" t="s">
        <v>133</v>
      </c>
      <c r="F102" s="145" t="s">
        <v>825</v>
      </c>
      <c r="I102" s="146"/>
      <c r="L102" s="32"/>
      <c r="M102" s="147"/>
      <c r="T102" s="53"/>
      <c r="AT102" s="17" t="s">
        <v>133</v>
      </c>
      <c r="AU102" s="17" t="s">
        <v>80</v>
      </c>
    </row>
    <row r="103" spans="2:65" s="12" customFormat="1" ht="11.25">
      <c r="B103" s="151"/>
      <c r="D103" s="144" t="s">
        <v>139</v>
      </c>
      <c r="E103" s="152" t="s">
        <v>19</v>
      </c>
      <c r="F103" s="153" t="s">
        <v>830</v>
      </c>
      <c r="H103" s="154">
        <v>1</v>
      </c>
      <c r="I103" s="155"/>
      <c r="L103" s="151"/>
      <c r="M103" s="156"/>
      <c r="T103" s="157"/>
      <c r="AT103" s="152" t="s">
        <v>139</v>
      </c>
      <c r="AU103" s="152" t="s">
        <v>80</v>
      </c>
      <c r="AV103" s="12" t="s">
        <v>80</v>
      </c>
      <c r="AW103" s="12" t="s">
        <v>32</v>
      </c>
      <c r="AX103" s="12" t="s">
        <v>78</v>
      </c>
      <c r="AY103" s="152" t="s">
        <v>124</v>
      </c>
    </row>
    <row r="104" spans="2:65" s="1" customFormat="1" ht="16.5" customHeight="1">
      <c r="B104" s="32"/>
      <c r="C104" s="131" t="s">
        <v>164</v>
      </c>
      <c r="D104" s="131" t="s">
        <v>126</v>
      </c>
      <c r="E104" s="132" t="s">
        <v>831</v>
      </c>
      <c r="F104" s="133" t="s">
        <v>832</v>
      </c>
      <c r="G104" s="134" t="s">
        <v>815</v>
      </c>
      <c r="H104" s="135">
        <v>1</v>
      </c>
      <c r="I104" s="136"/>
      <c r="J104" s="137">
        <f>ROUND(I104*H104,2)</f>
        <v>0</v>
      </c>
      <c r="K104" s="133" t="s">
        <v>19</v>
      </c>
      <c r="L104" s="32"/>
      <c r="M104" s="138" t="s">
        <v>19</v>
      </c>
      <c r="N104" s="139" t="s">
        <v>42</v>
      </c>
      <c r="P104" s="140">
        <f>O104*H104</f>
        <v>0</v>
      </c>
      <c r="Q104" s="140">
        <v>0</v>
      </c>
      <c r="R104" s="140">
        <f>Q104*H104</f>
        <v>0</v>
      </c>
      <c r="S104" s="140">
        <v>0</v>
      </c>
      <c r="T104" s="141">
        <f>S104*H104</f>
        <v>0</v>
      </c>
      <c r="AR104" s="142" t="s">
        <v>816</v>
      </c>
      <c r="AT104" s="142" t="s">
        <v>126</v>
      </c>
      <c r="AU104" s="142" t="s">
        <v>80</v>
      </c>
      <c r="AY104" s="17" t="s">
        <v>124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7" t="s">
        <v>78</v>
      </c>
      <c r="BK104" s="143">
        <f>ROUND(I104*H104,2)</f>
        <v>0</v>
      </c>
      <c r="BL104" s="17" t="s">
        <v>816</v>
      </c>
      <c r="BM104" s="142" t="s">
        <v>833</v>
      </c>
    </row>
    <row r="105" spans="2:65" s="1" customFormat="1" ht="11.25">
      <c r="B105" s="32"/>
      <c r="D105" s="144" t="s">
        <v>133</v>
      </c>
      <c r="F105" s="145" t="s">
        <v>832</v>
      </c>
      <c r="I105" s="146"/>
      <c r="L105" s="32"/>
      <c r="M105" s="147"/>
      <c r="T105" s="53"/>
      <c r="AT105" s="17" t="s">
        <v>133</v>
      </c>
      <c r="AU105" s="17" t="s">
        <v>80</v>
      </c>
    </row>
    <row r="106" spans="2:65" s="14" customFormat="1" ht="11.25">
      <c r="B106" s="165"/>
      <c r="D106" s="144" t="s">
        <v>139</v>
      </c>
      <c r="E106" s="166" t="s">
        <v>19</v>
      </c>
      <c r="F106" s="167" t="s">
        <v>834</v>
      </c>
      <c r="H106" s="166" t="s">
        <v>19</v>
      </c>
      <c r="I106" s="168"/>
      <c r="L106" s="165"/>
      <c r="M106" s="169"/>
      <c r="T106" s="170"/>
      <c r="AT106" s="166" t="s">
        <v>139</v>
      </c>
      <c r="AU106" s="166" t="s">
        <v>80</v>
      </c>
      <c r="AV106" s="14" t="s">
        <v>78</v>
      </c>
      <c r="AW106" s="14" t="s">
        <v>32</v>
      </c>
      <c r="AX106" s="14" t="s">
        <v>71</v>
      </c>
      <c r="AY106" s="166" t="s">
        <v>124</v>
      </c>
    </row>
    <row r="107" spans="2:65" s="12" customFormat="1" ht="11.25">
      <c r="B107" s="151"/>
      <c r="D107" s="144" t="s">
        <v>139</v>
      </c>
      <c r="E107" s="152" t="s">
        <v>19</v>
      </c>
      <c r="F107" s="153" t="s">
        <v>835</v>
      </c>
      <c r="H107" s="154">
        <v>1</v>
      </c>
      <c r="I107" s="155"/>
      <c r="L107" s="151"/>
      <c r="M107" s="156"/>
      <c r="T107" s="157"/>
      <c r="AT107" s="152" t="s">
        <v>139</v>
      </c>
      <c r="AU107" s="152" t="s">
        <v>80</v>
      </c>
      <c r="AV107" s="12" t="s">
        <v>80</v>
      </c>
      <c r="AW107" s="12" t="s">
        <v>32</v>
      </c>
      <c r="AX107" s="12" t="s">
        <v>78</v>
      </c>
      <c r="AY107" s="152" t="s">
        <v>124</v>
      </c>
    </row>
    <row r="108" spans="2:65" s="1" customFormat="1" ht="16.5" customHeight="1">
      <c r="B108" s="32"/>
      <c r="C108" s="131" t="s">
        <v>173</v>
      </c>
      <c r="D108" s="131" t="s">
        <v>126</v>
      </c>
      <c r="E108" s="132" t="s">
        <v>836</v>
      </c>
      <c r="F108" s="133" t="s">
        <v>832</v>
      </c>
      <c r="G108" s="134" t="s">
        <v>815</v>
      </c>
      <c r="H108" s="135">
        <v>1</v>
      </c>
      <c r="I108" s="136"/>
      <c r="J108" s="137">
        <f>ROUND(I108*H108,2)</f>
        <v>0</v>
      </c>
      <c r="K108" s="133" t="s">
        <v>19</v>
      </c>
      <c r="L108" s="32"/>
      <c r="M108" s="138" t="s">
        <v>19</v>
      </c>
      <c r="N108" s="139" t="s">
        <v>42</v>
      </c>
      <c r="P108" s="140">
        <f>O108*H108</f>
        <v>0</v>
      </c>
      <c r="Q108" s="140">
        <v>0</v>
      </c>
      <c r="R108" s="140">
        <f>Q108*H108</f>
        <v>0</v>
      </c>
      <c r="S108" s="140">
        <v>0</v>
      </c>
      <c r="T108" s="141">
        <f>S108*H108</f>
        <v>0</v>
      </c>
      <c r="AR108" s="142" t="s">
        <v>816</v>
      </c>
      <c r="AT108" s="142" t="s">
        <v>126</v>
      </c>
      <c r="AU108" s="142" t="s">
        <v>80</v>
      </c>
      <c r="AY108" s="17" t="s">
        <v>124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7" t="s">
        <v>78</v>
      </c>
      <c r="BK108" s="143">
        <f>ROUND(I108*H108,2)</f>
        <v>0</v>
      </c>
      <c r="BL108" s="17" t="s">
        <v>816</v>
      </c>
      <c r="BM108" s="142" t="s">
        <v>837</v>
      </c>
    </row>
    <row r="109" spans="2:65" s="1" customFormat="1" ht="11.25">
      <c r="B109" s="32"/>
      <c r="D109" s="144" t="s">
        <v>133</v>
      </c>
      <c r="F109" s="145" t="s">
        <v>832</v>
      </c>
      <c r="I109" s="146"/>
      <c r="L109" s="32"/>
      <c r="M109" s="147"/>
      <c r="T109" s="53"/>
      <c r="AT109" s="17" t="s">
        <v>133</v>
      </c>
      <c r="AU109" s="17" t="s">
        <v>80</v>
      </c>
    </row>
    <row r="110" spans="2:65" s="12" customFormat="1" ht="11.25">
      <c r="B110" s="151"/>
      <c r="D110" s="144" t="s">
        <v>139</v>
      </c>
      <c r="E110" s="152" t="s">
        <v>19</v>
      </c>
      <c r="F110" s="153" t="s">
        <v>838</v>
      </c>
      <c r="H110" s="154">
        <v>1</v>
      </c>
      <c r="I110" s="155"/>
      <c r="L110" s="151"/>
      <c r="M110" s="156"/>
      <c r="T110" s="157"/>
      <c r="AT110" s="152" t="s">
        <v>139</v>
      </c>
      <c r="AU110" s="152" t="s">
        <v>80</v>
      </c>
      <c r="AV110" s="12" t="s">
        <v>80</v>
      </c>
      <c r="AW110" s="12" t="s">
        <v>32</v>
      </c>
      <c r="AX110" s="12" t="s">
        <v>78</v>
      </c>
      <c r="AY110" s="152" t="s">
        <v>124</v>
      </c>
    </row>
    <row r="111" spans="2:65" s="1" customFormat="1" ht="24.2" customHeight="1">
      <c r="B111" s="32"/>
      <c r="C111" s="131" t="s">
        <v>181</v>
      </c>
      <c r="D111" s="131" t="s">
        <v>126</v>
      </c>
      <c r="E111" s="132" t="s">
        <v>839</v>
      </c>
      <c r="F111" s="133" t="s">
        <v>840</v>
      </c>
      <c r="G111" s="134" t="s">
        <v>815</v>
      </c>
      <c r="H111" s="135">
        <v>1</v>
      </c>
      <c r="I111" s="136"/>
      <c r="J111" s="137">
        <f>ROUND(I111*H111,2)</f>
        <v>0</v>
      </c>
      <c r="K111" s="133" t="s">
        <v>19</v>
      </c>
      <c r="L111" s="32"/>
      <c r="M111" s="138" t="s">
        <v>19</v>
      </c>
      <c r="N111" s="139" t="s">
        <v>42</v>
      </c>
      <c r="P111" s="140">
        <f>O111*H111</f>
        <v>0</v>
      </c>
      <c r="Q111" s="140">
        <v>0</v>
      </c>
      <c r="R111" s="140">
        <f>Q111*H111</f>
        <v>0</v>
      </c>
      <c r="S111" s="140">
        <v>0</v>
      </c>
      <c r="T111" s="141">
        <f>S111*H111</f>
        <v>0</v>
      </c>
      <c r="AR111" s="142" t="s">
        <v>816</v>
      </c>
      <c r="AT111" s="142" t="s">
        <v>126</v>
      </c>
      <c r="AU111" s="142" t="s">
        <v>80</v>
      </c>
      <c r="AY111" s="17" t="s">
        <v>124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7" t="s">
        <v>78</v>
      </c>
      <c r="BK111" s="143">
        <f>ROUND(I111*H111,2)</f>
        <v>0</v>
      </c>
      <c r="BL111" s="17" t="s">
        <v>816</v>
      </c>
      <c r="BM111" s="142" t="s">
        <v>841</v>
      </c>
    </row>
    <row r="112" spans="2:65" s="1" customFormat="1" ht="11.25">
      <c r="B112" s="32"/>
      <c r="D112" s="144" t="s">
        <v>133</v>
      </c>
      <c r="F112" s="145" t="s">
        <v>840</v>
      </c>
      <c r="I112" s="146"/>
      <c r="L112" s="32"/>
      <c r="M112" s="147"/>
      <c r="T112" s="53"/>
      <c r="AT112" s="17" t="s">
        <v>133</v>
      </c>
      <c r="AU112" s="17" t="s">
        <v>80</v>
      </c>
    </row>
    <row r="113" spans="2:65" s="12" customFormat="1" ht="11.25">
      <c r="B113" s="151"/>
      <c r="D113" s="144" t="s">
        <v>139</v>
      </c>
      <c r="E113" s="152" t="s">
        <v>19</v>
      </c>
      <c r="F113" s="153" t="s">
        <v>842</v>
      </c>
      <c r="H113" s="154">
        <v>1</v>
      </c>
      <c r="I113" s="155"/>
      <c r="L113" s="151"/>
      <c r="M113" s="156"/>
      <c r="T113" s="157"/>
      <c r="AT113" s="152" t="s">
        <v>139</v>
      </c>
      <c r="AU113" s="152" t="s">
        <v>80</v>
      </c>
      <c r="AV113" s="12" t="s">
        <v>80</v>
      </c>
      <c r="AW113" s="12" t="s">
        <v>32</v>
      </c>
      <c r="AX113" s="12" t="s">
        <v>78</v>
      </c>
      <c r="AY113" s="152" t="s">
        <v>124</v>
      </c>
    </row>
    <row r="114" spans="2:65" s="11" customFormat="1" ht="22.9" customHeight="1">
      <c r="B114" s="119"/>
      <c r="D114" s="120" t="s">
        <v>70</v>
      </c>
      <c r="E114" s="129" t="s">
        <v>843</v>
      </c>
      <c r="F114" s="129" t="s">
        <v>844</v>
      </c>
      <c r="I114" s="122"/>
      <c r="J114" s="130">
        <f>BK114</f>
        <v>0</v>
      </c>
      <c r="L114" s="119"/>
      <c r="M114" s="124"/>
      <c r="P114" s="125">
        <f>SUM(P115:P132)</f>
        <v>0</v>
      </c>
      <c r="R114" s="125">
        <f>SUM(R115:R132)</f>
        <v>0</v>
      </c>
      <c r="T114" s="126">
        <f>SUM(T115:T132)</f>
        <v>0</v>
      </c>
      <c r="AR114" s="120" t="s">
        <v>164</v>
      </c>
      <c r="AT114" s="127" t="s">
        <v>70</v>
      </c>
      <c r="AU114" s="127" t="s">
        <v>78</v>
      </c>
      <c r="AY114" s="120" t="s">
        <v>124</v>
      </c>
      <c r="BK114" s="128">
        <f>SUM(BK115:BK132)</f>
        <v>0</v>
      </c>
    </row>
    <row r="115" spans="2:65" s="1" customFormat="1" ht="16.5" customHeight="1">
      <c r="B115" s="32"/>
      <c r="C115" s="131" t="s">
        <v>189</v>
      </c>
      <c r="D115" s="131" t="s">
        <v>126</v>
      </c>
      <c r="E115" s="132" t="s">
        <v>845</v>
      </c>
      <c r="F115" s="133" t="s">
        <v>846</v>
      </c>
      <c r="G115" s="134" t="s">
        <v>815</v>
      </c>
      <c r="H115" s="135">
        <v>1</v>
      </c>
      <c r="I115" s="136"/>
      <c r="J115" s="137">
        <f>ROUND(I115*H115,2)</f>
        <v>0</v>
      </c>
      <c r="K115" s="133" t="s">
        <v>19</v>
      </c>
      <c r="L115" s="32"/>
      <c r="M115" s="138" t="s">
        <v>19</v>
      </c>
      <c r="N115" s="139" t="s">
        <v>42</v>
      </c>
      <c r="P115" s="140">
        <f>O115*H115</f>
        <v>0</v>
      </c>
      <c r="Q115" s="140">
        <v>0</v>
      </c>
      <c r="R115" s="140">
        <f>Q115*H115</f>
        <v>0</v>
      </c>
      <c r="S115" s="140">
        <v>0</v>
      </c>
      <c r="T115" s="141">
        <f>S115*H115</f>
        <v>0</v>
      </c>
      <c r="AR115" s="142" t="s">
        <v>816</v>
      </c>
      <c r="AT115" s="142" t="s">
        <v>126</v>
      </c>
      <c r="AU115" s="142" t="s">
        <v>80</v>
      </c>
      <c r="AY115" s="17" t="s">
        <v>124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7" t="s">
        <v>78</v>
      </c>
      <c r="BK115" s="143">
        <f>ROUND(I115*H115,2)</f>
        <v>0</v>
      </c>
      <c r="BL115" s="17" t="s">
        <v>816</v>
      </c>
      <c r="BM115" s="142" t="s">
        <v>847</v>
      </c>
    </row>
    <row r="116" spans="2:65" s="1" customFormat="1" ht="11.25">
      <c r="B116" s="32"/>
      <c r="D116" s="144" t="s">
        <v>133</v>
      </c>
      <c r="F116" s="145" t="s">
        <v>846</v>
      </c>
      <c r="I116" s="146"/>
      <c r="L116" s="32"/>
      <c r="M116" s="147"/>
      <c r="T116" s="53"/>
      <c r="AT116" s="17" t="s">
        <v>133</v>
      </c>
      <c r="AU116" s="17" t="s">
        <v>80</v>
      </c>
    </row>
    <row r="117" spans="2:65" s="14" customFormat="1" ht="11.25">
      <c r="B117" s="165"/>
      <c r="D117" s="144" t="s">
        <v>139</v>
      </c>
      <c r="E117" s="166" t="s">
        <v>19</v>
      </c>
      <c r="F117" s="167" t="s">
        <v>848</v>
      </c>
      <c r="H117" s="166" t="s">
        <v>19</v>
      </c>
      <c r="I117" s="168"/>
      <c r="L117" s="165"/>
      <c r="M117" s="169"/>
      <c r="T117" s="170"/>
      <c r="AT117" s="166" t="s">
        <v>139</v>
      </c>
      <c r="AU117" s="166" t="s">
        <v>80</v>
      </c>
      <c r="AV117" s="14" t="s">
        <v>78</v>
      </c>
      <c r="AW117" s="14" t="s">
        <v>32</v>
      </c>
      <c r="AX117" s="14" t="s">
        <v>71</v>
      </c>
      <c r="AY117" s="166" t="s">
        <v>124</v>
      </c>
    </row>
    <row r="118" spans="2:65" s="14" customFormat="1" ht="11.25">
      <c r="B118" s="165"/>
      <c r="D118" s="144" t="s">
        <v>139</v>
      </c>
      <c r="E118" s="166" t="s">
        <v>19</v>
      </c>
      <c r="F118" s="167" t="s">
        <v>849</v>
      </c>
      <c r="H118" s="166" t="s">
        <v>19</v>
      </c>
      <c r="I118" s="168"/>
      <c r="L118" s="165"/>
      <c r="M118" s="169"/>
      <c r="T118" s="170"/>
      <c r="AT118" s="166" t="s">
        <v>139</v>
      </c>
      <c r="AU118" s="166" t="s">
        <v>80</v>
      </c>
      <c r="AV118" s="14" t="s">
        <v>78</v>
      </c>
      <c r="AW118" s="14" t="s">
        <v>32</v>
      </c>
      <c r="AX118" s="14" t="s">
        <v>71</v>
      </c>
      <c r="AY118" s="166" t="s">
        <v>124</v>
      </c>
    </row>
    <row r="119" spans="2:65" s="12" customFormat="1" ht="11.25">
      <c r="B119" s="151"/>
      <c r="D119" s="144" t="s">
        <v>139</v>
      </c>
      <c r="E119" s="152" t="s">
        <v>19</v>
      </c>
      <c r="F119" s="153" t="s">
        <v>78</v>
      </c>
      <c r="H119" s="154">
        <v>1</v>
      </c>
      <c r="I119" s="155"/>
      <c r="L119" s="151"/>
      <c r="M119" s="156"/>
      <c r="T119" s="157"/>
      <c r="AT119" s="152" t="s">
        <v>139</v>
      </c>
      <c r="AU119" s="152" t="s">
        <v>80</v>
      </c>
      <c r="AV119" s="12" t="s">
        <v>80</v>
      </c>
      <c r="AW119" s="12" t="s">
        <v>32</v>
      </c>
      <c r="AX119" s="12" t="s">
        <v>78</v>
      </c>
      <c r="AY119" s="152" t="s">
        <v>124</v>
      </c>
    </row>
    <row r="120" spans="2:65" s="1" customFormat="1" ht="16.5" customHeight="1">
      <c r="B120" s="32"/>
      <c r="C120" s="131" t="s">
        <v>197</v>
      </c>
      <c r="D120" s="131" t="s">
        <v>126</v>
      </c>
      <c r="E120" s="132" t="s">
        <v>850</v>
      </c>
      <c r="F120" s="133" t="s">
        <v>851</v>
      </c>
      <c r="G120" s="134" t="s">
        <v>815</v>
      </c>
      <c r="H120" s="135">
        <v>1</v>
      </c>
      <c r="I120" s="136"/>
      <c r="J120" s="137">
        <f>ROUND(I120*H120,2)</f>
        <v>0</v>
      </c>
      <c r="K120" s="133" t="s">
        <v>19</v>
      </c>
      <c r="L120" s="32"/>
      <c r="M120" s="138" t="s">
        <v>19</v>
      </c>
      <c r="N120" s="139" t="s">
        <v>42</v>
      </c>
      <c r="P120" s="140">
        <f>O120*H120</f>
        <v>0</v>
      </c>
      <c r="Q120" s="140">
        <v>0</v>
      </c>
      <c r="R120" s="140">
        <f>Q120*H120</f>
        <v>0</v>
      </c>
      <c r="S120" s="140">
        <v>0</v>
      </c>
      <c r="T120" s="141">
        <f>S120*H120</f>
        <v>0</v>
      </c>
      <c r="AR120" s="142" t="s">
        <v>816</v>
      </c>
      <c r="AT120" s="142" t="s">
        <v>126</v>
      </c>
      <c r="AU120" s="142" t="s">
        <v>80</v>
      </c>
      <c r="AY120" s="17" t="s">
        <v>124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7" t="s">
        <v>78</v>
      </c>
      <c r="BK120" s="143">
        <f>ROUND(I120*H120,2)</f>
        <v>0</v>
      </c>
      <c r="BL120" s="17" t="s">
        <v>816</v>
      </c>
      <c r="BM120" s="142" t="s">
        <v>852</v>
      </c>
    </row>
    <row r="121" spans="2:65" s="1" customFormat="1" ht="11.25">
      <c r="B121" s="32"/>
      <c r="D121" s="144" t="s">
        <v>133</v>
      </c>
      <c r="F121" s="145" t="s">
        <v>851</v>
      </c>
      <c r="I121" s="146"/>
      <c r="L121" s="32"/>
      <c r="M121" s="147"/>
      <c r="T121" s="53"/>
      <c r="AT121" s="17" t="s">
        <v>133</v>
      </c>
      <c r="AU121" s="17" t="s">
        <v>80</v>
      </c>
    </row>
    <row r="122" spans="2:65" s="14" customFormat="1" ht="22.5">
      <c r="B122" s="165"/>
      <c r="D122" s="144" t="s">
        <v>139</v>
      </c>
      <c r="E122" s="166" t="s">
        <v>19</v>
      </c>
      <c r="F122" s="167" t="s">
        <v>853</v>
      </c>
      <c r="H122" s="166" t="s">
        <v>19</v>
      </c>
      <c r="I122" s="168"/>
      <c r="L122" s="165"/>
      <c r="M122" s="169"/>
      <c r="T122" s="170"/>
      <c r="AT122" s="166" t="s">
        <v>139</v>
      </c>
      <c r="AU122" s="166" t="s">
        <v>80</v>
      </c>
      <c r="AV122" s="14" t="s">
        <v>78</v>
      </c>
      <c r="AW122" s="14" t="s">
        <v>32</v>
      </c>
      <c r="AX122" s="14" t="s">
        <v>71</v>
      </c>
      <c r="AY122" s="166" t="s">
        <v>124</v>
      </c>
    </row>
    <row r="123" spans="2:65" s="14" customFormat="1" ht="11.25">
      <c r="B123" s="165"/>
      <c r="D123" s="144" t="s">
        <v>139</v>
      </c>
      <c r="E123" s="166" t="s">
        <v>19</v>
      </c>
      <c r="F123" s="167" t="s">
        <v>854</v>
      </c>
      <c r="H123" s="166" t="s">
        <v>19</v>
      </c>
      <c r="I123" s="168"/>
      <c r="L123" s="165"/>
      <c r="M123" s="169"/>
      <c r="T123" s="170"/>
      <c r="AT123" s="166" t="s">
        <v>139</v>
      </c>
      <c r="AU123" s="166" t="s">
        <v>80</v>
      </c>
      <c r="AV123" s="14" t="s">
        <v>78</v>
      </c>
      <c r="AW123" s="14" t="s">
        <v>32</v>
      </c>
      <c r="AX123" s="14" t="s">
        <v>71</v>
      </c>
      <c r="AY123" s="166" t="s">
        <v>124</v>
      </c>
    </row>
    <row r="124" spans="2:65" s="12" customFormat="1" ht="11.25">
      <c r="B124" s="151"/>
      <c r="D124" s="144" t="s">
        <v>139</v>
      </c>
      <c r="E124" s="152" t="s">
        <v>19</v>
      </c>
      <c r="F124" s="153" t="s">
        <v>78</v>
      </c>
      <c r="H124" s="154">
        <v>1</v>
      </c>
      <c r="I124" s="155"/>
      <c r="L124" s="151"/>
      <c r="M124" s="156"/>
      <c r="T124" s="157"/>
      <c r="AT124" s="152" t="s">
        <v>139</v>
      </c>
      <c r="AU124" s="152" t="s">
        <v>80</v>
      </c>
      <c r="AV124" s="12" t="s">
        <v>80</v>
      </c>
      <c r="AW124" s="12" t="s">
        <v>32</v>
      </c>
      <c r="AX124" s="12" t="s">
        <v>78</v>
      </c>
      <c r="AY124" s="152" t="s">
        <v>124</v>
      </c>
    </row>
    <row r="125" spans="2:65" s="1" customFormat="1" ht="16.5" customHeight="1">
      <c r="B125" s="32"/>
      <c r="C125" s="131" t="s">
        <v>205</v>
      </c>
      <c r="D125" s="131" t="s">
        <v>126</v>
      </c>
      <c r="E125" s="132" t="s">
        <v>855</v>
      </c>
      <c r="F125" s="133" t="s">
        <v>856</v>
      </c>
      <c r="G125" s="134" t="s">
        <v>815</v>
      </c>
      <c r="H125" s="135">
        <v>1</v>
      </c>
      <c r="I125" s="136"/>
      <c r="J125" s="137">
        <f>ROUND(I125*H125,2)</f>
        <v>0</v>
      </c>
      <c r="K125" s="133" t="s">
        <v>19</v>
      </c>
      <c r="L125" s="32"/>
      <c r="M125" s="138" t="s">
        <v>19</v>
      </c>
      <c r="N125" s="139" t="s">
        <v>42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816</v>
      </c>
      <c r="AT125" s="142" t="s">
        <v>126</v>
      </c>
      <c r="AU125" s="142" t="s">
        <v>80</v>
      </c>
      <c r="AY125" s="17" t="s">
        <v>124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7" t="s">
        <v>78</v>
      </c>
      <c r="BK125" s="143">
        <f>ROUND(I125*H125,2)</f>
        <v>0</v>
      </c>
      <c r="BL125" s="17" t="s">
        <v>816</v>
      </c>
      <c r="BM125" s="142" t="s">
        <v>857</v>
      </c>
    </row>
    <row r="126" spans="2:65" s="1" customFormat="1" ht="11.25">
      <c r="B126" s="32"/>
      <c r="D126" s="144" t="s">
        <v>133</v>
      </c>
      <c r="F126" s="145" t="s">
        <v>856</v>
      </c>
      <c r="I126" s="146"/>
      <c r="L126" s="32"/>
      <c r="M126" s="147"/>
      <c r="T126" s="53"/>
      <c r="AT126" s="17" t="s">
        <v>133</v>
      </c>
      <c r="AU126" s="17" t="s">
        <v>80</v>
      </c>
    </row>
    <row r="127" spans="2:65" s="12" customFormat="1" ht="11.25">
      <c r="B127" s="151"/>
      <c r="D127" s="144" t="s">
        <v>139</v>
      </c>
      <c r="E127" s="152" t="s">
        <v>19</v>
      </c>
      <c r="F127" s="153" t="s">
        <v>858</v>
      </c>
      <c r="H127" s="154">
        <v>1</v>
      </c>
      <c r="I127" s="155"/>
      <c r="L127" s="151"/>
      <c r="M127" s="156"/>
      <c r="T127" s="157"/>
      <c r="AT127" s="152" t="s">
        <v>139</v>
      </c>
      <c r="AU127" s="152" t="s">
        <v>80</v>
      </c>
      <c r="AV127" s="12" t="s">
        <v>80</v>
      </c>
      <c r="AW127" s="12" t="s">
        <v>32</v>
      </c>
      <c r="AX127" s="12" t="s">
        <v>78</v>
      </c>
      <c r="AY127" s="152" t="s">
        <v>124</v>
      </c>
    </row>
    <row r="128" spans="2:65" s="1" customFormat="1" ht="16.5" customHeight="1">
      <c r="B128" s="32"/>
      <c r="C128" s="131" t="s">
        <v>212</v>
      </c>
      <c r="D128" s="131" t="s">
        <v>126</v>
      </c>
      <c r="E128" s="132" t="s">
        <v>859</v>
      </c>
      <c r="F128" s="133" t="s">
        <v>860</v>
      </c>
      <c r="G128" s="134" t="s">
        <v>815</v>
      </c>
      <c r="H128" s="135">
        <v>1</v>
      </c>
      <c r="I128" s="136"/>
      <c r="J128" s="137">
        <f>ROUND(I128*H128,2)</f>
        <v>0</v>
      </c>
      <c r="K128" s="133" t="s">
        <v>19</v>
      </c>
      <c r="L128" s="32"/>
      <c r="M128" s="138" t="s">
        <v>19</v>
      </c>
      <c r="N128" s="139" t="s">
        <v>42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816</v>
      </c>
      <c r="AT128" s="142" t="s">
        <v>126</v>
      </c>
      <c r="AU128" s="142" t="s">
        <v>80</v>
      </c>
      <c r="AY128" s="17" t="s">
        <v>124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7" t="s">
        <v>78</v>
      </c>
      <c r="BK128" s="143">
        <f>ROUND(I128*H128,2)</f>
        <v>0</v>
      </c>
      <c r="BL128" s="17" t="s">
        <v>816</v>
      </c>
      <c r="BM128" s="142" t="s">
        <v>861</v>
      </c>
    </row>
    <row r="129" spans="2:65" s="1" customFormat="1" ht="11.25">
      <c r="B129" s="32"/>
      <c r="D129" s="144" t="s">
        <v>133</v>
      </c>
      <c r="F129" s="145" t="s">
        <v>860</v>
      </c>
      <c r="I129" s="146"/>
      <c r="L129" s="32"/>
      <c r="M129" s="147"/>
      <c r="T129" s="53"/>
      <c r="AT129" s="17" t="s">
        <v>133</v>
      </c>
      <c r="AU129" s="17" t="s">
        <v>80</v>
      </c>
    </row>
    <row r="130" spans="2:65" s="14" customFormat="1" ht="11.25">
      <c r="B130" s="165"/>
      <c r="D130" s="144" t="s">
        <v>139</v>
      </c>
      <c r="E130" s="166" t="s">
        <v>19</v>
      </c>
      <c r="F130" s="167" t="s">
        <v>862</v>
      </c>
      <c r="H130" s="166" t="s">
        <v>19</v>
      </c>
      <c r="I130" s="168"/>
      <c r="L130" s="165"/>
      <c r="M130" s="169"/>
      <c r="T130" s="170"/>
      <c r="AT130" s="166" t="s">
        <v>139</v>
      </c>
      <c r="AU130" s="166" t="s">
        <v>80</v>
      </c>
      <c r="AV130" s="14" t="s">
        <v>78</v>
      </c>
      <c r="AW130" s="14" t="s">
        <v>32</v>
      </c>
      <c r="AX130" s="14" t="s">
        <v>71</v>
      </c>
      <c r="AY130" s="166" t="s">
        <v>124</v>
      </c>
    </row>
    <row r="131" spans="2:65" s="14" customFormat="1" ht="22.5">
      <c r="B131" s="165"/>
      <c r="D131" s="144" t="s">
        <v>139</v>
      </c>
      <c r="E131" s="166" t="s">
        <v>19</v>
      </c>
      <c r="F131" s="167" t="s">
        <v>863</v>
      </c>
      <c r="H131" s="166" t="s">
        <v>19</v>
      </c>
      <c r="I131" s="168"/>
      <c r="L131" s="165"/>
      <c r="M131" s="169"/>
      <c r="T131" s="170"/>
      <c r="AT131" s="166" t="s">
        <v>139</v>
      </c>
      <c r="AU131" s="166" t="s">
        <v>80</v>
      </c>
      <c r="AV131" s="14" t="s">
        <v>78</v>
      </c>
      <c r="AW131" s="14" t="s">
        <v>32</v>
      </c>
      <c r="AX131" s="14" t="s">
        <v>71</v>
      </c>
      <c r="AY131" s="166" t="s">
        <v>124</v>
      </c>
    </row>
    <row r="132" spans="2:65" s="12" customFormat="1" ht="11.25">
      <c r="B132" s="151"/>
      <c r="D132" s="144" t="s">
        <v>139</v>
      </c>
      <c r="E132" s="152" t="s">
        <v>19</v>
      </c>
      <c r="F132" s="153" t="s">
        <v>78</v>
      </c>
      <c r="H132" s="154">
        <v>1</v>
      </c>
      <c r="I132" s="155"/>
      <c r="L132" s="151"/>
      <c r="M132" s="156"/>
      <c r="T132" s="157"/>
      <c r="AT132" s="152" t="s">
        <v>139</v>
      </c>
      <c r="AU132" s="152" t="s">
        <v>80</v>
      </c>
      <c r="AV132" s="12" t="s">
        <v>80</v>
      </c>
      <c r="AW132" s="12" t="s">
        <v>32</v>
      </c>
      <c r="AX132" s="12" t="s">
        <v>78</v>
      </c>
      <c r="AY132" s="152" t="s">
        <v>124</v>
      </c>
    </row>
    <row r="133" spans="2:65" s="11" customFormat="1" ht="22.9" customHeight="1">
      <c r="B133" s="119"/>
      <c r="D133" s="120" t="s">
        <v>70</v>
      </c>
      <c r="E133" s="129" t="s">
        <v>864</v>
      </c>
      <c r="F133" s="129" t="s">
        <v>865</v>
      </c>
      <c r="I133" s="122"/>
      <c r="J133" s="130">
        <f>BK133</f>
        <v>0</v>
      </c>
      <c r="L133" s="119"/>
      <c r="M133" s="124"/>
      <c r="P133" s="125">
        <f>SUM(P134:P139)</f>
        <v>0</v>
      </c>
      <c r="R133" s="125">
        <f>SUM(R134:R139)</f>
        <v>0</v>
      </c>
      <c r="T133" s="126">
        <f>SUM(T134:T139)</f>
        <v>0</v>
      </c>
      <c r="AR133" s="120" t="s">
        <v>164</v>
      </c>
      <c r="AT133" s="127" t="s">
        <v>70</v>
      </c>
      <c r="AU133" s="127" t="s">
        <v>78</v>
      </c>
      <c r="AY133" s="120" t="s">
        <v>124</v>
      </c>
      <c r="BK133" s="128">
        <f>SUM(BK134:BK139)</f>
        <v>0</v>
      </c>
    </row>
    <row r="134" spans="2:65" s="1" customFormat="1" ht="16.5" customHeight="1">
      <c r="B134" s="32"/>
      <c r="C134" s="131" t="s">
        <v>220</v>
      </c>
      <c r="D134" s="131" t="s">
        <v>126</v>
      </c>
      <c r="E134" s="132" t="s">
        <v>866</v>
      </c>
      <c r="F134" s="133" t="s">
        <v>867</v>
      </c>
      <c r="G134" s="134" t="s">
        <v>815</v>
      </c>
      <c r="H134" s="135">
        <v>1</v>
      </c>
      <c r="I134" s="136"/>
      <c r="J134" s="137">
        <f>ROUND(I134*H134,2)</f>
        <v>0</v>
      </c>
      <c r="K134" s="133" t="s">
        <v>19</v>
      </c>
      <c r="L134" s="32"/>
      <c r="M134" s="138" t="s">
        <v>19</v>
      </c>
      <c r="N134" s="139" t="s">
        <v>42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816</v>
      </c>
      <c r="AT134" s="142" t="s">
        <v>126</v>
      </c>
      <c r="AU134" s="142" t="s">
        <v>80</v>
      </c>
      <c r="AY134" s="17" t="s">
        <v>124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7" t="s">
        <v>78</v>
      </c>
      <c r="BK134" s="143">
        <f>ROUND(I134*H134,2)</f>
        <v>0</v>
      </c>
      <c r="BL134" s="17" t="s">
        <v>816</v>
      </c>
      <c r="BM134" s="142" t="s">
        <v>868</v>
      </c>
    </row>
    <row r="135" spans="2:65" s="1" customFormat="1" ht="11.25">
      <c r="B135" s="32"/>
      <c r="D135" s="144" t="s">
        <v>133</v>
      </c>
      <c r="F135" s="145" t="s">
        <v>867</v>
      </c>
      <c r="I135" s="146"/>
      <c r="L135" s="32"/>
      <c r="M135" s="147"/>
      <c r="T135" s="53"/>
      <c r="AT135" s="17" t="s">
        <v>133</v>
      </c>
      <c r="AU135" s="17" t="s">
        <v>80</v>
      </c>
    </row>
    <row r="136" spans="2:65" s="12" customFormat="1" ht="11.25">
      <c r="B136" s="151"/>
      <c r="D136" s="144" t="s">
        <v>139</v>
      </c>
      <c r="E136" s="152" t="s">
        <v>19</v>
      </c>
      <c r="F136" s="153" t="s">
        <v>869</v>
      </c>
      <c r="H136" s="154">
        <v>1</v>
      </c>
      <c r="I136" s="155"/>
      <c r="L136" s="151"/>
      <c r="M136" s="156"/>
      <c r="T136" s="157"/>
      <c r="AT136" s="152" t="s">
        <v>139</v>
      </c>
      <c r="AU136" s="152" t="s">
        <v>80</v>
      </c>
      <c r="AV136" s="12" t="s">
        <v>80</v>
      </c>
      <c r="AW136" s="12" t="s">
        <v>32</v>
      </c>
      <c r="AX136" s="12" t="s">
        <v>78</v>
      </c>
      <c r="AY136" s="152" t="s">
        <v>124</v>
      </c>
    </row>
    <row r="137" spans="2:65" s="1" customFormat="1" ht="16.5" customHeight="1">
      <c r="B137" s="32"/>
      <c r="C137" s="131" t="s">
        <v>232</v>
      </c>
      <c r="D137" s="131" t="s">
        <v>126</v>
      </c>
      <c r="E137" s="132" t="s">
        <v>870</v>
      </c>
      <c r="F137" s="133" t="s">
        <v>867</v>
      </c>
      <c r="G137" s="134" t="s">
        <v>815</v>
      </c>
      <c r="H137" s="135">
        <v>1</v>
      </c>
      <c r="I137" s="136"/>
      <c r="J137" s="137">
        <f>ROUND(I137*H137,2)</f>
        <v>0</v>
      </c>
      <c r="K137" s="133" t="s">
        <v>19</v>
      </c>
      <c r="L137" s="32"/>
      <c r="M137" s="138" t="s">
        <v>19</v>
      </c>
      <c r="N137" s="139" t="s">
        <v>42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816</v>
      </c>
      <c r="AT137" s="142" t="s">
        <v>126</v>
      </c>
      <c r="AU137" s="142" t="s">
        <v>80</v>
      </c>
      <c r="AY137" s="17" t="s">
        <v>124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78</v>
      </c>
      <c r="BK137" s="143">
        <f>ROUND(I137*H137,2)</f>
        <v>0</v>
      </c>
      <c r="BL137" s="17" t="s">
        <v>816</v>
      </c>
      <c r="BM137" s="142" t="s">
        <v>871</v>
      </c>
    </row>
    <row r="138" spans="2:65" s="1" customFormat="1" ht="11.25">
      <c r="B138" s="32"/>
      <c r="D138" s="144" t="s">
        <v>133</v>
      </c>
      <c r="F138" s="145" t="s">
        <v>867</v>
      </c>
      <c r="I138" s="146"/>
      <c r="L138" s="32"/>
      <c r="M138" s="147"/>
      <c r="T138" s="53"/>
      <c r="AT138" s="17" t="s">
        <v>133</v>
      </c>
      <c r="AU138" s="17" t="s">
        <v>80</v>
      </c>
    </row>
    <row r="139" spans="2:65" s="12" customFormat="1" ht="11.25">
      <c r="B139" s="151"/>
      <c r="D139" s="144" t="s">
        <v>139</v>
      </c>
      <c r="E139" s="152" t="s">
        <v>19</v>
      </c>
      <c r="F139" s="153" t="s">
        <v>872</v>
      </c>
      <c r="H139" s="154">
        <v>1</v>
      </c>
      <c r="I139" s="155"/>
      <c r="L139" s="151"/>
      <c r="M139" s="184"/>
      <c r="N139" s="185"/>
      <c r="O139" s="185"/>
      <c r="P139" s="185"/>
      <c r="Q139" s="185"/>
      <c r="R139" s="185"/>
      <c r="S139" s="185"/>
      <c r="T139" s="186"/>
      <c r="AT139" s="152" t="s">
        <v>139</v>
      </c>
      <c r="AU139" s="152" t="s">
        <v>80</v>
      </c>
      <c r="AV139" s="12" t="s">
        <v>80</v>
      </c>
      <c r="AW139" s="12" t="s">
        <v>32</v>
      </c>
      <c r="AX139" s="12" t="s">
        <v>78</v>
      </c>
      <c r="AY139" s="152" t="s">
        <v>124</v>
      </c>
    </row>
    <row r="140" spans="2:65" s="1" customFormat="1" ht="6.95" customHeight="1">
      <c r="B140" s="41"/>
      <c r="C140" s="42"/>
      <c r="D140" s="42"/>
      <c r="E140" s="42"/>
      <c r="F140" s="42"/>
      <c r="G140" s="42"/>
      <c r="H140" s="42"/>
      <c r="I140" s="42"/>
      <c r="J140" s="42"/>
      <c r="K140" s="42"/>
      <c r="L140" s="32"/>
    </row>
  </sheetData>
  <sheetProtection algorithmName="SHA-512" hashValue="ZVUSGj1VmnHaJqidcf/ix3xHD46rjpIoIGqcySeSr0rEMUd2f8zIIF1qbJrPnoZp5QJ1jy83r8F4NvpK7xW56A==" saltValue="J2NDRr2zwDsg8QkomA4YojsvvXLHxLA3B3A5TdnOGiXWM296E4unu8sMlqzbnZ8fKOHPJ7OammU8QcKGQn8IFA==" spinCount="100000" sheet="1" objects="1" scenarios="1" formatColumns="0" formatRows="0" autoFilter="0"/>
  <autoFilter ref="C88:K139" xr:uid="{00000000-0009-0000-0000-000002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9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7" t="s">
        <v>90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5" customHeight="1">
      <c r="B4" s="20"/>
      <c r="D4" s="21" t="s">
        <v>93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7" t="str">
        <f>'Rekapitulace stavby'!K6</f>
        <v>Rekonstrukce ul. Nádražní, Bystřice pod Hostýnem</v>
      </c>
      <c r="F7" s="308"/>
      <c r="G7" s="308"/>
      <c r="H7" s="308"/>
      <c r="L7" s="20"/>
    </row>
    <row r="8" spans="2:46" ht="12" customHeight="1">
      <c r="B8" s="20"/>
      <c r="D8" s="27" t="s">
        <v>94</v>
      </c>
      <c r="L8" s="20"/>
    </row>
    <row r="9" spans="2:46" s="1" customFormat="1" ht="16.5" customHeight="1">
      <c r="B9" s="32"/>
      <c r="E9" s="307" t="s">
        <v>873</v>
      </c>
      <c r="F9" s="309"/>
      <c r="G9" s="309"/>
      <c r="H9" s="309"/>
      <c r="L9" s="32"/>
    </row>
    <row r="10" spans="2:46" s="1" customFormat="1" ht="12" customHeight="1">
      <c r="B10" s="32"/>
      <c r="D10" s="27" t="s">
        <v>96</v>
      </c>
      <c r="L10" s="32"/>
    </row>
    <row r="11" spans="2:46" s="1" customFormat="1" ht="16.5" customHeight="1">
      <c r="B11" s="32"/>
      <c r="E11" s="266" t="s">
        <v>873</v>
      </c>
      <c r="F11" s="309"/>
      <c r="G11" s="309"/>
      <c r="H11" s="309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Vyplň údaj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19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19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10" t="str">
        <f>'Rekapitulace stavby'!E14</f>
        <v>Vyplň údaj</v>
      </c>
      <c r="F20" s="291"/>
      <c r="G20" s="291"/>
      <c r="H20" s="291"/>
      <c r="I20" s="27" t="s">
        <v>27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19</v>
      </c>
      <c r="L22" s="32"/>
    </row>
    <row r="23" spans="2:12" s="1" customFormat="1" ht="18" customHeight="1">
      <c r="B23" s="32"/>
      <c r="E23" s="25" t="s">
        <v>31</v>
      </c>
      <c r="I23" s="27" t="s">
        <v>27</v>
      </c>
      <c r="J23" s="25" t="s">
        <v>19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1"/>
      <c r="E29" s="296" t="s">
        <v>19</v>
      </c>
      <c r="F29" s="296"/>
      <c r="G29" s="296"/>
      <c r="H29" s="296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37</v>
      </c>
      <c r="J32" s="63">
        <f>ROUND(J94,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5" customHeight="1">
      <c r="B35" s="32"/>
      <c r="D35" s="52" t="s">
        <v>41</v>
      </c>
      <c r="E35" s="27" t="s">
        <v>42</v>
      </c>
      <c r="F35" s="83">
        <f>ROUND((SUM(BE94:BE397)),  2)</f>
        <v>0</v>
      </c>
      <c r="I35" s="93">
        <v>0.21</v>
      </c>
      <c r="J35" s="83">
        <f>ROUND(((SUM(BE94:BE397))*I35),  2)</f>
        <v>0</v>
      </c>
      <c r="L35" s="32"/>
    </row>
    <row r="36" spans="2:12" s="1" customFormat="1" ht="14.45" customHeight="1">
      <c r="B36" s="32"/>
      <c r="E36" s="27" t="s">
        <v>43</v>
      </c>
      <c r="F36" s="83">
        <f>ROUND((SUM(BF94:BF397)),  2)</f>
        <v>0</v>
      </c>
      <c r="I36" s="93">
        <v>0.15</v>
      </c>
      <c r="J36" s="83">
        <f>ROUND(((SUM(BF94:BF397))*I36),  2)</f>
        <v>0</v>
      </c>
      <c r="L36" s="32"/>
    </row>
    <row r="37" spans="2:12" s="1" customFormat="1" ht="14.45" hidden="1" customHeight="1">
      <c r="B37" s="32"/>
      <c r="E37" s="27" t="s">
        <v>44</v>
      </c>
      <c r="F37" s="83">
        <f>ROUND((SUM(BG94:BG397)),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45</v>
      </c>
      <c r="F38" s="83">
        <f>ROUND((SUM(BH94:BH397)),  2)</f>
        <v>0</v>
      </c>
      <c r="I38" s="93">
        <v>0.15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46</v>
      </c>
      <c r="F39" s="83">
        <f>ROUND((SUM(BI94:BI397)),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47</v>
      </c>
      <c r="E41" s="54"/>
      <c r="F41" s="54"/>
      <c r="G41" s="96" t="s">
        <v>48</v>
      </c>
      <c r="H41" s="97" t="s">
        <v>49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97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16.5" customHeight="1">
      <c r="B50" s="32"/>
      <c r="E50" s="307" t="str">
        <f>E7</f>
        <v>Rekonstrukce ul. Nádražní, Bystřice pod Hostýnem</v>
      </c>
      <c r="F50" s="308"/>
      <c r="G50" s="308"/>
      <c r="H50" s="308"/>
      <c r="L50" s="32"/>
    </row>
    <row r="51" spans="2:47" ht="12" customHeight="1">
      <c r="B51" s="20"/>
      <c r="C51" s="27" t="s">
        <v>94</v>
      </c>
      <c r="L51" s="20"/>
    </row>
    <row r="52" spans="2:47" s="1" customFormat="1" ht="16.5" customHeight="1">
      <c r="B52" s="32"/>
      <c r="E52" s="307" t="s">
        <v>873</v>
      </c>
      <c r="F52" s="309"/>
      <c r="G52" s="309"/>
      <c r="H52" s="309"/>
      <c r="L52" s="32"/>
    </row>
    <row r="53" spans="2:47" s="1" customFormat="1" ht="12" customHeight="1">
      <c r="B53" s="32"/>
      <c r="C53" s="27" t="s">
        <v>96</v>
      </c>
      <c r="L53" s="32"/>
    </row>
    <row r="54" spans="2:47" s="1" customFormat="1" ht="16.5" customHeight="1">
      <c r="B54" s="32"/>
      <c r="E54" s="266" t="str">
        <f>E11</f>
        <v>SO 103 - Chodník</v>
      </c>
      <c r="F54" s="309"/>
      <c r="G54" s="309"/>
      <c r="H54" s="309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Bystřice pod Hostýnem</v>
      </c>
      <c r="I56" s="27" t="s">
        <v>23</v>
      </c>
      <c r="J56" s="49" t="str">
        <f>IF(J14="","",J14)</f>
        <v>Vyplň údaj</v>
      </c>
      <c r="L56" s="32"/>
    </row>
    <row r="57" spans="2:47" s="1" customFormat="1" ht="6.95" customHeight="1">
      <c r="B57" s="32"/>
      <c r="L57" s="32"/>
    </row>
    <row r="58" spans="2:47" s="1" customFormat="1" ht="15.2" customHeight="1">
      <c r="B58" s="32"/>
      <c r="C58" s="27" t="s">
        <v>24</v>
      </c>
      <c r="F58" s="25" t="str">
        <f>E17</f>
        <v>město Bystřice pod Hostýnem</v>
      </c>
      <c r="I58" s="27" t="s">
        <v>30</v>
      </c>
      <c r="J58" s="30" t="str">
        <f>E23</f>
        <v>ViaDesigne s.r.o.</v>
      </c>
      <c r="L58" s="32"/>
    </row>
    <row r="59" spans="2:47" s="1" customFormat="1" ht="15.2" customHeight="1">
      <c r="B59" s="32"/>
      <c r="C59" s="27" t="s">
        <v>28</v>
      </c>
      <c r="F59" s="25" t="str">
        <f>IF(E20="","",E20)</f>
        <v>Vyplň údaj</v>
      </c>
      <c r="I59" s="27" t="s">
        <v>33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98</v>
      </c>
      <c r="D61" s="94"/>
      <c r="E61" s="94"/>
      <c r="F61" s="94"/>
      <c r="G61" s="94"/>
      <c r="H61" s="94"/>
      <c r="I61" s="94"/>
      <c r="J61" s="101" t="s">
        <v>99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69</v>
      </c>
      <c r="J63" s="63">
        <f>J94</f>
        <v>0</v>
      </c>
      <c r="L63" s="32"/>
      <c r="AU63" s="17" t="s">
        <v>100</v>
      </c>
    </row>
    <row r="64" spans="2:47" s="8" customFormat="1" ht="24.95" customHeight="1">
      <c r="B64" s="103"/>
      <c r="D64" s="104" t="s">
        <v>101</v>
      </c>
      <c r="E64" s="105"/>
      <c r="F64" s="105"/>
      <c r="G64" s="105"/>
      <c r="H64" s="105"/>
      <c r="I64" s="105"/>
      <c r="J64" s="106">
        <f>J95</f>
        <v>0</v>
      </c>
      <c r="L64" s="103"/>
    </row>
    <row r="65" spans="2:12" s="9" customFormat="1" ht="19.899999999999999" customHeight="1">
      <c r="B65" s="107"/>
      <c r="D65" s="108" t="s">
        <v>102</v>
      </c>
      <c r="E65" s="109"/>
      <c r="F65" s="109"/>
      <c r="G65" s="109"/>
      <c r="H65" s="109"/>
      <c r="I65" s="109"/>
      <c r="J65" s="110">
        <f>J96</f>
        <v>0</v>
      </c>
      <c r="L65" s="107"/>
    </row>
    <row r="66" spans="2:12" s="9" customFormat="1" ht="19.899999999999999" customHeight="1">
      <c r="B66" s="107"/>
      <c r="D66" s="108" t="s">
        <v>103</v>
      </c>
      <c r="E66" s="109"/>
      <c r="F66" s="109"/>
      <c r="G66" s="109"/>
      <c r="H66" s="109"/>
      <c r="I66" s="109"/>
      <c r="J66" s="110">
        <f>J211</f>
        <v>0</v>
      </c>
      <c r="L66" s="107"/>
    </row>
    <row r="67" spans="2:12" s="9" customFormat="1" ht="19.899999999999999" customHeight="1">
      <c r="B67" s="107"/>
      <c r="D67" s="108" t="s">
        <v>104</v>
      </c>
      <c r="E67" s="109"/>
      <c r="F67" s="109"/>
      <c r="G67" s="109"/>
      <c r="H67" s="109"/>
      <c r="I67" s="109"/>
      <c r="J67" s="110">
        <f>J221</f>
        <v>0</v>
      </c>
      <c r="L67" s="107"/>
    </row>
    <row r="68" spans="2:12" s="9" customFormat="1" ht="19.899999999999999" customHeight="1">
      <c r="B68" s="107"/>
      <c r="D68" s="108" t="s">
        <v>106</v>
      </c>
      <c r="E68" s="109"/>
      <c r="F68" s="109"/>
      <c r="G68" s="109"/>
      <c r="H68" s="109"/>
      <c r="I68" s="109"/>
      <c r="J68" s="110">
        <f>J273</f>
        <v>0</v>
      </c>
      <c r="L68" s="107"/>
    </row>
    <row r="69" spans="2:12" s="9" customFormat="1" ht="19.899999999999999" customHeight="1">
      <c r="B69" s="107"/>
      <c r="D69" s="108" t="s">
        <v>107</v>
      </c>
      <c r="E69" s="109"/>
      <c r="F69" s="109"/>
      <c r="G69" s="109"/>
      <c r="H69" s="109"/>
      <c r="I69" s="109"/>
      <c r="J69" s="110">
        <f>J336</f>
        <v>0</v>
      </c>
      <c r="L69" s="107"/>
    </row>
    <row r="70" spans="2:12" s="9" customFormat="1" ht="19.899999999999999" customHeight="1">
      <c r="B70" s="107"/>
      <c r="D70" s="108" t="s">
        <v>108</v>
      </c>
      <c r="E70" s="109"/>
      <c r="F70" s="109"/>
      <c r="G70" s="109"/>
      <c r="H70" s="109"/>
      <c r="I70" s="109"/>
      <c r="J70" s="110">
        <f>J385</f>
        <v>0</v>
      </c>
      <c r="L70" s="107"/>
    </row>
    <row r="71" spans="2:12" s="8" customFormat="1" ht="24.95" customHeight="1">
      <c r="B71" s="103"/>
      <c r="D71" s="104" t="s">
        <v>874</v>
      </c>
      <c r="E71" s="105"/>
      <c r="F71" s="105"/>
      <c r="G71" s="105"/>
      <c r="H71" s="105"/>
      <c r="I71" s="105"/>
      <c r="J71" s="106">
        <f>J389</f>
        <v>0</v>
      </c>
      <c r="L71" s="103"/>
    </row>
    <row r="72" spans="2:12" s="9" customFormat="1" ht="19.899999999999999" customHeight="1">
      <c r="B72" s="107"/>
      <c r="D72" s="108" t="s">
        <v>875</v>
      </c>
      <c r="E72" s="109"/>
      <c r="F72" s="109"/>
      <c r="G72" s="109"/>
      <c r="H72" s="109"/>
      <c r="I72" s="109"/>
      <c r="J72" s="110">
        <f>J390</f>
        <v>0</v>
      </c>
      <c r="L72" s="107"/>
    </row>
    <row r="73" spans="2:12" s="1" customFormat="1" ht="21.75" customHeight="1">
      <c r="B73" s="32"/>
      <c r="L73" s="32"/>
    </row>
    <row r="74" spans="2:12" s="1" customFormat="1" ht="6.95" customHeight="1"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32"/>
    </row>
    <row r="78" spans="2:12" s="1" customFormat="1" ht="6.95" customHeight="1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32"/>
    </row>
    <row r="79" spans="2:12" s="1" customFormat="1" ht="24.95" customHeight="1">
      <c r="B79" s="32"/>
      <c r="C79" s="21" t="s">
        <v>109</v>
      </c>
      <c r="L79" s="32"/>
    </row>
    <row r="80" spans="2:12" s="1" customFormat="1" ht="6.95" customHeight="1">
      <c r="B80" s="32"/>
      <c r="L80" s="32"/>
    </row>
    <row r="81" spans="2:63" s="1" customFormat="1" ht="12" customHeight="1">
      <c r="B81" s="32"/>
      <c r="C81" s="27" t="s">
        <v>16</v>
      </c>
      <c r="L81" s="32"/>
    </row>
    <row r="82" spans="2:63" s="1" customFormat="1" ht="16.5" customHeight="1">
      <c r="B82" s="32"/>
      <c r="E82" s="307" t="str">
        <f>E7</f>
        <v>Rekonstrukce ul. Nádražní, Bystřice pod Hostýnem</v>
      </c>
      <c r="F82" s="308"/>
      <c r="G82" s="308"/>
      <c r="H82" s="308"/>
      <c r="L82" s="32"/>
    </row>
    <row r="83" spans="2:63" ht="12" customHeight="1">
      <c r="B83" s="20"/>
      <c r="C83" s="27" t="s">
        <v>94</v>
      </c>
      <c r="L83" s="20"/>
    </row>
    <row r="84" spans="2:63" s="1" customFormat="1" ht="16.5" customHeight="1">
      <c r="B84" s="32"/>
      <c r="E84" s="307" t="s">
        <v>873</v>
      </c>
      <c r="F84" s="309"/>
      <c r="G84" s="309"/>
      <c r="H84" s="309"/>
      <c r="L84" s="32"/>
    </row>
    <row r="85" spans="2:63" s="1" customFormat="1" ht="12" customHeight="1">
      <c r="B85" s="32"/>
      <c r="C85" s="27" t="s">
        <v>96</v>
      </c>
      <c r="L85" s="32"/>
    </row>
    <row r="86" spans="2:63" s="1" customFormat="1" ht="16.5" customHeight="1">
      <c r="B86" s="32"/>
      <c r="E86" s="266" t="str">
        <f>E11</f>
        <v>SO 103 - Chodník</v>
      </c>
      <c r="F86" s="309"/>
      <c r="G86" s="309"/>
      <c r="H86" s="309"/>
      <c r="L86" s="32"/>
    </row>
    <row r="87" spans="2:63" s="1" customFormat="1" ht="6.95" customHeight="1">
      <c r="B87" s="32"/>
      <c r="L87" s="32"/>
    </row>
    <row r="88" spans="2:63" s="1" customFormat="1" ht="12" customHeight="1">
      <c r="B88" s="32"/>
      <c r="C88" s="27" t="s">
        <v>21</v>
      </c>
      <c r="F88" s="25" t="str">
        <f>F14</f>
        <v>Bystřice pod Hostýnem</v>
      </c>
      <c r="I88" s="27" t="s">
        <v>23</v>
      </c>
      <c r="J88" s="49" t="str">
        <f>IF(J14="","",J14)</f>
        <v>Vyplň údaj</v>
      </c>
      <c r="L88" s="32"/>
    </row>
    <row r="89" spans="2:63" s="1" customFormat="1" ht="6.95" customHeight="1">
      <c r="B89" s="32"/>
      <c r="L89" s="32"/>
    </row>
    <row r="90" spans="2:63" s="1" customFormat="1" ht="15.2" customHeight="1">
      <c r="B90" s="32"/>
      <c r="C90" s="27" t="s">
        <v>24</v>
      </c>
      <c r="F90" s="25" t="str">
        <f>E17</f>
        <v>město Bystřice pod Hostýnem</v>
      </c>
      <c r="I90" s="27" t="s">
        <v>30</v>
      </c>
      <c r="J90" s="30" t="str">
        <f>E23</f>
        <v>ViaDesigne s.r.o.</v>
      </c>
      <c r="L90" s="32"/>
    </row>
    <row r="91" spans="2:63" s="1" customFormat="1" ht="15.2" customHeight="1">
      <c r="B91" s="32"/>
      <c r="C91" s="27" t="s">
        <v>28</v>
      </c>
      <c r="F91" s="25" t="str">
        <f>IF(E20="","",E20)</f>
        <v>Vyplň údaj</v>
      </c>
      <c r="I91" s="27" t="s">
        <v>33</v>
      </c>
      <c r="J91" s="30" t="str">
        <f>E26</f>
        <v xml:space="preserve"> </v>
      </c>
      <c r="L91" s="32"/>
    </row>
    <row r="92" spans="2:63" s="1" customFormat="1" ht="10.35" customHeight="1">
      <c r="B92" s="32"/>
      <c r="L92" s="32"/>
    </row>
    <row r="93" spans="2:63" s="10" customFormat="1" ht="29.25" customHeight="1">
      <c r="B93" s="111"/>
      <c r="C93" s="112" t="s">
        <v>110</v>
      </c>
      <c r="D93" s="113" t="s">
        <v>56</v>
      </c>
      <c r="E93" s="113" t="s">
        <v>52</v>
      </c>
      <c r="F93" s="113" t="s">
        <v>53</v>
      </c>
      <c r="G93" s="113" t="s">
        <v>111</v>
      </c>
      <c r="H93" s="113" t="s">
        <v>112</v>
      </c>
      <c r="I93" s="113" t="s">
        <v>113</v>
      </c>
      <c r="J93" s="113" t="s">
        <v>99</v>
      </c>
      <c r="K93" s="114" t="s">
        <v>114</v>
      </c>
      <c r="L93" s="111"/>
      <c r="M93" s="56" t="s">
        <v>19</v>
      </c>
      <c r="N93" s="57" t="s">
        <v>41</v>
      </c>
      <c r="O93" s="57" t="s">
        <v>115</v>
      </c>
      <c r="P93" s="57" t="s">
        <v>116</v>
      </c>
      <c r="Q93" s="57" t="s">
        <v>117</v>
      </c>
      <c r="R93" s="57" t="s">
        <v>118</v>
      </c>
      <c r="S93" s="57" t="s">
        <v>119</v>
      </c>
      <c r="T93" s="58" t="s">
        <v>120</v>
      </c>
    </row>
    <row r="94" spans="2:63" s="1" customFormat="1" ht="22.9" customHeight="1">
      <c r="B94" s="32"/>
      <c r="C94" s="61" t="s">
        <v>121</v>
      </c>
      <c r="J94" s="115">
        <f>BK94</f>
        <v>0</v>
      </c>
      <c r="L94" s="32"/>
      <c r="M94" s="59"/>
      <c r="N94" s="50"/>
      <c r="O94" s="50"/>
      <c r="P94" s="116">
        <f>P95+P389</f>
        <v>0</v>
      </c>
      <c r="Q94" s="50"/>
      <c r="R94" s="116">
        <f>R95+R389</f>
        <v>290.64559555999995</v>
      </c>
      <c r="S94" s="50"/>
      <c r="T94" s="117">
        <f>T95+T389</f>
        <v>662.45749999999998</v>
      </c>
      <c r="AT94" s="17" t="s">
        <v>70</v>
      </c>
      <c r="AU94" s="17" t="s">
        <v>100</v>
      </c>
      <c r="BK94" s="118">
        <f>BK95+BK389</f>
        <v>0</v>
      </c>
    </row>
    <row r="95" spans="2:63" s="11" customFormat="1" ht="25.9" customHeight="1">
      <c r="B95" s="119"/>
      <c r="D95" s="120" t="s">
        <v>70</v>
      </c>
      <c r="E95" s="121" t="s">
        <v>122</v>
      </c>
      <c r="F95" s="121" t="s">
        <v>123</v>
      </c>
      <c r="I95" s="122"/>
      <c r="J95" s="123">
        <f>BK95</f>
        <v>0</v>
      </c>
      <c r="L95" s="119"/>
      <c r="M95" s="124"/>
      <c r="P95" s="125">
        <f>P96+P211+P221+P273+P336+P385</f>
        <v>0</v>
      </c>
      <c r="R95" s="125">
        <f>R96+R211+R221+R273+R336+R385</f>
        <v>290.59388155999994</v>
      </c>
      <c r="T95" s="126">
        <f>T96+T211+T221+T273+T336+T385</f>
        <v>662.45749999999998</v>
      </c>
      <c r="AR95" s="120" t="s">
        <v>78</v>
      </c>
      <c r="AT95" s="127" t="s">
        <v>70</v>
      </c>
      <c r="AU95" s="127" t="s">
        <v>71</v>
      </c>
      <c r="AY95" s="120" t="s">
        <v>124</v>
      </c>
      <c r="BK95" s="128">
        <f>BK96+BK211+BK221+BK273+BK336+BK385</f>
        <v>0</v>
      </c>
    </row>
    <row r="96" spans="2:63" s="11" customFormat="1" ht="22.9" customHeight="1">
      <c r="B96" s="119"/>
      <c r="D96" s="120" t="s">
        <v>70</v>
      </c>
      <c r="E96" s="129" t="s">
        <v>78</v>
      </c>
      <c r="F96" s="129" t="s">
        <v>125</v>
      </c>
      <c r="I96" s="122"/>
      <c r="J96" s="130">
        <f>BK96</f>
        <v>0</v>
      </c>
      <c r="L96" s="119"/>
      <c r="M96" s="124"/>
      <c r="P96" s="125">
        <f>SUM(P97:P210)</f>
        <v>0</v>
      </c>
      <c r="R96" s="125">
        <f>SUM(R97:R210)</f>
        <v>26.46</v>
      </c>
      <c r="T96" s="126">
        <f>SUM(T97:T210)</f>
        <v>662.45749999999998</v>
      </c>
      <c r="AR96" s="120" t="s">
        <v>78</v>
      </c>
      <c r="AT96" s="127" t="s">
        <v>70</v>
      </c>
      <c r="AU96" s="127" t="s">
        <v>78</v>
      </c>
      <c r="AY96" s="120" t="s">
        <v>124</v>
      </c>
      <c r="BK96" s="128">
        <f>SUM(BK97:BK210)</f>
        <v>0</v>
      </c>
    </row>
    <row r="97" spans="2:65" s="1" customFormat="1" ht="16.5" customHeight="1">
      <c r="B97" s="32"/>
      <c r="C97" s="131" t="s">
        <v>78</v>
      </c>
      <c r="D97" s="131" t="s">
        <v>126</v>
      </c>
      <c r="E97" s="132" t="s">
        <v>127</v>
      </c>
      <c r="F97" s="133" t="s">
        <v>128</v>
      </c>
      <c r="G97" s="134" t="s">
        <v>129</v>
      </c>
      <c r="H97" s="135">
        <v>541.29999999999995</v>
      </c>
      <c r="I97" s="136"/>
      <c r="J97" s="137">
        <f>ROUND(I97*H97,2)</f>
        <v>0</v>
      </c>
      <c r="K97" s="133" t="s">
        <v>130</v>
      </c>
      <c r="L97" s="32"/>
      <c r="M97" s="138" t="s">
        <v>19</v>
      </c>
      <c r="N97" s="139" t="s">
        <v>42</v>
      </c>
      <c r="P97" s="140">
        <f>O97*H97</f>
        <v>0</v>
      </c>
      <c r="Q97" s="140">
        <v>0</v>
      </c>
      <c r="R97" s="140">
        <f>Q97*H97</f>
        <v>0</v>
      </c>
      <c r="S97" s="140">
        <v>0.255</v>
      </c>
      <c r="T97" s="141">
        <f>S97*H97</f>
        <v>138.03149999999999</v>
      </c>
      <c r="AR97" s="142" t="s">
        <v>131</v>
      </c>
      <c r="AT97" s="142" t="s">
        <v>126</v>
      </c>
      <c r="AU97" s="142" t="s">
        <v>80</v>
      </c>
      <c r="AY97" s="17" t="s">
        <v>124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7" t="s">
        <v>78</v>
      </c>
      <c r="BK97" s="143">
        <f>ROUND(I97*H97,2)</f>
        <v>0</v>
      </c>
      <c r="BL97" s="17" t="s">
        <v>131</v>
      </c>
      <c r="BM97" s="142" t="s">
        <v>876</v>
      </c>
    </row>
    <row r="98" spans="2:65" s="1" customFormat="1" ht="19.5">
      <c r="B98" s="32"/>
      <c r="D98" s="144" t="s">
        <v>133</v>
      </c>
      <c r="F98" s="145" t="s">
        <v>134</v>
      </c>
      <c r="I98" s="146"/>
      <c r="L98" s="32"/>
      <c r="M98" s="147"/>
      <c r="T98" s="53"/>
      <c r="AT98" s="17" t="s">
        <v>133</v>
      </c>
      <c r="AU98" s="17" t="s">
        <v>80</v>
      </c>
    </row>
    <row r="99" spans="2:65" s="1" customFormat="1" ht="11.25">
      <c r="B99" s="32"/>
      <c r="D99" s="148" t="s">
        <v>135</v>
      </c>
      <c r="F99" s="149" t="s">
        <v>136</v>
      </c>
      <c r="I99" s="146"/>
      <c r="L99" s="32"/>
      <c r="M99" s="147"/>
      <c r="T99" s="53"/>
      <c r="AT99" s="17" t="s">
        <v>135</v>
      </c>
      <c r="AU99" s="17" t="s">
        <v>80</v>
      </c>
    </row>
    <row r="100" spans="2:65" s="1" customFormat="1" ht="126.75">
      <c r="B100" s="32"/>
      <c r="D100" s="144" t="s">
        <v>137</v>
      </c>
      <c r="F100" s="150" t="s">
        <v>138</v>
      </c>
      <c r="I100" s="146"/>
      <c r="L100" s="32"/>
      <c r="M100" s="147"/>
      <c r="T100" s="53"/>
      <c r="AT100" s="17" t="s">
        <v>137</v>
      </c>
      <c r="AU100" s="17" t="s">
        <v>80</v>
      </c>
    </row>
    <row r="101" spans="2:65" s="12" customFormat="1" ht="11.25">
      <c r="B101" s="151"/>
      <c r="D101" s="144" t="s">
        <v>139</v>
      </c>
      <c r="E101" s="152" t="s">
        <v>19</v>
      </c>
      <c r="F101" s="153" t="s">
        <v>877</v>
      </c>
      <c r="H101" s="154">
        <v>4</v>
      </c>
      <c r="I101" s="155"/>
      <c r="L101" s="151"/>
      <c r="M101" s="156"/>
      <c r="T101" s="157"/>
      <c r="AT101" s="152" t="s">
        <v>139</v>
      </c>
      <c r="AU101" s="152" t="s">
        <v>80</v>
      </c>
      <c r="AV101" s="12" t="s">
        <v>80</v>
      </c>
      <c r="AW101" s="12" t="s">
        <v>32</v>
      </c>
      <c r="AX101" s="12" t="s">
        <v>71</v>
      </c>
      <c r="AY101" s="152" t="s">
        <v>124</v>
      </c>
    </row>
    <row r="102" spans="2:65" s="12" customFormat="1" ht="11.25">
      <c r="B102" s="151"/>
      <c r="D102" s="144" t="s">
        <v>139</v>
      </c>
      <c r="E102" s="152" t="s">
        <v>19</v>
      </c>
      <c r="F102" s="153" t="s">
        <v>878</v>
      </c>
      <c r="H102" s="154">
        <v>537.29999999999995</v>
      </c>
      <c r="I102" s="155"/>
      <c r="L102" s="151"/>
      <c r="M102" s="156"/>
      <c r="T102" s="157"/>
      <c r="AT102" s="152" t="s">
        <v>139</v>
      </c>
      <c r="AU102" s="152" t="s">
        <v>80</v>
      </c>
      <c r="AV102" s="12" t="s">
        <v>80</v>
      </c>
      <c r="AW102" s="12" t="s">
        <v>32</v>
      </c>
      <c r="AX102" s="12" t="s">
        <v>71</v>
      </c>
      <c r="AY102" s="152" t="s">
        <v>124</v>
      </c>
    </row>
    <row r="103" spans="2:65" s="13" customFormat="1" ht="11.25">
      <c r="B103" s="158"/>
      <c r="D103" s="144" t="s">
        <v>139</v>
      </c>
      <c r="E103" s="159" t="s">
        <v>19</v>
      </c>
      <c r="F103" s="160" t="s">
        <v>148</v>
      </c>
      <c r="H103" s="161">
        <v>541.29999999999995</v>
      </c>
      <c r="I103" s="162"/>
      <c r="L103" s="158"/>
      <c r="M103" s="163"/>
      <c r="T103" s="164"/>
      <c r="AT103" s="159" t="s">
        <v>139</v>
      </c>
      <c r="AU103" s="159" t="s">
        <v>80</v>
      </c>
      <c r="AV103" s="13" t="s">
        <v>131</v>
      </c>
      <c r="AW103" s="13" t="s">
        <v>32</v>
      </c>
      <c r="AX103" s="13" t="s">
        <v>78</v>
      </c>
      <c r="AY103" s="159" t="s">
        <v>124</v>
      </c>
    </row>
    <row r="104" spans="2:65" s="1" customFormat="1" ht="16.5" customHeight="1">
      <c r="B104" s="32"/>
      <c r="C104" s="131" t="s">
        <v>80</v>
      </c>
      <c r="D104" s="131" t="s">
        <v>126</v>
      </c>
      <c r="E104" s="132" t="s">
        <v>141</v>
      </c>
      <c r="F104" s="133" t="s">
        <v>142</v>
      </c>
      <c r="G104" s="134" t="s">
        <v>129</v>
      </c>
      <c r="H104" s="135">
        <v>106.7</v>
      </c>
      <c r="I104" s="136"/>
      <c r="J104" s="137">
        <f>ROUND(I104*H104,2)</f>
        <v>0</v>
      </c>
      <c r="K104" s="133" t="s">
        <v>130</v>
      </c>
      <c r="L104" s="32"/>
      <c r="M104" s="138" t="s">
        <v>19</v>
      </c>
      <c r="N104" s="139" t="s">
        <v>42</v>
      </c>
      <c r="P104" s="140">
        <f>O104*H104</f>
        <v>0</v>
      </c>
      <c r="Q104" s="140">
        <v>0</v>
      </c>
      <c r="R104" s="140">
        <f>Q104*H104</f>
        <v>0</v>
      </c>
      <c r="S104" s="140">
        <v>0.26</v>
      </c>
      <c r="T104" s="141">
        <f>S104*H104</f>
        <v>27.742000000000001</v>
      </c>
      <c r="AR104" s="142" t="s">
        <v>131</v>
      </c>
      <c r="AT104" s="142" t="s">
        <v>126</v>
      </c>
      <c r="AU104" s="142" t="s">
        <v>80</v>
      </c>
      <c r="AY104" s="17" t="s">
        <v>124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7" t="s">
        <v>78</v>
      </c>
      <c r="BK104" s="143">
        <f>ROUND(I104*H104,2)</f>
        <v>0</v>
      </c>
      <c r="BL104" s="17" t="s">
        <v>131</v>
      </c>
      <c r="BM104" s="142" t="s">
        <v>879</v>
      </c>
    </row>
    <row r="105" spans="2:65" s="1" customFormat="1" ht="19.5">
      <c r="B105" s="32"/>
      <c r="D105" s="144" t="s">
        <v>133</v>
      </c>
      <c r="F105" s="145" t="s">
        <v>144</v>
      </c>
      <c r="I105" s="146"/>
      <c r="L105" s="32"/>
      <c r="M105" s="147"/>
      <c r="T105" s="53"/>
      <c r="AT105" s="17" t="s">
        <v>133</v>
      </c>
      <c r="AU105" s="17" t="s">
        <v>80</v>
      </c>
    </row>
    <row r="106" spans="2:65" s="1" customFormat="1" ht="11.25">
      <c r="B106" s="32"/>
      <c r="D106" s="148" t="s">
        <v>135</v>
      </c>
      <c r="F106" s="149" t="s">
        <v>145</v>
      </c>
      <c r="I106" s="146"/>
      <c r="L106" s="32"/>
      <c r="M106" s="147"/>
      <c r="T106" s="53"/>
      <c r="AT106" s="17" t="s">
        <v>135</v>
      </c>
      <c r="AU106" s="17" t="s">
        <v>80</v>
      </c>
    </row>
    <row r="107" spans="2:65" s="1" customFormat="1" ht="126.75">
      <c r="B107" s="32"/>
      <c r="D107" s="144" t="s">
        <v>137</v>
      </c>
      <c r="F107" s="150" t="s">
        <v>138</v>
      </c>
      <c r="I107" s="146"/>
      <c r="L107" s="32"/>
      <c r="M107" s="147"/>
      <c r="T107" s="53"/>
      <c r="AT107" s="17" t="s">
        <v>137</v>
      </c>
      <c r="AU107" s="17" t="s">
        <v>80</v>
      </c>
    </row>
    <row r="108" spans="2:65" s="12" customFormat="1" ht="11.25">
      <c r="B108" s="151"/>
      <c r="D108" s="144" t="s">
        <v>139</v>
      </c>
      <c r="E108" s="152" t="s">
        <v>19</v>
      </c>
      <c r="F108" s="153" t="s">
        <v>880</v>
      </c>
      <c r="H108" s="154">
        <v>1</v>
      </c>
      <c r="I108" s="155"/>
      <c r="L108" s="151"/>
      <c r="M108" s="156"/>
      <c r="T108" s="157"/>
      <c r="AT108" s="152" t="s">
        <v>139</v>
      </c>
      <c r="AU108" s="152" t="s">
        <v>80</v>
      </c>
      <c r="AV108" s="12" t="s">
        <v>80</v>
      </c>
      <c r="AW108" s="12" t="s">
        <v>32</v>
      </c>
      <c r="AX108" s="12" t="s">
        <v>71</v>
      </c>
      <c r="AY108" s="152" t="s">
        <v>124</v>
      </c>
    </row>
    <row r="109" spans="2:65" s="12" customFormat="1" ht="11.25">
      <c r="B109" s="151"/>
      <c r="D109" s="144" t="s">
        <v>139</v>
      </c>
      <c r="E109" s="152" t="s">
        <v>19</v>
      </c>
      <c r="F109" s="153" t="s">
        <v>881</v>
      </c>
      <c r="H109" s="154">
        <v>82.5</v>
      </c>
      <c r="I109" s="155"/>
      <c r="L109" s="151"/>
      <c r="M109" s="156"/>
      <c r="T109" s="157"/>
      <c r="AT109" s="152" t="s">
        <v>139</v>
      </c>
      <c r="AU109" s="152" t="s">
        <v>80</v>
      </c>
      <c r="AV109" s="12" t="s">
        <v>80</v>
      </c>
      <c r="AW109" s="12" t="s">
        <v>32</v>
      </c>
      <c r="AX109" s="12" t="s">
        <v>71</v>
      </c>
      <c r="AY109" s="152" t="s">
        <v>124</v>
      </c>
    </row>
    <row r="110" spans="2:65" s="12" customFormat="1" ht="11.25">
      <c r="B110" s="151"/>
      <c r="D110" s="144" t="s">
        <v>139</v>
      </c>
      <c r="E110" s="152" t="s">
        <v>19</v>
      </c>
      <c r="F110" s="153" t="s">
        <v>882</v>
      </c>
      <c r="H110" s="154">
        <v>23.2</v>
      </c>
      <c r="I110" s="155"/>
      <c r="L110" s="151"/>
      <c r="M110" s="156"/>
      <c r="T110" s="157"/>
      <c r="AT110" s="152" t="s">
        <v>139</v>
      </c>
      <c r="AU110" s="152" t="s">
        <v>80</v>
      </c>
      <c r="AV110" s="12" t="s">
        <v>80</v>
      </c>
      <c r="AW110" s="12" t="s">
        <v>32</v>
      </c>
      <c r="AX110" s="12" t="s">
        <v>71</v>
      </c>
      <c r="AY110" s="152" t="s">
        <v>124</v>
      </c>
    </row>
    <row r="111" spans="2:65" s="13" customFormat="1" ht="11.25">
      <c r="B111" s="158"/>
      <c r="D111" s="144" t="s">
        <v>139</v>
      </c>
      <c r="E111" s="159" t="s">
        <v>19</v>
      </c>
      <c r="F111" s="160" t="s">
        <v>148</v>
      </c>
      <c r="H111" s="161">
        <v>106.7</v>
      </c>
      <c r="I111" s="162"/>
      <c r="L111" s="158"/>
      <c r="M111" s="163"/>
      <c r="T111" s="164"/>
      <c r="AT111" s="159" t="s">
        <v>139</v>
      </c>
      <c r="AU111" s="159" t="s">
        <v>80</v>
      </c>
      <c r="AV111" s="13" t="s">
        <v>131</v>
      </c>
      <c r="AW111" s="13" t="s">
        <v>32</v>
      </c>
      <c r="AX111" s="13" t="s">
        <v>78</v>
      </c>
      <c r="AY111" s="159" t="s">
        <v>124</v>
      </c>
    </row>
    <row r="112" spans="2:65" s="1" customFormat="1" ht="16.5" customHeight="1">
      <c r="B112" s="32"/>
      <c r="C112" s="131" t="s">
        <v>149</v>
      </c>
      <c r="D112" s="131" t="s">
        <v>126</v>
      </c>
      <c r="E112" s="132" t="s">
        <v>150</v>
      </c>
      <c r="F112" s="133" t="s">
        <v>151</v>
      </c>
      <c r="G112" s="134" t="s">
        <v>129</v>
      </c>
      <c r="H112" s="135">
        <v>11.5</v>
      </c>
      <c r="I112" s="136"/>
      <c r="J112" s="137">
        <f>ROUND(I112*H112,2)</f>
        <v>0</v>
      </c>
      <c r="K112" s="133" t="s">
        <v>130</v>
      </c>
      <c r="L112" s="32"/>
      <c r="M112" s="138" t="s">
        <v>19</v>
      </c>
      <c r="N112" s="139" t="s">
        <v>42</v>
      </c>
      <c r="P112" s="140">
        <f>O112*H112</f>
        <v>0</v>
      </c>
      <c r="Q112" s="140">
        <v>0</v>
      </c>
      <c r="R112" s="140">
        <f>Q112*H112</f>
        <v>0</v>
      </c>
      <c r="S112" s="140">
        <v>0.32</v>
      </c>
      <c r="T112" s="141">
        <f>S112*H112</f>
        <v>3.68</v>
      </c>
      <c r="AR112" s="142" t="s">
        <v>131</v>
      </c>
      <c r="AT112" s="142" t="s">
        <v>126</v>
      </c>
      <c r="AU112" s="142" t="s">
        <v>80</v>
      </c>
      <c r="AY112" s="17" t="s">
        <v>124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7" t="s">
        <v>78</v>
      </c>
      <c r="BK112" s="143">
        <f>ROUND(I112*H112,2)</f>
        <v>0</v>
      </c>
      <c r="BL112" s="17" t="s">
        <v>131</v>
      </c>
      <c r="BM112" s="142" t="s">
        <v>883</v>
      </c>
    </row>
    <row r="113" spans="2:65" s="1" customFormat="1" ht="19.5">
      <c r="B113" s="32"/>
      <c r="D113" s="144" t="s">
        <v>133</v>
      </c>
      <c r="F113" s="145" t="s">
        <v>153</v>
      </c>
      <c r="I113" s="146"/>
      <c r="L113" s="32"/>
      <c r="M113" s="147"/>
      <c r="T113" s="53"/>
      <c r="AT113" s="17" t="s">
        <v>133</v>
      </c>
      <c r="AU113" s="17" t="s">
        <v>80</v>
      </c>
    </row>
    <row r="114" spans="2:65" s="1" customFormat="1" ht="11.25">
      <c r="B114" s="32"/>
      <c r="D114" s="148" t="s">
        <v>135</v>
      </c>
      <c r="F114" s="149" t="s">
        <v>154</v>
      </c>
      <c r="I114" s="146"/>
      <c r="L114" s="32"/>
      <c r="M114" s="147"/>
      <c r="T114" s="53"/>
      <c r="AT114" s="17" t="s">
        <v>135</v>
      </c>
      <c r="AU114" s="17" t="s">
        <v>80</v>
      </c>
    </row>
    <row r="115" spans="2:65" s="1" customFormat="1" ht="117">
      <c r="B115" s="32"/>
      <c r="D115" s="144" t="s">
        <v>137</v>
      </c>
      <c r="F115" s="150" t="s">
        <v>155</v>
      </c>
      <c r="I115" s="146"/>
      <c r="L115" s="32"/>
      <c r="M115" s="147"/>
      <c r="T115" s="53"/>
      <c r="AT115" s="17" t="s">
        <v>137</v>
      </c>
      <c r="AU115" s="17" t="s">
        <v>80</v>
      </c>
    </row>
    <row r="116" spans="2:65" s="12" customFormat="1" ht="11.25">
      <c r="B116" s="151"/>
      <c r="D116" s="144" t="s">
        <v>139</v>
      </c>
      <c r="E116" s="152" t="s">
        <v>19</v>
      </c>
      <c r="F116" s="153" t="s">
        <v>884</v>
      </c>
      <c r="H116" s="154">
        <v>11.5</v>
      </c>
      <c r="I116" s="155"/>
      <c r="L116" s="151"/>
      <c r="M116" s="156"/>
      <c r="T116" s="157"/>
      <c r="AT116" s="152" t="s">
        <v>139</v>
      </c>
      <c r="AU116" s="152" t="s">
        <v>80</v>
      </c>
      <c r="AV116" s="12" t="s">
        <v>80</v>
      </c>
      <c r="AW116" s="12" t="s">
        <v>32</v>
      </c>
      <c r="AX116" s="12" t="s">
        <v>78</v>
      </c>
      <c r="AY116" s="152" t="s">
        <v>124</v>
      </c>
    </row>
    <row r="117" spans="2:65" s="14" customFormat="1" ht="11.25">
      <c r="B117" s="165"/>
      <c r="D117" s="144" t="s">
        <v>139</v>
      </c>
      <c r="E117" s="166" t="s">
        <v>19</v>
      </c>
      <c r="F117" s="167" t="s">
        <v>885</v>
      </c>
      <c r="H117" s="166" t="s">
        <v>19</v>
      </c>
      <c r="I117" s="168"/>
      <c r="L117" s="165"/>
      <c r="M117" s="169"/>
      <c r="T117" s="170"/>
      <c r="AT117" s="166" t="s">
        <v>139</v>
      </c>
      <c r="AU117" s="166" t="s">
        <v>80</v>
      </c>
      <c r="AV117" s="14" t="s">
        <v>78</v>
      </c>
      <c r="AW117" s="14" t="s">
        <v>32</v>
      </c>
      <c r="AX117" s="14" t="s">
        <v>71</v>
      </c>
      <c r="AY117" s="166" t="s">
        <v>124</v>
      </c>
    </row>
    <row r="118" spans="2:65" s="1" customFormat="1" ht="21.75" customHeight="1">
      <c r="B118" s="32"/>
      <c r="C118" s="131" t="s">
        <v>131</v>
      </c>
      <c r="D118" s="131" t="s">
        <v>126</v>
      </c>
      <c r="E118" s="132" t="s">
        <v>886</v>
      </c>
      <c r="F118" s="133" t="s">
        <v>887</v>
      </c>
      <c r="G118" s="134" t="s">
        <v>129</v>
      </c>
      <c r="H118" s="135">
        <v>136</v>
      </c>
      <c r="I118" s="136"/>
      <c r="J118" s="137">
        <f>ROUND(I118*H118,2)</f>
        <v>0</v>
      </c>
      <c r="K118" s="133" t="s">
        <v>130</v>
      </c>
      <c r="L118" s="32"/>
      <c r="M118" s="138" t="s">
        <v>19</v>
      </c>
      <c r="N118" s="139" t="s">
        <v>42</v>
      </c>
      <c r="P118" s="140">
        <f>O118*H118</f>
        <v>0</v>
      </c>
      <c r="Q118" s="140">
        <v>0</v>
      </c>
      <c r="R118" s="140">
        <f>Q118*H118</f>
        <v>0</v>
      </c>
      <c r="S118" s="140">
        <v>0.28999999999999998</v>
      </c>
      <c r="T118" s="141">
        <f>S118*H118</f>
        <v>39.44</v>
      </c>
      <c r="AR118" s="142" t="s">
        <v>131</v>
      </c>
      <c r="AT118" s="142" t="s">
        <v>126</v>
      </c>
      <c r="AU118" s="142" t="s">
        <v>80</v>
      </c>
      <c r="AY118" s="17" t="s">
        <v>124</v>
      </c>
      <c r="BE118" s="143">
        <f>IF(N118="základní",J118,0)</f>
        <v>0</v>
      </c>
      <c r="BF118" s="143">
        <f>IF(N118="snížená",J118,0)</f>
        <v>0</v>
      </c>
      <c r="BG118" s="143">
        <f>IF(N118="zákl. přenesená",J118,0)</f>
        <v>0</v>
      </c>
      <c r="BH118" s="143">
        <f>IF(N118="sníž. přenesená",J118,0)</f>
        <v>0</v>
      </c>
      <c r="BI118" s="143">
        <f>IF(N118="nulová",J118,0)</f>
        <v>0</v>
      </c>
      <c r="BJ118" s="17" t="s">
        <v>78</v>
      </c>
      <c r="BK118" s="143">
        <f>ROUND(I118*H118,2)</f>
        <v>0</v>
      </c>
      <c r="BL118" s="17" t="s">
        <v>131</v>
      </c>
      <c r="BM118" s="142" t="s">
        <v>888</v>
      </c>
    </row>
    <row r="119" spans="2:65" s="1" customFormat="1" ht="19.5">
      <c r="B119" s="32"/>
      <c r="D119" s="144" t="s">
        <v>133</v>
      </c>
      <c r="F119" s="145" t="s">
        <v>889</v>
      </c>
      <c r="I119" s="146"/>
      <c r="L119" s="32"/>
      <c r="M119" s="147"/>
      <c r="T119" s="53"/>
      <c r="AT119" s="17" t="s">
        <v>133</v>
      </c>
      <c r="AU119" s="17" t="s">
        <v>80</v>
      </c>
    </row>
    <row r="120" spans="2:65" s="1" customFormat="1" ht="11.25">
      <c r="B120" s="32"/>
      <c r="D120" s="148" t="s">
        <v>135</v>
      </c>
      <c r="F120" s="149" t="s">
        <v>890</v>
      </c>
      <c r="I120" s="146"/>
      <c r="L120" s="32"/>
      <c r="M120" s="147"/>
      <c r="T120" s="53"/>
      <c r="AT120" s="17" t="s">
        <v>135</v>
      </c>
      <c r="AU120" s="17" t="s">
        <v>80</v>
      </c>
    </row>
    <row r="121" spans="2:65" s="1" customFormat="1" ht="175.5">
      <c r="B121" s="32"/>
      <c r="D121" s="144" t="s">
        <v>137</v>
      </c>
      <c r="F121" s="150" t="s">
        <v>162</v>
      </c>
      <c r="I121" s="146"/>
      <c r="L121" s="32"/>
      <c r="M121" s="147"/>
      <c r="T121" s="53"/>
      <c r="AT121" s="17" t="s">
        <v>137</v>
      </c>
      <c r="AU121" s="17" t="s">
        <v>80</v>
      </c>
    </row>
    <row r="122" spans="2:65" s="12" customFormat="1" ht="11.25">
      <c r="B122" s="151"/>
      <c r="D122" s="144" t="s">
        <v>139</v>
      </c>
      <c r="E122" s="152" t="s">
        <v>19</v>
      </c>
      <c r="F122" s="153" t="s">
        <v>891</v>
      </c>
      <c r="H122" s="154">
        <v>124.5</v>
      </c>
      <c r="I122" s="155"/>
      <c r="L122" s="151"/>
      <c r="M122" s="156"/>
      <c r="T122" s="157"/>
      <c r="AT122" s="152" t="s">
        <v>139</v>
      </c>
      <c r="AU122" s="152" t="s">
        <v>80</v>
      </c>
      <c r="AV122" s="12" t="s">
        <v>80</v>
      </c>
      <c r="AW122" s="12" t="s">
        <v>32</v>
      </c>
      <c r="AX122" s="12" t="s">
        <v>71</v>
      </c>
      <c r="AY122" s="152" t="s">
        <v>124</v>
      </c>
    </row>
    <row r="123" spans="2:65" s="12" customFormat="1" ht="11.25">
      <c r="B123" s="151"/>
      <c r="D123" s="144" t="s">
        <v>139</v>
      </c>
      <c r="E123" s="152" t="s">
        <v>19</v>
      </c>
      <c r="F123" s="153" t="s">
        <v>892</v>
      </c>
      <c r="H123" s="154">
        <v>11.5</v>
      </c>
      <c r="I123" s="155"/>
      <c r="L123" s="151"/>
      <c r="M123" s="156"/>
      <c r="T123" s="157"/>
      <c r="AT123" s="152" t="s">
        <v>139</v>
      </c>
      <c r="AU123" s="152" t="s">
        <v>80</v>
      </c>
      <c r="AV123" s="12" t="s">
        <v>80</v>
      </c>
      <c r="AW123" s="12" t="s">
        <v>32</v>
      </c>
      <c r="AX123" s="12" t="s">
        <v>71</v>
      </c>
      <c r="AY123" s="152" t="s">
        <v>124</v>
      </c>
    </row>
    <row r="124" spans="2:65" s="13" customFormat="1" ht="11.25">
      <c r="B124" s="158"/>
      <c r="D124" s="144" t="s">
        <v>139</v>
      </c>
      <c r="E124" s="159" t="s">
        <v>19</v>
      </c>
      <c r="F124" s="160" t="s">
        <v>148</v>
      </c>
      <c r="H124" s="161">
        <v>136</v>
      </c>
      <c r="I124" s="162"/>
      <c r="L124" s="158"/>
      <c r="M124" s="163"/>
      <c r="T124" s="164"/>
      <c r="AT124" s="159" t="s">
        <v>139</v>
      </c>
      <c r="AU124" s="159" t="s">
        <v>80</v>
      </c>
      <c r="AV124" s="13" t="s">
        <v>131</v>
      </c>
      <c r="AW124" s="13" t="s">
        <v>32</v>
      </c>
      <c r="AX124" s="13" t="s">
        <v>78</v>
      </c>
      <c r="AY124" s="159" t="s">
        <v>124</v>
      </c>
    </row>
    <row r="125" spans="2:65" s="1" customFormat="1" ht="21.75" customHeight="1">
      <c r="B125" s="32"/>
      <c r="C125" s="131" t="s">
        <v>164</v>
      </c>
      <c r="D125" s="131" t="s">
        <v>126</v>
      </c>
      <c r="E125" s="132" t="s">
        <v>165</v>
      </c>
      <c r="F125" s="133" t="s">
        <v>166</v>
      </c>
      <c r="G125" s="134" t="s">
        <v>129</v>
      </c>
      <c r="H125" s="135">
        <v>119.5</v>
      </c>
      <c r="I125" s="136"/>
      <c r="J125" s="137">
        <f>ROUND(I125*H125,2)</f>
        <v>0</v>
      </c>
      <c r="K125" s="133" t="s">
        <v>130</v>
      </c>
      <c r="L125" s="32"/>
      <c r="M125" s="138" t="s">
        <v>19</v>
      </c>
      <c r="N125" s="139" t="s">
        <v>42</v>
      </c>
      <c r="P125" s="140">
        <f>O125*H125</f>
        <v>0</v>
      </c>
      <c r="Q125" s="140">
        <v>0</v>
      </c>
      <c r="R125" s="140">
        <f>Q125*H125</f>
        <v>0</v>
      </c>
      <c r="S125" s="140">
        <v>0.57999999999999996</v>
      </c>
      <c r="T125" s="141">
        <f>S125*H125</f>
        <v>69.31</v>
      </c>
      <c r="AR125" s="142" t="s">
        <v>131</v>
      </c>
      <c r="AT125" s="142" t="s">
        <v>126</v>
      </c>
      <c r="AU125" s="142" t="s">
        <v>80</v>
      </c>
      <c r="AY125" s="17" t="s">
        <v>124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7" t="s">
        <v>78</v>
      </c>
      <c r="BK125" s="143">
        <f>ROUND(I125*H125,2)</f>
        <v>0</v>
      </c>
      <c r="BL125" s="17" t="s">
        <v>131</v>
      </c>
      <c r="BM125" s="142" t="s">
        <v>893</v>
      </c>
    </row>
    <row r="126" spans="2:65" s="1" customFormat="1" ht="19.5">
      <c r="B126" s="32"/>
      <c r="D126" s="144" t="s">
        <v>133</v>
      </c>
      <c r="F126" s="145" t="s">
        <v>168</v>
      </c>
      <c r="I126" s="146"/>
      <c r="L126" s="32"/>
      <c r="M126" s="147"/>
      <c r="T126" s="53"/>
      <c r="AT126" s="17" t="s">
        <v>133</v>
      </c>
      <c r="AU126" s="17" t="s">
        <v>80</v>
      </c>
    </row>
    <row r="127" spans="2:65" s="1" customFormat="1" ht="11.25">
      <c r="B127" s="32"/>
      <c r="D127" s="148" t="s">
        <v>135</v>
      </c>
      <c r="F127" s="149" t="s">
        <v>169</v>
      </c>
      <c r="I127" s="146"/>
      <c r="L127" s="32"/>
      <c r="M127" s="147"/>
      <c r="T127" s="53"/>
      <c r="AT127" s="17" t="s">
        <v>135</v>
      </c>
      <c r="AU127" s="17" t="s">
        <v>80</v>
      </c>
    </row>
    <row r="128" spans="2:65" s="1" customFormat="1" ht="175.5">
      <c r="B128" s="32"/>
      <c r="D128" s="144" t="s">
        <v>137</v>
      </c>
      <c r="F128" s="150" t="s">
        <v>162</v>
      </c>
      <c r="I128" s="146"/>
      <c r="L128" s="32"/>
      <c r="M128" s="147"/>
      <c r="T128" s="53"/>
      <c r="AT128" s="17" t="s">
        <v>137</v>
      </c>
      <c r="AU128" s="17" t="s">
        <v>80</v>
      </c>
    </row>
    <row r="129" spans="2:65" s="12" customFormat="1" ht="11.25">
      <c r="B129" s="151"/>
      <c r="D129" s="144" t="s">
        <v>139</v>
      </c>
      <c r="E129" s="152" t="s">
        <v>19</v>
      </c>
      <c r="F129" s="153" t="s">
        <v>894</v>
      </c>
      <c r="H129" s="154">
        <v>8</v>
      </c>
      <c r="I129" s="155"/>
      <c r="L129" s="151"/>
      <c r="M129" s="156"/>
      <c r="T129" s="157"/>
      <c r="AT129" s="152" t="s">
        <v>139</v>
      </c>
      <c r="AU129" s="152" t="s">
        <v>80</v>
      </c>
      <c r="AV129" s="12" t="s">
        <v>80</v>
      </c>
      <c r="AW129" s="12" t="s">
        <v>32</v>
      </c>
      <c r="AX129" s="12" t="s">
        <v>71</v>
      </c>
      <c r="AY129" s="152" t="s">
        <v>124</v>
      </c>
    </row>
    <row r="130" spans="2:65" s="12" customFormat="1" ht="11.25">
      <c r="B130" s="151"/>
      <c r="D130" s="144" t="s">
        <v>139</v>
      </c>
      <c r="E130" s="152" t="s">
        <v>19</v>
      </c>
      <c r="F130" s="153" t="s">
        <v>895</v>
      </c>
      <c r="H130" s="154">
        <v>23.2</v>
      </c>
      <c r="I130" s="155"/>
      <c r="L130" s="151"/>
      <c r="M130" s="156"/>
      <c r="T130" s="157"/>
      <c r="AT130" s="152" t="s">
        <v>139</v>
      </c>
      <c r="AU130" s="152" t="s">
        <v>80</v>
      </c>
      <c r="AV130" s="12" t="s">
        <v>80</v>
      </c>
      <c r="AW130" s="12" t="s">
        <v>32</v>
      </c>
      <c r="AX130" s="12" t="s">
        <v>71</v>
      </c>
      <c r="AY130" s="152" t="s">
        <v>124</v>
      </c>
    </row>
    <row r="131" spans="2:65" s="12" customFormat="1" ht="11.25">
      <c r="B131" s="151"/>
      <c r="D131" s="144" t="s">
        <v>139</v>
      </c>
      <c r="E131" s="152" t="s">
        <v>19</v>
      </c>
      <c r="F131" s="153" t="s">
        <v>896</v>
      </c>
      <c r="H131" s="154">
        <v>88.3</v>
      </c>
      <c r="I131" s="155"/>
      <c r="L131" s="151"/>
      <c r="M131" s="156"/>
      <c r="T131" s="157"/>
      <c r="AT131" s="152" t="s">
        <v>139</v>
      </c>
      <c r="AU131" s="152" t="s">
        <v>80</v>
      </c>
      <c r="AV131" s="12" t="s">
        <v>80</v>
      </c>
      <c r="AW131" s="12" t="s">
        <v>32</v>
      </c>
      <c r="AX131" s="12" t="s">
        <v>71</v>
      </c>
      <c r="AY131" s="152" t="s">
        <v>124</v>
      </c>
    </row>
    <row r="132" spans="2:65" s="13" customFormat="1" ht="11.25">
      <c r="B132" s="158"/>
      <c r="D132" s="144" t="s">
        <v>139</v>
      </c>
      <c r="E132" s="159" t="s">
        <v>19</v>
      </c>
      <c r="F132" s="160" t="s">
        <v>148</v>
      </c>
      <c r="H132" s="161">
        <v>119.5</v>
      </c>
      <c r="I132" s="162"/>
      <c r="L132" s="158"/>
      <c r="M132" s="163"/>
      <c r="T132" s="164"/>
      <c r="AT132" s="159" t="s">
        <v>139</v>
      </c>
      <c r="AU132" s="159" t="s">
        <v>80</v>
      </c>
      <c r="AV132" s="13" t="s">
        <v>131</v>
      </c>
      <c r="AW132" s="13" t="s">
        <v>32</v>
      </c>
      <c r="AX132" s="13" t="s">
        <v>78</v>
      </c>
      <c r="AY132" s="159" t="s">
        <v>124</v>
      </c>
    </row>
    <row r="133" spans="2:65" s="1" customFormat="1" ht="16.5" customHeight="1">
      <c r="B133" s="32"/>
      <c r="C133" s="131" t="s">
        <v>173</v>
      </c>
      <c r="D133" s="131" t="s">
        <v>126</v>
      </c>
      <c r="E133" s="132" t="s">
        <v>897</v>
      </c>
      <c r="F133" s="133" t="s">
        <v>898</v>
      </c>
      <c r="G133" s="134" t="s">
        <v>129</v>
      </c>
      <c r="H133" s="135">
        <v>132.5</v>
      </c>
      <c r="I133" s="136"/>
      <c r="J133" s="137">
        <f>ROUND(I133*H133,2)</f>
        <v>0</v>
      </c>
      <c r="K133" s="133" t="s">
        <v>130</v>
      </c>
      <c r="L133" s="32"/>
      <c r="M133" s="138" t="s">
        <v>19</v>
      </c>
      <c r="N133" s="139" t="s">
        <v>42</v>
      </c>
      <c r="P133" s="140">
        <f>O133*H133</f>
        <v>0</v>
      </c>
      <c r="Q133" s="140">
        <v>0</v>
      </c>
      <c r="R133" s="140">
        <f>Q133*H133</f>
        <v>0</v>
      </c>
      <c r="S133" s="140">
        <v>0.24</v>
      </c>
      <c r="T133" s="141">
        <f>S133*H133</f>
        <v>31.799999999999997</v>
      </c>
      <c r="AR133" s="142" t="s">
        <v>131</v>
      </c>
      <c r="AT133" s="142" t="s">
        <v>126</v>
      </c>
      <c r="AU133" s="142" t="s">
        <v>80</v>
      </c>
      <c r="AY133" s="17" t="s">
        <v>124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78</v>
      </c>
      <c r="BK133" s="143">
        <f>ROUND(I133*H133,2)</f>
        <v>0</v>
      </c>
      <c r="BL133" s="17" t="s">
        <v>131</v>
      </c>
      <c r="BM133" s="142" t="s">
        <v>899</v>
      </c>
    </row>
    <row r="134" spans="2:65" s="1" customFormat="1" ht="19.5">
      <c r="B134" s="32"/>
      <c r="D134" s="144" t="s">
        <v>133</v>
      </c>
      <c r="F134" s="145" t="s">
        <v>900</v>
      </c>
      <c r="I134" s="146"/>
      <c r="L134" s="32"/>
      <c r="M134" s="147"/>
      <c r="T134" s="53"/>
      <c r="AT134" s="17" t="s">
        <v>133</v>
      </c>
      <c r="AU134" s="17" t="s">
        <v>80</v>
      </c>
    </row>
    <row r="135" spans="2:65" s="1" customFormat="1" ht="11.25">
      <c r="B135" s="32"/>
      <c r="D135" s="148" t="s">
        <v>135</v>
      </c>
      <c r="F135" s="149" t="s">
        <v>901</v>
      </c>
      <c r="I135" s="146"/>
      <c r="L135" s="32"/>
      <c r="M135" s="147"/>
      <c r="T135" s="53"/>
      <c r="AT135" s="17" t="s">
        <v>135</v>
      </c>
      <c r="AU135" s="17" t="s">
        <v>80</v>
      </c>
    </row>
    <row r="136" spans="2:65" s="1" customFormat="1" ht="175.5">
      <c r="B136" s="32"/>
      <c r="D136" s="144" t="s">
        <v>137</v>
      </c>
      <c r="F136" s="150" t="s">
        <v>162</v>
      </c>
      <c r="I136" s="146"/>
      <c r="L136" s="32"/>
      <c r="M136" s="147"/>
      <c r="T136" s="53"/>
      <c r="AT136" s="17" t="s">
        <v>137</v>
      </c>
      <c r="AU136" s="17" t="s">
        <v>80</v>
      </c>
    </row>
    <row r="137" spans="2:65" s="12" customFormat="1" ht="11.25">
      <c r="B137" s="151"/>
      <c r="D137" s="144" t="s">
        <v>139</v>
      </c>
      <c r="E137" s="152" t="s">
        <v>19</v>
      </c>
      <c r="F137" s="153" t="s">
        <v>902</v>
      </c>
      <c r="H137" s="154">
        <v>132.5</v>
      </c>
      <c r="I137" s="155"/>
      <c r="L137" s="151"/>
      <c r="M137" s="156"/>
      <c r="T137" s="157"/>
      <c r="AT137" s="152" t="s">
        <v>139</v>
      </c>
      <c r="AU137" s="152" t="s">
        <v>80</v>
      </c>
      <c r="AV137" s="12" t="s">
        <v>80</v>
      </c>
      <c r="AW137" s="12" t="s">
        <v>32</v>
      </c>
      <c r="AX137" s="12" t="s">
        <v>78</v>
      </c>
      <c r="AY137" s="152" t="s">
        <v>124</v>
      </c>
    </row>
    <row r="138" spans="2:65" s="1" customFormat="1" ht="16.5" customHeight="1">
      <c r="B138" s="32"/>
      <c r="C138" s="131" t="s">
        <v>181</v>
      </c>
      <c r="D138" s="131" t="s">
        <v>126</v>
      </c>
      <c r="E138" s="132" t="s">
        <v>903</v>
      </c>
      <c r="F138" s="133" t="s">
        <v>904</v>
      </c>
      <c r="G138" s="134" t="s">
        <v>129</v>
      </c>
      <c r="H138" s="135">
        <v>124.5</v>
      </c>
      <c r="I138" s="136"/>
      <c r="J138" s="137">
        <f>ROUND(I138*H138,2)</f>
        <v>0</v>
      </c>
      <c r="K138" s="133" t="s">
        <v>130</v>
      </c>
      <c r="L138" s="32"/>
      <c r="M138" s="138" t="s">
        <v>19</v>
      </c>
      <c r="N138" s="139" t="s">
        <v>42</v>
      </c>
      <c r="P138" s="140">
        <f>O138*H138</f>
        <v>0</v>
      </c>
      <c r="Q138" s="140">
        <v>0</v>
      </c>
      <c r="R138" s="140">
        <f>Q138*H138</f>
        <v>0</v>
      </c>
      <c r="S138" s="140">
        <v>9.8000000000000004E-2</v>
      </c>
      <c r="T138" s="141">
        <f>S138*H138</f>
        <v>12.201000000000001</v>
      </c>
      <c r="AR138" s="142" t="s">
        <v>131</v>
      </c>
      <c r="AT138" s="142" t="s">
        <v>126</v>
      </c>
      <c r="AU138" s="142" t="s">
        <v>80</v>
      </c>
      <c r="AY138" s="17" t="s">
        <v>124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7" t="s">
        <v>78</v>
      </c>
      <c r="BK138" s="143">
        <f>ROUND(I138*H138,2)</f>
        <v>0</v>
      </c>
      <c r="BL138" s="17" t="s">
        <v>131</v>
      </c>
      <c r="BM138" s="142" t="s">
        <v>905</v>
      </c>
    </row>
    <row r="139" spans="2:65" s="1" customFormat="1" ht="19.5">
      <c r="B139" s="32"/>
      <c r="D139" s="144" t="s">
        <v>133</v>
      </c>
      <c r="F139" s="145" t="s">
        <v>906</v>
      </c>
      <c r="I139" s="146"/>
      <c r="L139" s="32"/>
      <c r="M139" s="147"/>
      <c r="T139" s="53"/>
      <c r="AT139" s="17" t="s">
        <v>133</v>
      </c>
      <c r="AU139" s="17" t="s">
        <v>80</v>
      </c>
    </row>
    <row r="140" spans="2:65" s="1" customFormat="1" ht="11.25">
      <c r="B140" s="32"/>
      <c r="D140" s="148" t="s">
        <v>135</v>
      </c>
      <c r="F140" s="149" t="s">
        <v>907</v>
      </c>
      <c r="I140" s="146"/>
      <c r="L140" s="32"/>
      <c r="M140" s="147"/>
      <c r="T140" s="53"/>
      <c r="AT140" s="17" t="s">
        <v>135</v>
      </c>
      <c r="AU140" s="17" t="s">
        <v>80</v>
      </c>
    </row>
    <row r="141" spans="2:65" s="1" customFormat="1" ht="175.5">
      <c r="B141" s="32"/>
      <c r="D141" s="144" t="s">
        <v>137</v>
      </c>
      <c r="F141" s="150" t="s">
        <v>162</v>
      </c>
      <c r="I141" s="146"/>
      <c r="L141" s="32"/>
      <c r="M141" s="147"/>
      <c r="T141" s="53"/>
      <c r="AT141" s="17" t="s">
        <v>137</v>
      </c>
      <c r="AU141" s="17" t="s">
        <v>80</v>
      </c>
    </row>
    <row r="142" spans="2:65" s="12" customFormat="1" ht="11.25">
      <c r="B142" s="151"/>
      <c r="D142" s="144" t="s">
        <v>139</v>
      </c>
      <c r="E142" s="152" t="s">
        <v>19</v>
      </c>
      <c r="F142" s="153" t="s">
        <v>908</v>
      </c>
      <c r="H142" s="154">
        <v>124.5</v>
      </c>
      <c r="I142" s="155"/>
      <c r="L142" s="151"/>
      <c r="M142" s="156"/>
      <c r="T142" s="157"/>
      <c r="AT142" s="152" t="s">
        <v>139</v>
      </c>
      <c r="AU142" s="152" t="s">
        <v>80</v>
      </c>
      <c r="AV142" s="12" t="s">
        <v>80</v>
      </c>
      <c r="AW142" s="12" t="s">
        <v>32</v>
      </c>
      <c r="AX142" s="12" t="s">
        <v>78</v>
      </c>
      <c r="AY142" s="152" t="s">
        <v>124</v>
      </c>
    </row>
    <row r="143" spans="2:65" s="1" customFormat="1" ht="16.5" customHeight="1">
      <c r="B143" s="32"/>
      <c r="C143" s="131" t="s">
        <v>189</v>
      </c>
      <c r="D143" s="131" t="s">
        <v>126</v>
      </c>
      <c r="E143" s="132" t="s">
        <v>909</v>
      </c>
      <c r="F143" s="133" t="s">
        <v>910</v>
      </c>
      <c r="G143" s="134" t="s">
        <v>129</v>
      </c>
      <c r="H143" s="135">
        <v>539.5</v>
      </c>
      <c r="I143" s="136"/>
      <c r="J143" s="137">
        <f>ROUND(I143*H143,2)</f>
        <v>0</v>
      </c>
      <c r="K143" s="133" t="s">
        <v>130</v>
      </c>
      <c r="L143" s="32"/>
      <c r="M143" s="138" t="s">
        <v>19</v>
      </c>
      <c r="N143" s="139" t="s">
        <v>42</v>
      </c>
      <c r="P143" s="140">
        <f>O143*H143</f>
        <v>0</v>
      </c>
      <c r="Q143" s="140">
        <v>0</v>
      </c>
      <c r="R143" s="140">
        <f>Q143*H143</f>
        <v>0</v>
      </c>
      <c r="S143" s="140">
        <v>0.44</v>
      </c>
      <c r="T143" s="141">
        <f>S143*H143</f>
        <v>237.38</v>
      </c>
      <c r="AR143" s="142" t="s">
        <v>131</v>
      </c>
      <c r="AT143" s="142" t="s">
        <v>126</v>
      </c>
      <c r="AU143" s="142" t="s">
        <v>80</v>
      </c>
      <c r="AY143" s="17" t="s">
        <v>124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7" t="s">
        <v>78</v>
      </c>
      <c r="BK143" s="143">
        <f>ROUND(I143*H143,2)</f>
        <v>0</v>
      </c>
      <c r="BL143" s="17" t="s">
        <v>131</v>
      </c>
      <c r="BM143" s="142" t="s">
        <v>911</v>
      </c>
    </row>
    <row r="144" spans="2:65" s="1" customFormat="1" ht="19.5">
      <c r="B144" s="32"/>
      <c r="D144" s="144" t="s">
        <v>133</v>
      </c>
      <c r="F144" s="145" t="s">
        <v>912</v>
      </c>
      <c r="I144" s="146"/>
      <c r="L144" s="32"/>
      <c r="M144" s="147"/>
      <c r="T144" s="53"/>
      <c r="AT144" s="17" t="s">
        <v>133</v>
      </c>
      <c r="AU144" s="17" t="s">
        <v>80</v>
      </c>
    </row>
    <row r="145" spans="2:65" s="1" customFormat="1" ht="11.25">
      <c r="B145" s="32"/>
      <c r="D145" s="148" t="s">
        <v>135</v>
      </c>
      <c r="F145" s="149" t="s">
        <v>913</v>
      </c>
      <c r="I145" s="146"/>
      <c r="L145" s="32"/>
      <c r="M145" s="147"/>
      <c r="T145" s="53"/>
      <c r="AT145" s="17" t="s">
        <v>135</v>
      </c>
      <c r="AU145" s="17" t="s">
        <v>80</v>
      </c>
    </row>
    <row r="146" spans="2:65" s="1" customFormat="1" ht="175.5">
      <c r="B146" s="32"/>
      <c r="D146" s="144" t="s">
        <v>137</v>
      </c>
      <c r="F146" s="150" t="s">
        <v>162</v>
      </c>
      <c r="I146" s="146"/>
      <c r="L146" s="32"/>
      <c r="M146" s="147"/>
      <c r="T146" s="53"/>
      <c r="AT146" s="17" t="s">
        <v>137</v>
      </c>
      <c r="AU146" s="17" t="s">
        <v>80</v>
      </c>
    </row>
    <row r="147" spans="2:65" s="12" customFormat="1" ht="11.25">
      <c r="B147" s="151"/>
      <c r="D147" s="144" t="s">
        <v>139</v>
      </c>
      <c r="E147" s="152" t="s">
        <v>19</v>
      </c>
      <c r="F147" s="153" t="s">
        <v>914</v>
      </c>
      <c r="H147" s="154">
        <v>82.5</v>
      </c>
      <c r="I147" s="155"/>
      <c r="L147" s="151"/>
      <c r="M147" s="156"/>
      <c r="T147" s="157"/>
      <c r="AT147" s="152" t="s">
        <v>139</v>
      </c>
      <c r="AU147" s="152" t="s">
        <v>80</v>
      </c>
      <c r="AV147" s="12" t="s">
        <v>80</v>
      </c>
      <c r="AW147" s="12" t="s">
        <v>32</v>
      </c>
      <c r="AX147" s="12" t="s">
        <v>71</v>
      </c>
      <c r="AY147" s="152" t="s">
        <v>124</v>
      </c>
    </row>
    <row r="148" spans="2:65" s="12" customFormat="1" ht="11.25">
      <c r="B148" s="151"/>
      <c r="D148" s="144" t="s">
        <v>139</v>
      </c>
      <c r="E148" s="152" t="s">
        <v>19</v>
      </c>
      <c r="F148" s="153" t="s">
        <v>915</v>
      </c>
      <c r="H148" s="154">
        <v>449</v>
      </c>
      <c r="I148" s="155"/>
      <c r="L148" s="151"/>
      <c r="M148" s="156"/>
      <c r="T148" s="157"/>
      <c r="AT148" s="152" t="s">
        <v>139</v>
      </c>
      <c r="AU148" s="152" t="s">
        <v>80</v>
      </c>
      <c r="AV148" s="12" t="s">
        <v>80</v>
      </c>
      <c r="AW148" s="12" t="s">
        <v>32</v>
      </c>
      <c r="AX148" s="12" t="s">
        <v>71</v>
      </c>
      <c r="AY148" s="152" t="s">
        <v>124</v>
      </c>
    </row>
    <row r="149" spans="2:65" s="12" customFormat="1" ht="11.25">
      <c r="B149" s="151"/>
      <c r="D149" s="144" t="s">
        <v>139</v>
      </c>
      <c r="E149" s="152" t="s">
        <v>19</v>
      </c>
      <c r="F149" s="153" t="s">
        <v>916</v>
      </c>
      <c r="H149" s="154">
        <v>8</v>
      </c>
      <c r="I149" s="155"/>
      <c r="L149" s="151"/>
      <c r="M149" s="156"/>
      <c r="T149" s="157"/>
      <c r="AT149" s="152" t="s">
        <v>139</v>
      </c>
      <c r="AU149" s="152" t="s">
        <v>80</v>
      </c>
      <c r="AV149" s="12" t="s">
        <v>80</v>
      </c>
      <c r="AW149" s="12" t="s">
        <v>32</v>
      </c>
      <c r="AX149" s="12" t="s">
        <v>71</v>
      </c>
      <c r="AY149" s="152" t="s">
        <v>124</v>
      </c>
    </row>
    <row r="150" spans="2:65" s="13" customFormat="1" ht="11.25">
      <c r="B150" s="158"/>
      <c r="D150" s="144" t="s">
        <v>139</v>
      </c>
      <c r="E150" s="159" t="s">
        <v>19</v>
      </c>
      <c r="F150" s="160" t="s">
        <v>148</v>
      </c>
      <c r="H150" s="161">
        <v>539.5</v>
      </c>
      <c r="I150" s="162"/>
      <c r="L150" s="158"/>
      <c r="M150" s="163"/>
      <c r="T150" s="164"/>
      <c r="AT150" s="159" t="s">
        <v>139</v>
      </c>
      <c r="AU150" s="159" t="s">
        <v>80</v>
      </c>
      <c r="AV150" s="13" t="s">
        <v>131</v>
      </c>
      <c r="AW150" s="13" t="s">
        <v>32</v>
      </c>
      <c r="AX150" s="13" t="s">
        <v>78</v>
      </c>
      <c r="AY150" s="159" t="s">
        <v>124</v>
      </c>
    </row>
    <row r="151" spans="2:65" s="1" customFormat="1" ht="16.5" customHeight="1">
      <c r="B151" s="32"/>
      <c r="C151" s="131" t="s">
        <v>197</v>
      </c>
      <c r="D151" s="131" t="s">
        <v>126</v>
      </c>
      <c r="E151" s="132" t="s">
        <v>182</v>
      </c>
      <c r="F151" s="133" t="s">
        <v>183</v>
      </c>
      <c r="G151" s="134" t="s">
        <v>129</v>
      </c>
      <c r="H151" s="135">
        <v>8</v>
      </c>
      <c r="I151" s="136"/>
      <c r="J151" s="137">
        <f>ROUND(I151*H151,2)</f>
        <v>0</v>
      </c>
      <c r="K151" s="133" t="s">
        <v>130</v>
      </c>
      <c r="L151" s="32"/>
      <c r="M151" s="138" t="s">
        <v>19</v>
      </c>
      <c r="N151" s="139" t="s">
        <v>42</v>
      </c>
      <c r="P151" s="140">
        <f>O151*H151</f>
        <v>0</v>
      </c>
      <c r="Q151" s="140">
        <v>0</v>
      </c>
      <c r="R151" s="140">
        <f>Q151*H151</f>
        <v>0</v>
      </c>
      <c r="S151" s="140">
        <v>0.17</v>
      </c>
      <c r="T151" s="141">
        <f>S151*H151</f>
        <v>1.36</v>
      </c>
      <c r="AR151" s="142" t="s">
        <v>131</v>
      </c>
      <c r="AT151" s="142" t="s">
        <v>126</v>
      </c>
      <c r="AU151" s="142" t="s">
        <v>80</v>
      </c>
      <c r="AY151" s="17" t="s">
        <v>124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7" t="s">
        <v>78</v>
      </c>
      <c r="BK151" s="143">
        <f>ROUND(I151*H151,2)</f>
        <v>0</v>
      </c>
      <c r="BL151" s="17" t="s">
        <v>131</v>
      </c>
      <c r="BM151" s="142" t="s">
        <v>917</v>
      </c>
    </row>
    <row r="152" spans="2:65" s="1" customFormat="1" ht="19.5">
      <c r="B152" s="32"/>
      <c r="D152" s="144" t="s">
        <v>133</v>
      </c>
      <c r="F152" s="145" t="s">
        <v>185</v>
      </c>
      <c r="I152" s="146"/>
      <c r="L152" s="32"/>
      <c r="M152" s="147"/>
      <c r="T152" s="53"/>
      <c r="AT152" s="17" t="s">
        <v>133</v>
      </c>
      <c r="AU152" s="17" t="s">
        <v>80</v>
      </c>
    </row>
    <row r="153" spans="2:65" s="1" customFormat="1" ht="11.25">
      <c r="B153" s="32"/>
      <c r="D153" s="148" t="s">
        <v>135</v>
      </c>
      <c r="F153" s="149" t="s">
        <v>186</v>
      </c>
      <c r="I153" s="146"/>
      <c r="L153" s="32"/>
      <c r="M153" s="147"/>
      <c r="T153" s="53"/>
      <c r="AT153" s="17" t="s">
        <v>135</v>
      </c>
      <c r="AU153" s="17" t="s">
        <v>80</v>
      </c>
    </row>
    <row r="154" spans="2:65" s="1" customFormat="1" ht="175.5">
      <c r="B154" s="32"/>
      <c r="D154" s="144" t="s">
        <v>137</v>
      </c>
      <c r="F154" s="150" t="s">
        <v>162</v>
      </c>
      <c r="I154" s="146"/>
      <c r="L154" s="32"/>
      <c r="M154" s="147"/>
      <c r="T154" s="53"/>
      <c r="AT154" s="17" t="s">
        <v>137</v>
      </c>
      <c r="AU154" s="17" t="s">
        <v>80</v>
      </c>
    </row>
    <row r="155" spans="2:65" s="12" customFormat="1" ht="11.25">
      <c r="B155" s="151"/>
      <c r="D155" s="144" t="s">
        <v>139</v>
      </c>
      <c r="E155" s="152" t="s">
        <v>19</v>
      </c>
      <c r="F155" s="153" t="s">
        <v>918</v>
      </c>
      <c r="H155" s="154">
        <v>8</v>
      </c>
      <c r="I155" s="155"/>
      <c r="L155" s="151"/>
      <c r="M155" s="156"/>
      <c r="T155" s="157"/>
      <c r="AT155" s="152" t="s">
        <v>139</v>
      </c>
      <c r="AU155" s="152" t="s">
        <v>80</v>
      </c>
      <c r="AV155" s="12" t="s">
        <v>80</v>
      </c>
      <c r="AW155" s="12" t="s">
        <v>32</v>
      </c>
      <c r="AX155" s="12" t="s">
        <v>78</v>
      </c>
      <c r="AY155" s="152" t="s">
        <v>124</v>
      </c>
    </row>
    <row r="156" spans="2:65" s="1" customFormat="1" ht="16.5" customHeight="1">
      <c r="B156" s="32"/>
      <c r="C156" s="131" t="s">
        <v>205</v>
      </c>
      <c r="D156" s="131" t="s">
        <v>126</v>
      </c>
      <c r="E156" s="132" t="s">
        <v>919</v>
      </c>
      <c r="F156" s="133" t="s">
        <v>920</v>
      </c>
      <c r="G156" s="134" t="s">
        <v>129</v>
      </c>
      <c r="H156" s="135">
        <v>8</v>
      </c>
      <c r="I156" s="136"/>
      <c r="J156" s="137">
        <f>ROUND(I156*H156,2)</f>
        <v>0</v>
      </c>
      <c r="K156" s="133" t="s">
        <v>130</v>
      </c>
      <c r="L156" s="32"/>
      <c r="M156" s="138" t="s">
        <v>19</v>
      </c>
      <c r="N156" s="139" t="s">
        <v>42</v>
      </c>
      <c r="P156" s="140">
        <f>O156*H156</f>
        <v>0</v>
      </c>
      <c r="Q156" s="140">
        <v>0</v>
      </c>
      <c r="R156" s="140">
        <f>Q156*H156</f>
        <v>0</v>
      </c>
      <c r="S156" s="140">
        <v>0.22</v>
      </c>
      <c r="T156" s="141">
        <f>S156*H156</f>
        <v>1.76</v>
      </c>
      <c r="AR156" s="142" t="s">
        <v>131</v>
      </c>
      <c r="AT156" s="142" t="s">
        <v>126</v>
      </c>
      <c r="AU156" s="142" t="s">
        <v>80</v>
      </c>
      <c r="AY156" s="17" t="s">
        <v>124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7" t="s">
        <v>78</v>
      </c>
      <c r="BK156" s="143">
        <f>ROUND(I156*H156,2)</f>
        <v>0</v>
      </c>
      <c r="BL156" s="17" t="s">
        <v>131</v>
      </c>
      <c r="BM156" s="142" t="s">
        <v>921</v>
      </c>
    </row>
    <row r="157" spans="2:65" s="1" customFormat="1" ht="19.5">
      <c r="B157" s="32"/>
      <c r="D157" s="144" t="s">
        <v>133</v>
      </c>
      <c r="F157" s="145" t="s">
        <v>922</v>
      </c>
      <c r="I157" s="146"/>
      <c r="L157" s="32"/>
      <c r="M157" s="147"/>
      <c r="T157" s="53"/>
      <c r="AT157" s="17" t="s">
        <v>133</v>
      </c>
      <c r="AU157" s="17" t="s">
        <v>80</v>
      </c>
    </row>
    <row r="158" spans="2:65" s="1" customFormat="1" ht="11.25">
      <c r="B158" s="32"/>
      <c r="D158" s="148" t="s">
        <v>135</v>
      </c>
      <c r="F158" s="149" t="s">
        <v>923</v>
      </c>
      <c r="I158" s="146"/>
      <c r="L158" s="32"/>
      <c r="M158" s="147"/>
      <c r="T158" s="53"/>
      <c r="AT158" s="17" t="s">
        <v>135</v>
      </c>
      <c r="AU158" s="17" t="s">
        <v>80</v>
      </c>
    </row>
    <row r="159" spans="2:65" s="1" customFormat="1" ht="175.5">
      <c r="B159" s="32"/>
      <c r="D159" s="144" t="s">
        <v>137</v>
      </c>
      <c r="F159" s="150" t="s">
        <v>162</v>
      </c>
      <c r="I159" s="146"/>
      <c r="L159" s="32"/>
      <c r="M159" s="147"/>
      <c r="T159" s="53"/>
      <c r="AT159" s="17" t="s">
        <v>137</v>
      </c>
      <c r="AU159" s="17" t="s">
        <v>80</v>
      </c>
    </row>
    <row r="160" spans="2:65" s="12" customFormat="1" ht="11.25">
      <c r="B160" s="151"/>
      <c r="D160" s="144" t="s">
        <v>139</v>
      </c>
      <c r="E160" s="152" t="s">
        <v>19</v>
      </c>
      <c r="F160" s="153" t="s">
        <v>924</v>
      </c>
      <c r="H160" s="154">
        <v>8</v>
      </c>
      <c r="I160" s="155"/>
      <c r="L160" s="151"/>
      <c r="M160" s="156"/>
      <c r="T160" s="157"/>
      <c r="AT160" s="152" t="s">
        <v>139</v>
      </c>
      <c r="AU160" s="152" t="s">
        <v>80</v>
      </c>
      <c r="AV160" s="12" t="s">
        <v>80</v>
      </c>
      <c r="AW160" s="12" t="s">
        <v>32</v>
      </c>
      <c r="AX160" s="12" t="s">
        <v>78</v>
      </c>
      <c r="AY160" s="152" t="s">
        <v>124</v>
      </c>
    </row>
    <row r="161" spans="2:65" s="1" customFormat="1" ht="16.5" customHeight="1">
      <c r="B161" s="32"/>
      <c r="C161" s="131" t="s">
        <v>212</v>
      </c>
      <c r="D161" s="131" t="s">
        <v>126</v>
      </c>
      <c r="E161" s="132" t="s">
        <v>206</v>
      </c>
      <c r="F161" s="133" t="s">
        <v>207</v>
      </c>
      <c r="G161" s="134" t="s">
        <v>200</v>
      </c>
      <c r="H161" s="135">
        <v>486.6</v>
      </c>
      <c r="I161" s="136"/>
      <c r="J161" s="137">
        <f>ROUND(I161*H161,2)</f>
        <v>0</v>
      </c>
      <c r="K161" s="133" t="s">
        <v>130</v>
      </c>
      <c r="L161" s="32"/>
      <c r="M161" s="138" t="s">
        <v>19</v>
      </c>
      <c r="N161" s="139" t="s">
        <v>42</v>
      </c>
      <c r="P161" s="140">
        <f>O161*H161</f>
        <v>0</v>
      </c>
      <c r="Q161" s="140">
        <v>0</v>
      </c>
      <c r="R161" s="140">
        <f>Q161*H161</f>
        <v>0</v>
      </c>
      <c r="S161" s="140">
        <v>0.20499999999999999</v>
      </c>
      <c r="T161" s="141">
        <f>S161*H161</f>
        <v>99.753</v>
      </c>
      <c r="AR161" s="142" t="s">
        <v>131</v>
      </c>
      <c r="AT161" s="142" t="s">
        <v>126</v>
      </c>
      <c r="AU161" s="142" t="s">
        <v>80</v>
      </c>
      <c r="AY161" s="17" t="s">
        <v>124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7" t="s">
        <v>78</v>
      </c>
      <c r="BK161" s="143">
        <f>ROUND(I161*H161,2)</f>
        <v>0</v>
      </c>
      <c r="BL161" s="17" t="s">
        <v>131</v>
      </c>
      <c r="BM161" s="142" t="s">
        <v>925</v>
      </c>
    </row>
    <row r="162" spans="2:65" s="1" customFormat="1" ht="19.5">
      <c r="B162" s="32"/>
      <c r="D162" s="144" t="s">
        <v>133</v>
      </c>
      <c r="F162" s="145" t="s">
        <v>209</v>
      </c>
      <c r="I162" s="146"/>
      <c r="L162" s="32"/>
      <c r="M162" s="147"/>
      <c r="T162" s="53"/>
      <c r="AT162" s="17" t="s">
        <v>133</v>
      </c>
      <c r="AU162" s="17" t="s">
        <v>80</v>
      </c>
    </row>
    <row r="163" spans="2:65" s="1" customFormat="1" ht="11.25">
      <c r="B163" s="32"/>
      <c r="D163" s="148" t="s">
        <v>135</v>
      </c>
      <c r="F163" s="149" t="s">
        <v>210</v>
      </c>
      <c r="I163" s="146"/>
      <c r="L163" s="32"/>
      <c r="M163" s="147"/>
      <c r="T163" s="53"/>
      <c r="AT163" s="17" t="s">
        <v>135</v>
      </c>
      <c r="AU163" s="17" t="s">
        <v>80</v>
      </c>
    </row>
    <row r="164" spans="2:65" s="1" customFormat="1" ht="136.5">
      <c r="B164" s="32"/>
      <c r="D164" s="144" t="s">
        <v>137</v>
      </c>
      <c r="F164" s="150" t="s">
        <v>204</v>
      </c>
      <c r="I164" s="146"/>
      <c r="L164" s="32"/>
      <c r="M164" s="147"/>
      <c r="T164" s="53"/>
      <c r="AT164" s="17" t="s">
        <v>137</v>
      </c>
      <c r="AU164" s="17" t="s">
        <v>80</v>
      </c>
    </row>
    <row r="165" spans="2:65" s="12" customFormat="1" ht="11.25">
      <c r="B165" s="151"/>
      <c r="D165" s="144" t="s">
        <v>139</v>
      </c>
      <c r="E165" s="152" t="s">
        <v>19</v>
      </c>
      <c r="F165" s="153" t="s">
        <v>926</v>
      </c>
      <c r="H165" s="154">
        <v>486.6</v>
      </c>
      <c r="I165" s="155"/>
      <c r="L165" s="151"/>
      <c r="M165" s="156"/>
      <c r="T165" s="157"/>
      <c r="AT165" s="152" t="s">
        <v>139</v>
      </c>
      <c r="AU165" s="152" t="s">
        <v>80</v>
      </c>
      <c r="AV165" s="12" t="s">
        <v>80</v>
      </c>
      <c r="AW165" s="12" t="s">
        <v>32</v>
      </c>
      <c r="AX165" s="12" t="s">
        <v>78</v>
      </c>
      <c r="AY165" s="152" t="s">
        <v>124</v>
      </c>
    </row>
    <row r="166" spans="2:65" s="1" customFormat="1" ht="21.75" customHeight="1">
      <c r="B166" s="32"/>
      <c r="C166" s="131" t="s">
        <v>220</v>
      </c>
      <c r="D166" s="131" t="s">
        <v>126</v>
      </c>
      <c r="E166" s="132" t="s">
        <v>927</v>
      </c>
      <c r="F166" s="133" t="s">
        <v>928</v>
      </c>
      <c r="G166" s="134" t="s">
        <v>223</v>
      </c>
      <c r="H166" s="135">
        <v>29.73</v>
      </c>
      <c r="I166" s="136"/>
      <c r="J166" s="137">
        <f>ROUND(I166*H166,2)</f>
        <v>0</v>
      </c>
      <c r="K166" s="133" t="s">
        <v>130</v>
      </c>
      <c r="L166" s="32"/>
      <c r="M166" s="138" t="s">
        <v>19</v>
      </c>
      <c r="N166" s="139" t="s">
        <v>42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131</v>
      </c>
      <c r="AT166" s="142" t="s">
        <v>126</v>
      </c>
      <c r="AU166" s="142" t="s">
        <v>80</v>
      </c>
      <c r="AY166" s="17" t="s">
        <v>124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7" t="s">
        <v>78</v>
      </c>
      <c r="BK166" s="143">
        <f>ROUND(I166*H166,2)</f>
        <v>0</v>
      </c>
      <c r="BL166" s="17" t="s">
        <v>131</v>
      </c>
      <c r="BM166" s="142" t="s">
        <v>929</v>
      </c>
    </row>
    <row r="167" spans="2:65" s="1" customFormat="1" ht="11.25">
      <c r="B167" s="32"/>
      <c r="D167" s="144" t="s">
        <v>133</v>
      </c>
      <c r="F167" s="145" t="s">
        <v>930</v>
      </c>
      <c r="I167" s="146"/>
      <c r="L167" s="32"/>
      <c r="M167" s="147"/>
      <c r="T167" s="53"/>
      <c r="AT167" s="17" t="s">
        <v>133</v>
      </c>
      <c r="AU167" s="17" t="s">
        <v>80</v>
      </c>
    </row>
    <row r="168" spans="2:65" s="1" customFormat="1" ht="11.25">
      <c r="B168" s="32"/>
      <c r="D168" s="148" t="s">
        <v>135</v>
      </c>
      <c r="F168" s="149" t="s">
        <v>931</v>
      </c>
      <c r="I168" s="146"/>
      <c r="L168" s="32"/>
      <c r="M168" s="147"/>
      <c r="T168" s="53"/>
      <c r="AT168" s="17" t="s">
        <v>135</v>
      </c>
      <c r="AU168" s="17" t="s">
        <v>80</v>
      </c>
    </row>
    <row r="169" spans="2:65" s="1" customFormat="1" ht="29.25">
      <c r="B169" s="32"/>
      <c r="D169" s="144" t="s">
        <v>137</v>
      </c>
      <c r="F169" s="150" t="s">
        <v>227</v>
      </c>
      <c r="I169" s="146"/>
      <c r="L169" s="32"/>
      <c r="M169" s="147"/>
      <c r="T169" s="53"/>
      <c r="AT169" s="17" t="s">
        <v>137</v>
      </c>
      <c r="AU169" s="17" t="s">
        <v>80</v>
      </c>
    </row>
    <row r="170" spans="2:65" s="12" customFormat="1" ht="11.25">
      <c r="B170" s="151"/>
      <c r="D170" s="144" t="s">
        <v>139</v>
      </c>
      <c r="E170" s="152" t="s">
        <v>19</v>
      </c>
      <c r="F170" s="153" t="s">
        <v>932</v>
      </c>
      <c r="H170" s="154">
        <v>27.21</v>
      </c>
      <c r="I170" s="155"/>
      <c r="L170" s="151"/>
      <c r="M170" s="156"/>
      <c r="T170" s="157"/>
      <c r="AT170" s="152" t="s">
        <v>139</v>
      </c>
      <c r="AU170" s="152" t="s">
        <v>80</v>
      </c>
      <c r="AV170" s="12" t="s">
        <v>80</v>
      </c>
      <c r="AW170" s="12" t="s">
        <v>32</v>
      </c>
      <c r="AX170" s="12" t="s">
        <v>71</v>
      </c>
      <c r="AY170" s="152" t="s">
        <v>124</v>
      </c>
    </row>
    <row r="171" spans="2:65" s="12" customFormat="1" ht="11.25">
      <c r="B171" s="151"/>
      <c r="D171" s="144" t="s">
        <v>139</v>
      </c>
      <c r="E171" s="152" t="s">
        <v>19</v>
      </c>
      <c r="F171" s="153" t="s">
        <v>933</v>
      </c>
      <c r="H171" s="154">
        <v>2.52</v>
      </c>
      <c r="I171" s="155"/>
      <c r="L171" s="151"/>
      <c r="M171" s="156"/>
      <c r="T171" s="157"/>
      <c r="AT171" s="152" t="s">
        <v>139</v>
      </c>
      <c r="AU171" s="152" t="s">
        <v>80</v>
      </c>
      <c r="AV171" s="12" t="s">
        <v>80</v>
      </c>
      <c r="AW171" s="12" t="s">
        <v>32</v>
      </c>
      <c r="AX171" s="12" t="s">
        <v>71</v>
      </c>
      <c r="AY171" s="152" t="s">
        <v>124</v>
      </c>
    </row>
    <row r="172" spans="2:65" s="13" customFormat="1" ht="11.25">
      <c r="B172" s="158"/>
      <c r="D172" s="144" t="s">
        <v>139</v>
      </c>
      <c r="E172" s="159" t="s">
        <v>19</v>
      </c>
      <c r="F172" s="160" t="s">
        <v>148</v>
      </c>
      <c r="H172" s="161">
        <v>29.73</v>
      </c>
      <c r="I172" s="162"/>
      <c r="L172" s="158"/>
      <c r="M172" s="163"/>
      <c r="T172" s="164"/>
      <c r="AT172" s="159" t="s">
        <v>139</v>
      </c>
      <c r="AU172" s="159" t="s">
        <v>80</v>
      </c>
      <c r="AV172" s="13" t="s">
        <v>131</v>
      </c>
      <c r="AW172" s="13" t="s">
        <v>32</v>
      </c>
      <c r="AX172" s="13" t="s">
        <v>78</v>
      </c>
      <c r="AY172" s="159" t="s">
        <v>124</v>
      </c>
    </row>
    <row r="173" spans="2:65" s="1" customFormat="1" ht="21.75" customHeight="1">
      <c r="B173" s="32"/>
      <c r="C173" s="131" t="s">
        <v>232</v>
      </c>
      <c r="D173" s="131" t="s">
        <v>126</v>
      </c>
      <c r="E173" s="132" t="s">
        <v>242</v>
      </c>
      <c r="F173" s="133" t="s">
        <v>243</v>
      </c>
      <c r="G173" s="134" t="s">
        <v>223</v>
      </c>
      <c r="H173" s="135">
        <v>2.25</v>
      </c>
      <c r="I173" s="136"/>
      <c r="J173" s="137">
        <f>ROUND(I173*H173,2)</f>
        <v>0</v>
      </c>
      <c r="K173" s="133" t="s">
        <v>130</v>
      </c>
      <c r="L173" s="32"/>
      <c r="M173" s="138" t="s">
        <v>19</v>
      </c>
      <c r="N173" s="139" t="s">
        <v>42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131</v>
      </c>
      <c r="AT173" s="142" t="s">
        <v>126</v>
      </c>
      <c r="AU173" s="142" t="s">
        <v>80</v>
      </c>
      <c r="AY173" s="17" t="s">
        <v>124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7" t="s">
        <v>78</v>
      </c>
      <c r="BK173" s="143">
        <f>ROUND(I173*H173,2)</f>
        <v>0</v>
      </c>
      <c r="BL173" s="17" t="s">
        <v>131</v>
      </c>
      <c r="BM173" s="142" t="s">
        <v>934</v>
      </c>
    </row>
    <row r="174" spans="2:65" s="1" customFormat="1" ht="19.5">
      <c r="B174" s="32"/>
      <c r="D174" s="144" t="s">
        <v>133</v>
      </c>
      <c r="F174" s="145" t="s">
        <v>245</v>
      </c>
      <c r="I174" s="146"/>
      <c r="L174" s="32"/>
      <c r="M174" s="147"/>
      <c r="T174" s="53"/>
      <c r="AT174" s="17" t="s">
        <v>133</v>
      </c>
      <c r="AU174" s="17" t="s">
        <v>80</v>
      </c>
    </row>
    <row r="175" spans="2:65" s="1" customFormat="1" ht="11.25">
      <c r="B175" s="32"/>
      <c r="D175" s="148" t="s">
        <v>135</v>
      </c>
      <c r="F175" s="149" t="s">
        <v>246</v>
      </c>
      <c r="I175" s="146"/>
      <c r="L175" s="32"/>
      <c r="M175" s="147"/>
      <c r="T175" s="53"/>
      <c r="AT175" s="17" t="s">
        <v>135</v>
      </c>
      <c r="AU175" s="17" t="s">
        <v>80</v>
      </c>
    </row>
    <row r="176" spans="2:65" s="12" customFormat="1" ht="11.25">
      <c r="B176" s="151"/>
      <c r="D176" s="144" t="s">
        <v>139</v>
      </c>
      <c r="E176" s="152" t="s">
        <v>19</v>
      </c>
      <c r="F176" s="153" t="s">
        <v>935</v>
      </c>
      <c r="H176" s="154">
        <v>2.25</v>
      </c>
      <c r="I176" s="155"/>
      <c r="L176" s="151"/>
      <c r="M176" s="156"/>
      <c r="T176" s="157"/>
      <c r="AT176" s="152" t="s">
        <v>139</v>
      </c>
      <c r="AU176" s="152" t="s">
        <v>80</v>
      </c>
      <c r="AV176" s="12" t="s">
        <v>80</v>
      </c>
      <c r="AW176" s="12" t="s">
        <v>32</v>
      </c>
      <c r="AX176" s="12" t="s">
        <v>78</v>
      </c>
      <c r="AY176" s="152" t="s">
        <v>124</v>
      </c>
    </row>
    <row r="177" spans="2:65" s="1" customFormat="1" ht="21.75" customHeight="1">
      <c r="B177" s="32"/>
      <c r="C177" s="131" t="s">
        <v>241</v>
      </c>
      <c r="D177" s="131" t="s">
        <v>126</v>
      </c>
      <c r="E177" s="132" t="s">
        <v>256</v>
      </c>
      <c r="F177" s="133" t="s">
        <v>257</v>
      </c>
      <c r="G177" s="134" t="s">
        <v>223</v>
      </c>
      <c r="H177" s="135">
        <v>31.98</v>
      </c>
      <c r="I177" s="136"/>
      <c r="J177" s="137">
        <f>ROUND(I177*H177,2)</f>
        <v>0</v>
      </c>
      <c r="K177" s="133" t="s">
        <v>130</v>
      </c>
      <c r="L177" s="32"/>
      <c r="M177" s="138" t="s">
        <v>19</v>
      </c>
      <c r="N177" s="139" t="s">
        <v>42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131</v>
      </c>
      <c r="AT177" s="142" t="s">
        <v>126</v>
      </c>
      <c r="AU177" s="142" t="s">
        <v>80</v>
      </c>
      <c r="AY177" s="17" t="s">
        <v>124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78</v>
      </c>
      <c r="BK177" s="143">
        <f>ROUND(I177*H177,2)</f>
        <v>0</v>
      </c>
      <c r="BL177" s="17" t="s">
        <v>131</v>
      </c>
      <c r="BM177" s="142" t="s">
        <v>936</v>
      </c>
    </row>
    <row r="178" spans="2:65" s="1" customFormat="1" ht="19.5">
      <c r="B178" s="32"/>
      <c r="D178" s="144" t="s">
        <v>133</v>
      </c>
      <c r="F178" s="145" t="s">
        <v>259</v>
      </c>
      <c r="I178" s="146"/>
      <c r="L178" s="32"/>
      <c r="M178" s="147"/>
      <c r="T178" s="53"/>
      <c r="AT178" s="17" t="s">
        <v>133</v>
      </c>
      <c r="AU178" s="17" t="s">
        <v>80</v>
      </c>
    </row>
    <row r="179" spans="2:65" s="1" customFormat="1" ht="11.25">
      <c r="B179" s="32"/>
      <c r="D179" s="148" t="s">
        <v>135</v>
      </c>
      <c r="F179" s="149" t="s">
        <v>260</v>
      </c>
      <c r="I179" s="146"/>
      <c r="L179" s="32"/>
      <c r="M179" s="147"/>
      <c r="T179" s="53"/>
      <c r="AT179" s="17" t="s">
        <v>135</v>
      </c>
      <c r="AU179" s="17" t="s">
        <v>80</v>
      </c>
    </row>
    <row r="180" spans="2:65" s="1" customFormat="1" ht="58.5">
      <c r="B180" s="32"/>
      <c r="D180" s="144" t="s">
        <v>137</v>
      </c>
      <c r="F180" s="150" t="s">
        <v>261</v>
      </c>
      <c r="I180" s="146"/>
      <c r="L180" s="32"/>
      <c r="M180" s="147"/>
      <c r="T180" s="53"/>
      <c r="AT180" s="17" t="s">
        <v>137</v>
      </c>
      <c r="AU180" s="17" t="s">
        <v>80</v>
      </c>
    </row>
    <row r="181" spans="2:65" s="14" customFormat="1" ht="11.25">
      <c r="B181" s="165"/>
      <c r="D181" s="144" t="s">
        <v>139</v>
      </c>
      <c r="E181" s="166" t="s">
        <v>19</v>
      </c>
      <c r="F181" s="167" t="s">
        <v>262</v>
      </c>
      <c r="H181" s="166" t="s">
        <v>19</v>
      </c>
      <c r="I181" s="168"/>
      <c r="L181" s="165"/>
      <c r="M181" s="169"/>
      <c r="T181" s="170"/>
      <c r="AT181" s="166" t="s">
        <v>139</v>
      </c>
      <c r="AU181" s="166" t="s">
        <v>80</v>
      </c>
      <c r="AV181" s="14" t="s">
        <v>78</v>
      </c>
      <c r="AW181" s="14" t="s">
        <v>32</v>
      </c>
      <c r="AX181" s="14" t="s">
        <v>71</v>
      </c>
      <c r="AY181" s="166" t="s">
        <v>124</v>
      </c>
    </row>
    <row r="182" spans="2:65" s="12" customFormat="1" ht="11.25">
      <c r="B182" s="151"/>
      <c r="D182" s="144" t="s">
        <v>139</v>
      </c>
      <c r="E182" s="152" t="s">
        <v>19</v>
      </c>
      <c r="F182" s="153" t="s">
        <v>937</v>
      </c>
      <c r="H182" s="154">
        <v>31.98</v>
      </c>
      <c r="I182" s="155"/>
      <c r="L182" s="151"/>
      <c r="M182" s="156"/>
      <c r="T182" s="157"/>
      <c r="AT182" s="152" t="s">
        <v>139</v>
      </c>
      <c r="AU182" s="152" t="s">
        <v>80</v>
      </c>
      <c r="AV182" s="12" t="s">
        <v>80</v>
      </c>
      <c r="AW182" s="12" t="s">
        <v>32</v>
      </c>
      <c r="AX182" s="12" t="s">
        <v>78</v>
      </c>
      <c r="AY182" s="152" t="s">
        <v>124</v>
      </c>
    </row>
    <row r="183" spans="2:65" s="1" customFormat="1" ht="16.5" customHeight="1">
      <c r="B183" s="32"/>
      <c r="C183" s="131" t="s">
        <v>8</v>
      </c>
      <c r="D183" s="131" t="s">
        <v>126</v>
      </c>
      <c r="E183" s="132" t="s">
        <v>265</v>
      </c>
      <c r="F183" s="133" t="s">
        <v>266</v>
      </c>
      <c r="G183" s="134" t="s">
        <v>267</v>
      </c>
      <c r="H183" s="135">
        <v>57.564</v>
      </c>
      <c r="I183" s="136"/>
      <c r="J183" s="137">
        <f>ROUND(I183*H183,2)</f>
        <v>0</v>
      </c>
      <c r="K183" s="133" t="s">
        <v>130</v>
      </c>
      <c r="L183" s="32"/>
      <c r="M183" s="138" t="s">
        <v>19</v>
      </c>
      <c r="N183" s="139" t="s">
        <v>42</v>
      </c>
      <c r="P183" s="140">
        <f>O183*H183</f>
        <v>0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131</v>
      </c>
      <c r="AT183" s="142" t="s">
        <v>126</v>
      </c>
      <c r="AU183" s="142" t="s">
        <v>80</v>
      </c>
      <c r="AY183" s="17" t="s">
        <v>124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7" t="s">
        <v>78</v>
      </c>
      <c r="BK183" s="143">
        <f>ROUND(I183*H183,2)</f>
        <v>0</v>
      </c>
      <c r="BL183" s="17" t="s">
        <v>131</v>
      </c>
      <c r="BM183" s="142" t="s">
        <v>938</v>
      </c>
    </row>
    <row r="184" spans="2:65" s="1" customFormat="1" ht="19.5">
      <c r="B184" s="32"/>
      <c r="D184" s="144" t="s">
        <v>133</v>
      </c>
      <c r="F184" s="145" t="s">
        <v>269</v>
      </c>
      <c r="I184" s="146"/>
      <c r="L184" s="32"/>
      <c r="M184" s="147"/>
      <c r="T184" s="53"/>
      <c r="AT184" s="17" t="s">
        <v>133</v>
      </c>
      <c r="AU184" s="17" t="s">
        <v>80</v>
      </c>
    </row>
    <row r="185" spans="2:65" s="1" customFormat="1" ht="11.25">
      <c r="B185" s="32"/>
      <c r="D185" s="148" t="s">
        <v>135</v>
      </c>
      <c r="F185" s="149" t="s">
        <v>270</v>
      </c>
      <c r="I185" s="146"/>
      <c r="L185" s="32"/>
      <c r="M185" s="147"/>
      <c r="T185" s="53"/>
      <c r="AT185" s="17" t="s">
        <v>135</v>
      </c>
      <c r="AU185" s="17" t="s">
        <v>80</v>
      </c>
    </row>
    <row r="186" spans="2:65" s="1" customFormat="1" ht="39">
      <c r="B186" s="32"/>
      <c r="D186" s="144" t="s">
        <v>137</v>
      </c>
      <c r="F186" s="150" t="s">
        <v>271</v>
      </c>
      <c r="I186" s="146"/>
      <c r="L186" s="32"/>
      <c r="M186" s="147"/>
      <c r="T186" s="53"/>
      <c r="AT186" s="17" t="s">
        <v>137</v>
      </c>
      <c r="AU186" s="17" t="s">
        <v>80</v>
      </c>
    </row>
    <row r="187" spans="2:65" s="12" customFormat="1" ht="11.25">
      <c r="B187" s="151"/>
      <c r="D187" s="144" t="s">
        <v>139</v>
      </c>
      <c r="E187" s="152" t="s">
        <v>19</v>
      </c>
      <c r="F187" s="153" t="s">
        <v>939</v>
      </c>
      <c r="H187" s="154">
        <v>57.564</v>
      </c>
      <c r="I187" s="155"/>
      <c r="L187" s="151"/>
      <c r="M187" s="156"/>
      <c r="T187" s="157"/>
      <c r="AT187" s="152" t="s">
        <v>139</v>
      </c>
      <c r="AU187" s="152" t="s">
        <v>80</v>
      </c>
      <c r="AV187" s="12" t="s">
        <v>80</v>
      </c>
      <c r="AW187" s="12" t="s">
        <v>32</v>
      </c>
      <c r="AX187" s="12" t="s">
        <v>78</v>
      </c>
      <c r="AY187" s="152" t="s">
        <v>124</v>
      </c>
    </row>
    <row r="188" spans="2:65" s="1" customFormat="1" ht="16.5" customHeight="1">
      <c r="B188" s="32"/>
      <c r="C188" s="131" t="s">
        <v>255</v>
      </c>
      <c r="D188" s="131" t="s">
        <v>126</v>
      </c>
      <c r="E188" s="132" t="s">
        <v>274</v>
      </c>
      <c r="F188" s="133" t="s">
        <v>275</v>
      </c>
      <c r="G188" s="134" t="s">
        <v>223</v>
      </c>
      <c r="H188" s="135">
        <v>31.98</v>
      </c>
      <c r="I188" s="136"/>
      <c r="J188" s="137">
        <f>ROUND(I188*H188,2)</f>
        <v>0</v>
      </c>
      <c r="K188" s="133" t="s">
        <v>130</v>
      </c>
      <c r="L188" s="32"/>
      <c r="M188" s="138" t="s">
        <v>19</v>
      </c>
      <c r="N188" s="139" t="s">
        <v>42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131</v>
      </c>
      <c r="AT188" s="142" t="s">
        <v>126</v>
      </c>
      <c r="AU188" s="142" t="s">
        <v>80</v>
      </c>
      <c r="AY188" s="17" t="s">
        <v>124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7" t="s">
        <v>78</v>
      </c>
      <c r="BK188" s="143">
        <f>ROUND(I188*H188,2)</f>
        <v>0</v>
      </c>
      <c r="BL188" s="17" t="s">
        <v>131</v>
      </c>
      <c r="BM188" s="142" t="s">
        <v>940</v>
      </c>
    </row>
    <row r="189" spans="2:65" s="1" customFormat="1" ht="11.25">
      <c r="B189" s="32"/>
      <c r="D189" s="144" t="s">
        <v>133</v>
      </c>
      <c r="F189" s="145" t="s">
        <v>277</v>
      </c>
      <c r="I189" s="146"/>
      <c r="L189" s="32"/>
      <c r="M189" s="147"/>
      <c r="T189" s="53"/>
      <c r="AT189" s="17" t="s">
        <v>133</v>
      </c>
      <c r="AU189" s="17" t="s">
        <v>80</v>
      </c>
    </row>
    <row r="190" spans="2:65" s="1" customFormat="1" ht="11.25">
      <c r="B190" s="32"/>
      <c r="D190" s="148" t="s">
        <v>135</v>
      </c>
      <c r="F190" s="149" t="s">
        <v>278</v>
      </c>
      <c r="I190" s="146"/>
      <c r="L190" s="32"/>
      <c r="M190" s="147"/>
      <c r="T190" s="53"/>
      <c r="AT190" s="17" t="s">
        <v>135</v>
      </c>
      <c r="AU190" s="17" t="s">
        <v>80</v>
      </c>
    </row>
    <row r="191" spans="2:65" s="1" customFormat="1" ht="97.5">
      <c r="B191" s="32"/>
      <c r="D191" s="144" t="s">
        <v>137</v>
      </c>
      <c r="F191" s="150" t="s">
        <v>279</v>
      </c>
      <c r="I191" s="146"/>
      <c r="L191" s="32"/>
      <c r="M191" s="147"/>
      <c r="T191" s="53"/>
      <c r="AT191" s="17" t="s">
        <v>137</v>
      </c>
      <c r="AU191" s="17" t="s">
        <v>80</v>
      </c>
    </row>
    <row r="192" spans="2:65" s="12" customFormat="1" ht="11.25">
      <c r="B192" s="151"/>
      <c r="D192" s="144" t="s">
        <v>139</v>
      </c>
      <c r="E192" s="152" t="s">
        <v>19</v>
      </c>
      <c r="F192" s="153" t="s">
        <v>941</v>
      </c>
      <c r="H192" s="154">
        <v>31.98</v>
      </c>
      <c r="I192" s="155"/>
      <c r="L192" s="151"/>
      <c r="M192" s="156"/>
      <c r="T192" s="157"/>
      <c r="AT192" s="152" t="s">
        <v>139</v>
      </c>
      <c r="AU192" s="152" t="s">
        <v>80</v>
      </c>
      <c r="AV192" s="12" t="s">
        <v>80</v>
      </c>
      <c r="AW192" s="12" t="s">
        <v>32</v>
      </c>
      <c r="AX192" s="12" t="s">
        <v>78</v>
      </c>
      <c r="AY192" s="152" t="s">
        <v>124</v>
      </c>
    </row>
    <row r="193" spans="2:65" s="1" customFormat="1" ht="16.5" customHeight="1">
      <c r="B193" s="32"/>
      <c r="C193" s="131" t="s">
        <v>264</v>
      </c>
      <c r="D193" s="131" t="s">
        <v>126</v>
      </c>
      <c r="E193" s="132" t="s">
        <v>282</v>
      </c>
      <c r="F193" s="133" t="s">
        <v>283</v>
      </c>
      <c r="G193" s="134" t="s">
        <v>223</v>
      </c>
      <c r="H193" s="135">
        <v>14.45</v>
      </c>
      <c r="I193" s="136"/>
      <c r="J193" s="137">
        <f>ROUND(I193*H193,2)</f>
        <v>0</v>
      </c>
      <c r="K193" s="133" t="s">
        <v>130</v>
      </c>
      <c r="L193" s="32"/>
      <c r="M193" s="138" t="s">
        <v>19</v>
      </c>
      <c r="N193" s="139" t="s">
        <v>42</v>
      </c>
      <c r="P193" s="140">
        <f>O193*H193</f>
        <v>0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131</v>
      </c>
      <c r="AT193" s="142" t="s">
        <v>126</v>
      </c>
      <c r="AU193" s="142" t="s">
        <v>80</v>
      </c>
      <c r="AY193" s="17" t="s">
        <v>124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7" t="s">
        <v>78</v>
      </c>
      <c r="BK193" s="143">
        <f>ROUND(I193*H193,2)</f>
        <v>0</v>
      </c>
      <c r="BL193" s="17" t="s">
        <v>131</v>
      </c>
      <c r="BM193" s="142" t="s">
        <v>942</v>
      </c>
    </row>
    <row r="194" spans="2:65" s="1" customFormat="1" ht="19.5">
      <c r="B194" s="32"/>
      <c r="D194" s="144" t="s">
        <v>133</v>
      </c>
      <c r="F194" s="145" t="s">
        <v>285</v>
      </c>
      <c r="I194" s="146"/>
      <c r="L194" s="32"/>
      <c r="M194" s="147"/>
      <c r="T194" s="53"/>
      <c r="AT194" s="17" t="s">
        <v>133</v>
      </c>
      <c r="AU194" s="17" t="s">
        <v>80</v>
      </c>
    </row>
    <row r="195" spans="2:65" s="1" customFormat="1" ht="11.25">
      <c r="B195" s="32"/>
      <c r="D195" s="148" t="s">
        <v>135</v>
      </c>
      <c r="F195" s="149" t="s">
        <v>286</v>
      </c>
      <c r="I195" s="146"/>
      <c r="L195" s="32"/>
      <c r="M195" s="147"/>
      <c r="T195" s="53"/>
      <c r="AT195" s="17" t="s">
        <v>135</v>
      </c>
      <c r="AU195" s="17" t="s">
        <v>80</v>
      </c>
    </row>
    <row r="196" spans="2:65" s="1" customFormat="1" ht="126.75">
      <c r="B196" s="32"/>
      <c r="D196" s="144" t="s">
        <v>137</v>
      </c>
      <c r="F196" s="150" t="s">
        <v>287</v>
      </c>
      <c r="I196" s="146"/>
      <c r="L196" s="32"/>
      <c r="M196" s="147"/>
      <c r="T196" s="53"/>
      <c r="AT196" s="17" t="s">
        <v>137</v>
      </c>
      <c r="AU196" s="17" t="s">
        <v>80</v>
      </c>
    </row>
    <row r="197" spans="2:65" s="12" customFormat="1" ht="11.25">
      <c r="B197" s="151"/>
      <c r="D197" s="144" t="s">
        <v>139</v>
      </c>
      <c r="E197" s="152" t="s">
        <v>19</v>
      </c>
      <c r="F197" s="153" t="s">
        <v>943</v>
      </c>
      <c r="H197" s="154">
        <v>2.25</v>
      </c>
      <c r="I197" s="155"/>
      <c r="L197" s="151"/>
      <c r="M197" s="156"/>
      <c r="T197" s="157"/>
      <c r="AT197" s="152" t="s">
        <v>139</v>
      </c>
      <c r="AU197" s="152" t="s">
        <v>80</v>
      </c>
      <c r="AV197" s="12" t="s">
        <v>80</v>
      </c>
      <c r="AW197" s="12" t="s">
        <v>32</v>
      </c>
      <c r="AX197" s="12" t="s">
        <v>71</v>
      </c>
      <c r="AY197" s="152" t="s">
        <v>124</v>
      </c>
    </row>
    <row r="198" spans="2:65" s="12" customFormat="1" ht="11.25">
      <c r="B198" s="151"/>
      <c r="D198" s="144" t="s">
        <v>139</v>
      </c>
      <c r="E198" s="152" t="s">
        <v>19</v>
      </c>
      <c r="F198" s="153" t="s">
        <v>944</v>
      </c>
      <c r="H198" s="154">
        <v>12.2</v>
      </c>
      <c r="I198" s="155"/>
      <c r="L198" s="151"/>
      <c r="M198" s="156"/>
      <c r="T198" s="157"/>
      <c r="AT198" s="152" t="s">
        <v>139</v>
      </c>
      <c r="AU198" s="152" t="s">
        <v>80</v>
      </c>
      <c r="AV198" s="12" t="s">
        <v>80</v>
      </c>
      <c r="AW198" s="12" t="s">
        <v>32</v>
      </c>
      <c r="AX198" s="12" t="s">
        <v>71</v>
      </c>
      <c r="AY198" s="152" t="s">
        <v>124</v>
      </c>
    </row>
    <row r="199" spans="2:65" s="13" customFormat="1" ht="11.25">
      <c r="B199" s="158"/>
      <c r="D199" s="144" t="s">
        <v>139</v>
      </c>
      <c r="E199" s="159" t="s">
        <v>19</v>
      </c>
      <c r="F199" s="160" t="s">
        <v>148</v>
      </c>
      <c r="H199" s="161">
        <v>14.45</v>
      </c>
      <c r="I199" s="162"/>
      <c r="L199" s="158"/>
      <c r="M199" s="163"/>
      <c r="T199" s="164"/>
      <c r="AT199" s="159" t="s">
        <v>139</v>
      </c>
      <c r="AU199" s="159" t="s">
        <v>80</v>
      </c>
      <c r="AV199" s="13" t="s">
        <v>131</v>
      </c>
      <c r="AW199" s="13" t="s">
        <v>32</v>
      </c>
      <c r="AX199" s="13" t="s">
        <v>78</v>
      </c>
      <c r="AY199" s="159" t="s">
        <v>124</v>
      </c>
    </row>
    <row r="200" spans="2:65" s="1" customFormat="1" ht="16.5" customHeight="1">
      <c r="B200" s="32"/>
      <c r="C200" s="171" t="s">
        <v>273</v>
      </c>
      <c r="D200" s="171" t="s">
        <v>296</v>
      </c>
      <c r="E200" s="172" t="s">
        <v>945</v>
      </c>
      <c r="F200" s="173" t="s">
        <v>946</v>
      </c>
      <c r="G200" s="174" t="s">
        <v>267</v>
      </c>
      <c r="H200" s="175">
        <v>4.5</v>
      </c>
      <c r="I200" s="176"/>
      <c r="J200" s="177">
        <f>ROUND(I200*H200,2)</f>
        <v>0</v>
      </c>
      <c r="K200" s="173" t="s">
        <v>19</v>
      </c>
      <c r="L200" s="178"/>
      <c r="M200" s="179" t="s">
        <v>19</v>
      </c>
      <c r="N200" s="180" t="s">
        <v>42</v>
      </c>
      <c r="P200" s="140">
        <f>O200*H200</f>
        <v>0</v>
      </c>
      <c r="Q200" s="140">
        <v>1</v>
      </c>
      <c r="R200" s="140">
        <f>Q200*H200</f>
        <v>4.5</v>
      </c>
      <c r="S200" s="140">
        <v>0</v>
      </c>
      <c r="T200" s="141">
        <f>S200*H200</f>
        <v>0</v>
      </c>
      <c r="AR200" s="142" t="s">
        <v>189</v>
      </c>
      <c r="AT200" s="142" t="s">
        <v>296</v>
      </c>
      <c r="AU200" s="142" t="s">
        <v>80</v>
      </c>
      <c r="AY200" s="17" t="s">
        <v>124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7" t="s">
        <v>78</v>
      </c>
      <c r="BK200" s="143">
        <f>ROUND(I200*H200,2)</f>
        <v>0</v>
      </c>
      <c r="BL200" s="17" t="s">
        <v>131</v>
      </c>
      <c r="BM200" s="142" t="s">
        <v>947</v>
      </c>
    </row>
    <row r="201" spans="2:65" s="1" customFormat="1" ht="11.25">
      <c r="B201" s="32"/>
      <c r="D201" s="144" t="s">
        <v>133</v>
      </c>
      <c r="F201" s="145" t="s">
        <v>946</v>
      </c>
      <c r="I201" s="146"/>
      <c r="L201" s="32"/>
      <c r="M201" s="147"/>
      <c r="T201" s="53"/>
      <c r="AT201" s="17" t="s">
        <v>133</v>
      </c>
      <c r="AU201" s="17" t="s">
        <v>80</v>
      </c>
    </row>
    <row r="202" spans="2:65" s="12" customFormat="1" ht="11.25">
      <c r="B202" s="151"/>
      <c r="D202" s="144" t="s">
        <v>139</v>
      </c>
      <c r="E202" s="152" t="s">
        <v>19</v>
      </c>
      <c r="F202" s="153" t="s">
        <v>948</v>
      </c>
      <c r="H202" s="154">
        <v>4.5</v>
      </c>
      <c r="I202" s="155"/>
      <c r="L202" s="151"/>
      <c r="M202" s="156"/>
      <c r="T202" s="157"/>
      <c r="AT202" s="152" t="s">
        <v>139</v>
      </c>
      <c r="AU202" s="152" t="s">
        <v>80</v>
      </c>
      <c r="AV202" s="12" t="s">
        <v>80</v>
      </c>
      <c r="AW202" s="12" t="s">
        <v>32</v>
      </c>
      <c r="AX202" s="12" t="s">
        <v>78</v>
      </c>
      <c r="AY202" s="152" t="s">
        <v>124</v>
      </c>
    </row>
    <row r="203" spans="2:65" s="1" customFormat="1" ht="16.5" customHeight="1">
      <c r="B203" s="32"/>
      <c r="C203" s="171" t="s">
        <v>281</v>
      </c>
      <c r="D203" s="171" t="s">
        <v>296</v>
      </c>
      <c r="E203" s="172" t="s">
        <v>297</v>
      </c>
      <c r="F203" s="173" t="s">
        <v>298</v>
      </c>
      <c r="G203" s="174" t="s">
        <v>267</v>
      </c>
      <c r="H203" s="175">
        <v>21.96</v>
      </c>
      <c r="I203" s="176"/>
      <c r="J203" s="177">
        <f>ROUND(I203*H203,2)</f>
        <v>0</v>
      </c>
      <c r="K203" s="173" t="s">
        <v>130</v>
      </c>
      <c r="L203" s="178"/>
      <c r="M203" s="179" t="s">
        <v>19</v>
      </c>
      <c r="N203" s="180" t="s">
        <v>42</v>
      </c>
      <c r="P203" s="140">
        <f>O203*H203</f>
        <v>0</v>
      </c>
      <c r="Q203" s="140">
        <v>1</v>
      </c>
      <c r="R203" s="140">
        <f>Q203*H203</f>
        <v>21.96</v>
      </c>
      <c r="S203" s="140">
        <v>0</v>
      </c>
      <c r="T203" s="141">
        <f>S203*H203</f>
        <v>0</v>
      </c>
      <c r="AR203" s="142" t="s">
        <v>189</v>
      </c>
      <c r="AT203" s="142" t="s">
        <v>296</v>
      </c>
      <c r="AU203" s="142" t="s">
        <v>80</v>
      </c>
      <c r="AY203" s="17" t="s">
        <v>124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7" t="s">
        <v>78</v>
      </c>
      <c r="BK203" s="143">
        <f>ROUND(I203*H203,2)</f>
        <v>0</v>
      </c>
      <c r="BL203" s="17" t="s">
        <v>131</v>
      </c>
      <c r="BM203" s="142" t="s">
        <v>949</v>
      </c>
    </row>
    <row r="204" spans="2:65" s="1" customFormat="1" ht="11.25">
      <c r="B204" s="32"/>
      <c r="D204" s="144" t="s">
        <v>133</v>
      </c>
      <c r="F204" s="145" t="s">
        <v>298</v>
      </c>
      <c r="I204" s="146"/>
      <c r="L204" s="32"/>
      <c r="M204" s="147"/>
      <c r="T204" s="53"/>
      <c r="AT204" s="17" t="s">
        <v>133</v>
      </c>
      <c r="AU204" s="17" t="s">
        <v>80</v>
      </c>
    </row>
    <row r="205" spans="2:65" s="12" customFormat="1" ht="11.25">
      <c r="B205" s="151"/>
      <c r="D205" s="144" t="s">
        <v>139</v>
      </c>
      <c r="E205" s="152" t="s">
        <v>19</v>
      </c>
      <c r="F205" s="153" t="s">
        <v>950</v>
      </c>
      <c r="H205" s="154">
        <v>21.96</v>
      </c>
      <c r="I205" s="155"/>
      <c r="L205" s="151"/>
      <c r="M205" s="156"/>
      <c r="T205" s="157"/>
      <c r="AT205" s="152" t="s">
        <v>139</v>
      </c>
      <c r="AU205" s="152" t="s">
        <v>80</v>
      </c>
      <c r="AV205" s="12" t="s">
        <v>80</v>
      </c>
      <c r="AW205" s="12" t="s">
        <v>32</v>
      </c>
      <c r="AX205" s="12" t="s">
        <v>78</v>
      </c>
      <c r="AY205" s="152" t="s">
        <v>124</v>
      </c>
    </row>
    <row r="206" spans="2:65" s="1" customFormat="1" ht="16.5" customHeight="1">
      <c r="B206" s="32"/>
      <c r="C206" s="131" t="s">
        <v>295</v>
      </c>
      <c r="D206" s="131" t="s">
        <v>126</v>
      </c>
      <c r="E206" s="132" t="s">
        <v>343</v>
      </c>
      <c r="F206" s="133" t="s">
        <v>344</v>
      </c>
      <c r="G206" s="134" t="s">
        <v>129</v>
      </c>
      <c r="H206" s="135">
        <v>873.6</v>
      </c>
      <c r="I206" s="136"/>
      <c r="J206" s="137">
        <f>ROUND(I206*H206,2)</f>
        <v>0</v>
      </c>
      <c r="K206" s="133" t="s">
        <v>130</v>
      </c>
      <c r="L206" s="32"/>
      <c r="M206" s="138" t="s">
        <v>19</v>
      </c>
      <c r="N206" s="139" t="s">
        <v>42</v>
      </c>
      <c r="P206" s="140">
        <f>O206*H206</f>
        <v>0</v>
      </c>
      <c r="Q206" s="140">
        <v>0</v>
      </c>
      <c r="R206" s="140">
        <f>Q206*H206</f>
        <v>0</v>
      </c>
      <c r="S206" s="140">
        <v>0</v>
      </c>
      <c r="T206" s="141">
        <f>S206*H206</f>
        <v>0</v>
      </c>
      <c r="AR206" s="142" t="s">
        <v>131</v>
      </c>
      <c r="AT206" s="142" t="s">
        <v>126</v>
      </c>
      <c r="AU206" s="142" t="s">
        <v>80</v>
      </c>
      <c r="AY206" s="17" t="s">
        <v>124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7" t="s">
        <v>78</v>
      </c>
      <c r="BK206" s="143">
        <f>ROUND(I206*H206,2)</f>
        <v>0</v>
      </c>
      <c r="BL206" s="17" t="s">
        <v>131</v>
      </c>
      <c r="BM206" s="142" t="s">
        <v>951</v>
      </c>
    </row>
    <row r="207" spans="2:65" s="1" customFormat="1" ht="11.25">
      <c r="B207" s="32"/>
      <c r="D207" s="144" t="s">
        <v>133</v>
      </c>
      <c r="F207" s="145" t="s">
        <v>346</v>
      </c>
      <c r="I207" s="146"/>
      <c r="L207" s="32"/>
      <c r="M207" s="147"/>
      <c r="T207" s="53"/>
      <c r="AT207" s="17" t="s">
        <v>133</v>
      </c>
      <c r="AU207" s="17" t="s">
        <v>80</v>
      </c>
    </row>
    <row r="208" spans="2:65" s="1" customFormat="1" ht="11.25">
      <c r="B208" s="32"/>
      <c r="D208" s="148" t="s">
        <v>135</v>
      </c>
      <c r="F208" s="149" t="s">
        <v>347</v>
      </c>
      <c r="I208" s="146"/>
      <c r="L208" s="32"/>
      <c r="M208" s="147"/>
      <c r="T208" s="53"/>
      <c r="AT208" s="17" t="s">
        <v>135</v>
      </c>
      <c r="AU208" s="17" t="s">
        <v>80</v>
      </c>
    </row>
    <row r="209" spans="2:65" s="1" customFormat="1" ht="87.75">
      <c r="B209" s="32"/>
      <c r="D209" s="144" t="s">
        <v>137</v>
      </c>
      <c r="F209" s="150" t="s">
        <v>348</v>
      </c>
      <c r="I209" s="146"/>
      <c r="L209" s="32"/>
      <c r="M209" s="147"/>
      <c r="T209" s="53"/>
      <c r="AT209" s="17" t="s">
        <v>137</v>
      </c>
      <c r="AU209" s="17" t="s">
        <v>80</v>
      </c>
    </row>
    <row r="210" spans="2:65" s="12" customFormat="1" ht="11.25">
      <c r="B210" s="151"/>
      <c r="D210" s="144" t="s">
        <v>139</v>
      </c>
      <c r="E210" s="152" t="s">
        <v>19</v>
      </c>
      <c r="F210" s="153" t="s">
        <v>952</v>
      </c>
      <c r="H210" s="154">
        <v>873.6</v>
      </c>
      <c r="I210" s="155"/>
      <c r="L210" s="151"/>
      <c r="M210" s="156"/>
      <c r="T210" s="157"/>
      <c r="AT210" s="152" t="s">
        <v>139</v>
      </c>
      <c r="AU210" s="152" t="s">
        <v>80</v>
      </c>
      <c r="AV210" s="12" t="s">
        <v>80</v>
      </c>
      <c r="AW210" s="12" t="s">
        <v>32</v>
      </c>
      <c r="AX210" s="12" t="s">
        <v>78</v>
      </c>
      <c r="AY210" s="152" t="s">
        <v>124</v>
      </c>
    </row>
    <row r="211" spans="2:65" s="11" customFormat="1" ht="22.9" customHeight="1">
      <c r="B211" s="119"/>
      <c r="D211" s="120" t="s">
        <v>70</v>
      </c>
      <c r="E211" s="129" t="s">
        <v>80</v>
      </c>
      <c r="F211" s="129" t="s">
        <v>350</v>
      </c>
      <c r="I211" s="122"/>
      <c r="J211" s="130">
        <f>BK211</f>
        <v>0</v>
      </c>
      <c r="L211" s="119"/>
      <c r="M211" s="124"/>
      <c r="P211" s="125">
        <f>SUM(P212:P220)</f>
        <v>0</v>
      </c>
      <c r="R211" s="125">
        <f>SUM(R212:R220)</f>
        <v>2.8276999999999998E-3</v>
      </c>
      <c r="T211" s="126">
        <f>SUM(T212:T220)</f>
        <v>0</v>
      </c>
      <c r="AR211" s="120" t="s">
        <v>78</v>
      </c>
      <c r="AT211" s="127" t="s">
        <v>70</v>
      </c>
      <c r="AU211" s="127" t="s">
        <v>78</v>
      </c>
      <c r="AY211" s="120" t="s">
        <v>124</v>
      </c>
      <c r="BK211" s="128">
        <f>SUM(BK212:BK220)</f>
        <v>0</v>
      </c>
    </row>
    <row r="212" spans="2:65" s="1" customFormat="1" ht="16.5" customHeight="1">
      <c r="B212" s="32"/>
      <c r="C212" s="131" t="s">
        <v>7</v>
      </c>
      <c r="D212" s="131" t="s">
        <v>126</v>
      </c>
      <c r="E212" s="132" t="s">
        <v>953</v>
      </c>
      <c r="F212" s="133" t="s">
        <v>954</v>
      </c>
      <c r="G212" s="134" t="s">
        <v>129</v>
      </c>
      <c r="H212" s="135">
        <v>4.25</v>
      </c>
      <c r="I212" s="136"/>
      <c r="J212" s="137">
        <f>ROUND(I212*H212,2)</f>
        <v>0</v>
      </c>
      <c r="K212" s="133" t="s">
        <v>130</v>
      </c>
      <c r="L212" s="32"/>
      <c r="M212" s="138" t="s">
        <v>19</v>
      </c>
      <c r="N212" s="139" t="s">
        <v>42</v>
      </c>
      <c r="P212" s="140">
        <f>O212*H212</f>
        <v>0</v>
      </c>
      <c r="Q212" s="140">
        <v>3.1E-4</v>
      </c>
      <c r="R212" s="140">
        <f>Q212*H212</f>
        <v>1.3175000000000001E-3</v>
      </c>
      <c r="S212" s="140">
        <v>0</v>
      </c>
      <c r="T212" s="141">
        <f>S212*H212</f>
        <v>0</v>
      </c>
      <c r="AR212" s="142" t="s">
        <v>131</v>
      </c>
      <c r="AT212" s="142" t="s">
        <v>126</v>
      </c>
      <c r="AU212" s="142" t="s">
        <v>80</v>
      </c>
      <c r="AY212" s="17" t="s">
        <v>124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7" t="s">
        <v>78</v>
      </c>
      <c r="BK212" s="143">
        <f>ROUND(I212*H212,2)</f>
        <v>0</v>
      </c>
      <c r="BL212" s="17" t="s">
        <v>131</v>
      </c>
      <c r="BM212" s="142" t="s">
        <v>955</v>
      </c>
    </row>
    <row r="213" spans="2:65" s="1" customFormat="1" ht="19.5">
      <c r="B213" s="32"/>
      <c r="D213" s="144" t="s">
        <v>133</v>
      </c>
      <c r="F213" s="145" t="s">
        <v>956</v>
      </c>
      <c r="I213" s="146"/>
      <c r="L213" s="32"/>
      <c r="M213" s="147"/>
      <c r="T213" s="53"/>
      <c r="AT213" s="17" t="s">
        <v>133</v>
      </c>
      <c r="AU213" s="17" t="s">
        <v>80</v>
      </c>
    </row>
    <row r="214" spans="2:65" s="1" customFormat="1" ht="11.25">
      <c r="B214" s="32"/>
      <c r="D214" s="148" t="s">
        <v>135</v>
      </c>
      <c r="F214" s="149" t="s">
        <v>957</v>
      </c>
      <c r="I214" s="146"/>
      <c r="L214" s="32"/>
      <c r="M214" s="147"/>
      <c r="T214" s="53"/>
      <c r="AT214" s="17" t="s">
        <v>135</v>
      </c>
      <c r="AU214" s="17" t="s">
        <v>80</v>
      </c>
    </row>
    <row r="215" spans="2:65" s="1" customFormat="1" ht="185.25">
      <c r="B215" s="32"/>
      <c r="D215" s="144" t="s">
        <v>137</v>
      </c>
      <c r="F215" s="150" t="s">
        <v>958</v>
      </c>
      <c r="I215" s="146"/>
      <c r="L215" s="32"/>
      <c r="M215" s="147"/>
      <c r="T215" s="53"/>
      <c r="AT215" s="17" t="s">
        <v>137</v>
      </c>
      <c r="AU215" s="17" t="s">
        <v>80</v>
      </c>
    </row>
    <row r="216" spans="2:65" s="12" customFormat="1" ht="11.25">
      <c r="B216" s="151"/>
      <c r="D216" s="144" t="s">
        <v>139</v>
      </c>
      <c r="E216" s="152" t="s">
        <v>19</v>
      </c>
      <c r="F216" s="153" t="s">
        <v>959</v>
      </c>
      <c r="H216" s="154">
        <v>4.25</v>
      </c>
      <c r="I216" s="155"/>
      <c r="L216" s="151"/>
      <c r="M216" s="156"/>
      <c r="T216" s="157"/>
      <c r="AT216" s="152" t="s">
        <v>139</v>
      </c>
      <c r="AU216" s="152" t="s">
        <v>80</v>
      </c>
      <c r="AV216" s="12" t="s">
        <v>80</v>
      </c>
      <c r="AW216" s="12" t="s">
        <v>32</v>
      </c>
      <c r="AX216" s="12" t="s">
        <v>78</v>
      </c>
      <c r="AY216" s="152" t="s">
        <v>124</v>
      </c>
    </row>
    <row r="217" spans="2:65" s="1" customFormat="1" ht="16.5" customHeight="1">
      <c r="B217" s="32"/>
      <c r="C217" s="171" t="s">
        <v>309</v>
      </c>
      <c r="D217" s="171" t="s">
        <v>296</v>
      </c>
      <c r="E217" s="172" t="s">
        <v>960</v>
      </c>
      <c r="F217" s="173" t="s">
        <v>961</v>
      </c>
      <c r="G217" s="174" t="s">
        <v>129</v>
      </c>
      <c r="H217" s="175">
        <v>5.0339999999999998</v>
      </c>
      <c r="I217" s="176"/>
      <c r="J217" s="177">
        <f>ROUND(I217*H217,2)</f>
        <v>0</v>
      </c>
      <c r="K217" s="173" t="s">
        <v>130</v>
      </c>
      <c r="L217" s="178"/>
      <c r="M217" s="179" t="s">
        <v>19</v>
      </c>
      <c r="N217" s="180" t="s">
        <v>42</v>
      </c>
      <c r="P217" s="140">
        <f>O217*H217</f>
        <v>0</v>
      </c>
      <c r="Q217" s="140">
        <v>2.9999999999999997E-4</v>
      </c>
      <c r="R217" s="140">
        <f>Q217*H217</f>
        <v>1.5101999999999997E-3</v>
      </c>
      <c r="S217" s="140">
        <v>0</v>
      </c>
      <c r="T217" s="141">
        <f>S217*H217</f>
        <v>0</v>
      </c>
      <c r="AR217" s="142" t="s">
        <v>189</v>
      </c>
      <c r="AT217" s="142" t="s">
        <v>296</v>
      </c>
      <c r="AU217" s="142" t="s">
        <v>80</v>
      </c>
      <c r="AY217" s="17" t="s">
        <v>124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7" t="s">
        <v>78</v>
      </c>
      <c r="BK217" s="143">
        <f>ROUND(I217*H217,2)</f>
        <v>0</v>
      </c>
      <c r="BL217" s="17" t="s">
        <v>131</v>
      </c>
      <c r="BM217" s="142" t="s">
        <v>962</v>
      </c>
    </row>
    <row r="218" spans="2:65" s="1" customFormat="1" ht="11.25">
      <c r="B218" s="32"/>
      <c r="D218" s="144" t="s">
        <v>133</v>
      </c>
      <c r="F218" s="145" t="s">
        <v>961</v>
      </c>
      <c r="I218" s="146"/>
      <c r="L218" s="32"/>
      <c r="M218" s="147"/>
      <c r="T218" s="53"/>
      <c r="AT218" s="17" t="s">
        <v>133</v>
      </c>
      <c r="AU218" s="17" t="s">
        <v>80</v>
      </c>
    </row>
    <row r="219" spans="2:65" s="12" customFormat="1" ht="11.25">
      <c r="B219" s="151"/>
      <c r="D219" s="144" t="s">
        <v>139</v>
      </c>
      <c r="E219" s="152" t="s">
        <v>19</v>
      </c>
      <c r="F219" s="153" t="s">
        <v>963</v>
      </c>
      <c r="H219" s="154">
        <v>4.25</v>
      </c>
      <c r="I219" s="155"/>
      <c r="L219" s="151"/>
      <c r="M219" s="156"/>
      <c r="T219" s="157"/>
      <c r="AT219" s="152" t="s">
        <v>139</v>
      </c>
      <c r="AU219" s="152" t="s">
        <v>80</v>
      </c>
      <c r="AV219" s="12" t="s">
        <v>80</v>
      </c>
      <c r="AW219" s="12" t="s">
        <v>32</v>
      </c>
      <c r="AX219" s="12" t="s">
        <v>78</v>
      </c>
      <c r="AY219" s="152" t="s">
        <v>124</v>
      </c>
    </row>
    <row r="220" spans="2:65" s="12" customFormat="1" ht="11.25">
      <c r="B220" s="151"/>
      <c r="D220" s="144" t="s">
        <v>139</v>
      </c>
      <c r="F220" s="153" t="s">
        <v>964</v>
      </c>
      <c r="H220" s="154">
        <v>5.0339999999999998</v>
      </c>
      <c r="I220" s="155"/>
      <c r="L220" s="151"/>
      <c r="M220" s="156"/>
      <c r="T220" s="157"/>
      <c r="AT220" s="152" t="s">
        <v>139</v>
      </c>
      <c r="AU220" s="152" t="s">
        <v>80</v>
      </c>
      <c r="AV220" s="12" t="s">
        <v>80</v>
      </c>
      <c r="AW220" s="12" t="s">
        <v>4</v>
      </c>
      <c r="AX220" s="12" t="s">
        <v>78</v>
      </c>
      <c r="AY220" s="152" t="s">
        <v>124</v>
      </c>
    </row>
    <row r="221" spans="2:65" s="11" customFormat="1" ht="22.9" customHeight="1">
      <c r="B221" s="119"/>
      <c r="D221" s="120" t="s">
        <v>70</v>
      </c>
      <c r="E221" s="129" t="s">
        <v>164</v>
      </c>
      <c r="F221" s="129" t="s">
        <v>361</v>
      </c>
      <c r="I221" s="122"/>
      <c r="J221" s="130">
        <f>BK221</f>
        <v>0</v>
      </c>
      <c r="L221" s="119"/>
      <c r="M221" s="124"/>
      <c r="P221" s="125">
        <f>SUM(P222:P272)</f>
        <v>0</v>
      </c>
      <c r="R221" s="125">
        <f>SUM(R222:R272)</f>
        <v>199.28552199999996</v>
      </c>
      <c r="T221" s="126">
        <f>SUM(T222:T272)</f>
        <v>0</v>
      </c>
      <c r="AR221" s="120" t="s">
        <v>78</v>
      </c>
      <c r="AT221" s="127" t="s">
        <v>70</v>
      </c>
      <c r="AU221" s="127" t="s">
        <v>78</v>
      </c>
      <c r="AY221" s="120" t="s">
        <v>124</v>
      </c>
      <c r="BK221" s="128">
        <f>SUM(BK222:BK272)</f>
        <v>0</v>
      </c>
    </row>
    <row r="222" spans="2:65" s="1" customFormat="1" ht="16.5" customHeight="1">
      <c r="B222" s="32"/>
      <c r="C222" s="131" t="s">
        <v>315</v>
      </c>
      <c r="D222" s="131" t="s">
        <v>126</v>
      </c>
      <c r="E222" s="132" t="s">
        <v>382</v>
      </c>
      <c r="F222" s="133" t="s">
        <v>383</v>
      </c>
      <c r="G222" s="134" t="s">
        <v>129</v>
      </c>
      <c r="H222" s="135">
        <v>128</v>
      </c>
      <c r="I222" s="136"/>
      <c r="J222" s="137">
        <f>ROUND(I222*H222,2)</f>
        <v>0</v>
      </c>
      <c r="K222" s="133" t="s">
        <v>130</v>
      </c>
      <c r="L222" s="32"/>
      <c r="M222" s="138" t="s">
        <v>19</v>
      </c>
      <c r="N222" s="139" t="s">
        <v>42</v>
      </c>
      <c r="P222" s="140">
        <f>O222*H222</f>
        <v>0</v>
      </c>
      <c r="Q222" s="140">
        <v>0</v>
      </c>
      <c r="R222" s="140">
        <f>Q222*H222</f>
        <v>0</v>
      </c>
      <c r="S222" s="140">
        <v>0</v>
      </c>
      <c r="T222" s="141">
        <f>S222*H222</f>
        <v>0</v>
      </c>
      <c r="AR222" s="142" t="s">
        <v>131</v>
      </c>
      <c r="AT222" s="142" t="s">
        <v>126</v>
      </c>
      <c r="AU222" s="142" t="s">
        <v>80</v>
      </c>
      <c r="AY222" s="17" t="s">
        <v>124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7" t="s">
        <v>78</v>
      </c>
      <c r="BK222" s="143">
        <f>ROUND(I222*H222,2)</f>
        <v>0</v>
      </c>
      <c r="BL222" s="17" t="s">
        <v>131</v>
      </c>
      <c r="BM222" s="142" t="s">
        <v>965</v>
      </c>
    </row>
    <row r="223" spans="2:65" s="1" customFormat="1" ht="11.25">
      <c r="B223" s="32"/>
      <c r="D223" s="144" t="s">
        <v>133</v>
      </c>
      <c r="F223" s="145" t="s">
        <v>385</v>
      </c>
      <c r="I223" s="146"/>
      <c r="L223" s="32"/>
      <c r="M223" s="147"/>
      <c r="T223" s="53"/>
      <c r="AT223" s="17" t="s">
        <v>133</v>
      </c>
      <c r="AU223" s="17" t="s">
        <v>80</v>
      </c>
    </row>
    <row r="224" spans="2:65" s="1" customFormat="1" ht="11.25">
      <c r="B224" s="32"/>
      <c r="D224" s="148" t="s">
        <v>135</v>
      </c>
      <c r="F224" s="149" t="s">
        <v>386</v>
      </c>
      <c r="I224" s="146"/>
      <c r="L224" s="32"/>
      <c r="M224" s="147"/>
      <c r="T224" s="53"/>
      <c r="AT224" s="17" t="s">
        <v>135</v>
      </c>
      <c r="AU224" s="17" t="s">
        <v>80</v>
      </c>
    </row>
    <row r="225" spans="2:65" s="12" customFormat="1" ht="11.25">
      <c r="B225" s="151"/>
      <c r="D225" s="144" t="s">
        <v>139</v>
      </c>
      <c r="E225" s="152" t="s">
        <v>19</v>
      </c>
      <c r="F225" s="153" t="s">
        <v>966</v>
      </c>
      <c r="H225" s="154">
        <v>128</v>
      </c>
      <c r="I225" s="155"/>
      <c r="L225" s="151"/>
      <c r="M225" s="156"/>
      <c r="T225" s="157"/>
      <c r="AT225" s="152" t="s">
        <v>139</v>
      </c>
      <c r="AU225" s="152" t="s">
        <v>80</v>
      </c>
      <c r="AV225" s="12" t="s">
        <v>80</v>
      </c>
      <c r="AW225" s="12" t="s">
        <v>32</v>
      </c>
      <c r="AX225" s="12" t="s">
        <v>78</v>
      </c>
      <c r="AY225" s="152" t="s">
        <v>124</v>
      </c>
    </row>
    <row r="226" spans="2:65" s="1" customFormat="1" ht="16.5" customHeight="1">
      <c r="B226" s="32"/>
      <c r="C226" s="131" t="s">
        <v>323</v>
      </c>
      <c r="D226" s="131" t="s">
        <v>126</v>
      </c>
      <c r="E226" s="132" t="s">
        <v>389</v>
      </c>
      <c r="F226" s="133" t="s">
        <v>390</v>
      </c>
      <c r="G226" s="134" t="s">
        <v>129</v>
      </c>
      <c r="H226" s="135">
        <v>745.6</v>
      </c>
      <c r="I226" s="136"/>
      <c r="J226" s="137">
        <f>ROUND(I226*H226,2)</f>
        <v>0</v>
      </c>
      <c r="K226" s="133" t="s">
        <v>130</v>
      </c>
      <c r="L226" s="32"/>
      <c r="M226" s="138" t="s">
        <v>19</v>
      </c>
      <c r="N226" s="139" t="s">
        <v>42</v>
      </c>
      <c r="P226" s="140">
        <f>O226*H226</f>
        <v>0</v>
      </c>
      <c r="Q226" s="140">
        <v>0</v>
      </c>
      <c r="R226" s="140">
        <f>Q226*H226</f>
        <v>0</v>
      </c>
      <c r="S226" s="140">
        <v>0</v>
      </c>
      <c r="T226" s="141">
        <f>S226*H226</f>
        <v>0</v>
      </c>
      <c r="AR226" s="142" t="s">
        <v>131</v>
      </c>
      <c r="AT226" s="142" t="s">
        <v>126</v>
      </c>
      <c r="AU226" s="142" t="s">
        <v>80</v>
      </c>
      <c r="AY226" s="17" t="s">
        <v>124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7" t="s">
        <v>78</v>
      </c>
      <c r="BK226" s="143">
        <f>ROUND(I226*H226,2)</f>
        <v>0</v>
      </c>
      <c r="BL226" s="17" t="s">
        <v>131</v>
      </c>
      <c r="BM226" s="142" t="s">
        <v>967</v>
      </c>
    </row>
    <row r="227" spans="2:65" s="1" customFormat="1" ht="11.25">
      <c r="B227" s="32"/>
      <c r="D227" s="144" t="s">
        <v>133</v>
      </c>
      <c r="F227" s="145" t="s">
        <v>392</v>
      </c>
      <c r="I227" s="146"/>
      <c r="L227" s="32"/>
      <c r="M227" s="147"/>
      <c r="T227" s="53"/>
      <c r="AT227" s="17" t="s">
        <v>133</v>
      </c>
      <c r="AU227" s="17" t="s">
        <v>80</v>
      </c>
    </row>
    <row r="228" spans="2:65" s="1" customFormat="1" ht="11.25">
      <c r="B228" s="32"/>
      <c r="D228" s="148" t="s">
        <v>135</v>
      </c>
      <c r="F228" s="149" t="s">
        <v>393</v>
      </c>
      <c r="I228" s="146"/>
      <c r="L228" s="32"/>
      <c r="M228" s="147"/>
      <c r="T228" s="53"/>
      <c r="AT228" s="17" t="s">
        <v>135</v>
      </c>
      <c r="AU228" s="17" t="s">
        <v>80</v>
      </c>
    </row>
    <row r="229" spans="2:65" s="12" customFormat="1" ht="11.25">
      <c r="B229" s="151"/>
      <c r="D229" s="144" t="s">
        <v>139</v>
      </c>
      <c r="E229" s="152" t="s">
        <v>19</v>
      </c>
      <c r="F229" s="153" t="s">
        <v>968</v>
      </c>
      <c r="H229" s="154">
        <v>745.6</v>
      </c>
      <c r="I229" s="155"/>
      <c r="L229" s="151"/>
      <c r="M229" s="156"/>
      <c r="T229" s="157"/>
      <c r="AT229" s="152" t="s">
        <v>139</v>
      </c>
      <c r="AU229" s="152" t="s">
        <v>80</v>
      </c>
      <c r="AV229" s="12" t="s">
        <v>80</v>
      </c>
      <c r="AW229" s="12" t="s">
        <v>32</v>
      </c>
      <c r="AX229" s="12" t="s">
        <v>78</v>
      </c>
      <c r="AY229" s="152" t="s">
        <v>124</v>
      </c>
    </row>
    <row r="230" spans="2:65" s="1" customFormat="1" ht="16.5" customHeight="1">
      <c r="B230" s="32"/>
      <c r="C230" s="131" t="s">
        <v>328</v>
      </c>
      <c r="D230" s="131" t="s">
        <v>126</v>
      </c>
      <c r="E230" s="132" t="s">
        <v>396</v>
      </c>
      <c r="F230" s="133" t="s">
        <v>397</v>
      </c>
      <c r="G230" s="134" t="s">
        <v>129</v>
      </c>
      <c r="H230" s="135">
        <v>128</v>
      </c>
      <c r="I230" s="136"/>
      <c r="J230" s="137">
        <f>ROUND(I230*H230,2)</f>
        <v>0</v>
      </c>
      <c r="K230" s="133" t="s">
        <v>130</v>
      </c>
      <c r="L230" s="32"/>
      <c r="M230" s="138" t="s">
        <v>19</v>
      </c>
      <c r="N230" s="139" t="s">
        <v>42</v>
      </c>
      <c r="P230" s="140">
        <f>O230*H230</f>
        <v>0</v>
      </c>
      <c r="Q230" s="140">
        <v>0</v>
      </c>
      <c r="R230" s="140">
        <f>Q230*H230</f>
        <v>0</v>
      </c>
      <c r="S230" s="140">
        <v>0</v>
      </c>
      <c r="T230" s="141">
        <f>S230*H230</f>
        <v>0</v>
      </c>
      <c r="AR230" s="142" t="s">
        <v>131</v>
      </c>
      <c r="AT230" s="142" t="s">
        <v>126</v>
      </c>
      <c r="AU230" s="142" t="s">
        <v>80</v>
      </c>
      <c r="AY230" s="17" t="s">
        <v>124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7" t="s">
        <v>78</v>
      </c>
      <c r="BK230" s="143">
        <f>ROUND(I230*H230,2)</f>
        <v>0</v>
      </c>
      <c r="BL230" s="17" t="s">
        <v>131</v>
      </c>
      <c r="BM230" s="142" t="s">
        <v>969</v>
      </c>
    </row>
    <row r="231" spans="2:65" s="1" customFormat="1" ht="11.25">
      <c r="B231" s="32"/>
      <c r="D231" s="144" t="s">
        <v>133</v>
      </c>
      <c r="F231" s="145" t="s">
        <v>399</v>
      </c>
      <c r="I231" s="146"/>
      <c r="L231" s="32"/>
      <c r="M231" s="147"/>
      <c r="T231" s="53"/>
      <c r="AT231" s="17" t="s">
        <v>133</v>
      </c>
      <c r="AU231" s="17" t="s">
        <v>80</v>
      </c>
    </row>
    <row r="232" spans="2:65" s="1" customFormat="1" ht="11.25">
      <c r="B232" s="32"/>
      <c r="D232" s="148" t="s">
        <v>135</v>
      </c>
      <c r="F232" s="149" t="s">
        <v>400</v>
      </c>
      <c r="I232" s="146"/>
      <c r="L232" s="32"/>
      <c r="M232" s="147"/>
      <c r="T232" s="53"/>
      <c r="AT232" s="17" t="s">
        <v>135</v>
      </c>
      <c r="AU232" s="17" t="s">
        <v>80</v>
      </c>
    </row>
    <row r="233" spans="2:65" s="1" customFormat="1" ht="87.75">
      <c r="B233" s="32"/>
      <c r="D233" s="144" t="s">
        <v>137</v>
      </c>
      <c r="F233" s="150" t="s">
        <v>401</v>
      </c>
      <c r="I233" s="146"/>
      <c r="L233" s="32"/>
      <c r="M233" s="147"/>
      <c r="T233" s="53"/>
      <c r="AT233" s="17" t="s">
        <v>137</v>
      </c>
      <c r="AU233" s="17" t="s">
        <v>80</v>
      </c>
    </row>
    <row r="234" spans="2:65" s="12" customFormat="1" ht="11.25">
      <c r="B234" s="151"/>
      <c r="D234" s="144" t="s">
        <v>139</v>
      </c>
      <c r="E234" s="152" t="s">
        <v>19</v>
      </c>
      <c r="F234" s="153" t="s">
        <v>970</v>
      </c>
      <c r="H234" s="154">
        <v>128</v>
      </c>
      <c r="I234" s="155"/>
      <c r="L234" s="151"/>
      <c r="M234" s="156"/>
      <c r="T234" s="157"/>
      <c r="AT234" s="152" t="s">
        <v>139</v>
      </c>
      <c r="AU234" s="152" t="s">
        <v>80</v>
      </c>
      <c r="AV234" s="12" t="s">
        <v>80</v>
      </c>
      <c r="AW234" s="12" t="s">
        <v>32</v>
      </c>
      <c r="AX234" s="12" t="s">
        <v>78</v>
      </c>
      <c r="AY234" s="152" t="s">
        <v>124</v>
      </c>
    </row>
    <row r="235" spans="2:65" s="1" customFormat="1" ht="16.5" customHeight="1">
      <c r="B235" s="32"/>
      <c r="C235" s="131" t="s">
        <v>336</v>
      </c>
      <c r="D235" s="131" t="s">
        <v>126</v>
      </c>
      <c r="E235" s="132" t="s">
        <v>971</v>
      </c>
      <c r="F235" s="133" t="s">
        <v>972</v>
      </c>
      <c r="G235" s="134" t="s">
        <v>129</v>
      </c>
      <c r="H235" s="135">
        <v>749.6</v>
      </c>
      <c r="I235" s="136"/>
      <c r="J235" s="137">
        <f>ROUND(I235*H235,2)</f>
        <v>0</v>
      </c>
      <c r="K235" s="133" t="s">
        <v>130</v>
      </c>
      <c r="L235" s="32"/>
      <c r="M235" s="138" t="s">
        <v>19</v>
      </c>
      <c r="N235" s="139" t="s">
        <v>42</v>
      </c>
      <c r="P235" s="140">
        <f>O235*H235</f>
        <v>0</v>
      </c>
      <c r="Q235" s="140">
        <v>8.9219999999999994E-2</v>
      </c>
      <c r="R235" s="140">
        <f>Q235*H235</f>
        <v>66.879311999999999</v>
      </c>
      <c r="S235" s="140">
        <v>0</v>
      </c>
      <c r="T235" s="141">
        <f>S235*H235</f>
        <v>0</v>
      </c>
      <c r="AR235" s="142" t="s">
        <v>131</v>
      </c>
      <c r="AT235" s="142" t="s">
        <v>126</v>
      </c>
      <c r="AU235" s="142" t="s">
        <v>80</v>
      </c>
      <c r="AY235" s="17" t="s">
        <v>124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7" t="s">
        <v>78</v>
      </c>
      <c r="BK235" s="143">
        <f>ROUND(I235*H235,2)</f>
        <v>0</v>
      </c>
      <c r="BL235" s="17" t="s">
        <v>131</v>
      </c>
      <c r="BM235" s="142" t="s">
        <v>973</v>
      </c>
    </row>
    <row r="236" spans="2:65" s="1" customFormat="1" ht="29.25">
      <c r="B236" s="32"/>
      <c r="D236" s="144" t="s">
        <v>133</v>
      </c>
      <c r="F236" s="145" t="s">
        <v>974</v>
      </c>
      <c r="I236" s="146"/>
      <c r="L236" s="32"/>
      <c r="M236" s="147"/>
      <c r="T236" s="53"/>
      <c r="AT236" s="17" t="s">
        <v>133</v>
      </c>
      <c r="AU236" s="17" t="s">
        <v>80</v>
      </c>
    </row>
    <row r="237" spans="2:65" s="1" customFormat="1" ht="11.25">
      <c r="B237" s="32"/>
      <c r="D237" s="148" t="s">
        <v>135</v>
      </c>
      <c r="F237" s="149" t="s">
        <v>975</v>
      </c>
      <c r="I237" s="146"/>
      <c r="L237" s="32"/>
      <c r="M237" s="147"/>
      <c r="T237" s="53"/>
      <c r="AT237" s="17" t="s">
        <v>135</v>
      </c>
      <c r="AU237" s="17" t="s">
        <v>80</v>
      </c>
    </row>
    <row r="238" spans="2:65" s="1" customFormat="1" ht="107.25">
      <c r="B238" s="32"/>
      <c r="D238" s="144" t="s">
        <v>137</v>
      </c>
      <c r="F238" s="150" t="s">
        <v>426</v>
      </c>
      <c r="I238" s="146"/>
      <c r="L238" s="32"/>
      <c r="M238" s="147"/>
      <c r="T238" s="53"/>
      <c r="AT238" s="17" t="s">
        <v>137</v>
      </c>
      <c r="AU238" s="17" t="s">
        <v>80</v>
      </c>
    </row>
    <row r="239" spans="2:65" s="12" customFormat="1" ht="11.25">
      <c r="B239" s="151"/>
      <c r="D239" s="144" t="s">
        <v>139</v>
      </c>
      <c r="E239" s="152" t="s">
        <v>19</v>
      </c>
      <c r="F239" s="153" t="s">
        <v>976</v>
      </c>
      <c r="H239" s="154">
        <v>4</v>
      </c>
      <c r="I239" s="155"/>
      <c r="L239" s="151"/>
      <c r="M239" s="156"/>
      <c r="T239" s="157"/>
      <c r="AT239" s="152" t="s">
        <v>139</v>
      </c>
      <c r="AU239" s="152" t="s">
        <v>80</v>
      </c>
      <c r="AV239" s="12" t="s">
        <v>80</v>
      </c>
      <c r="AW239" s="12" t="s">
        <v>32</v>
      </c>
      <c r="AX239" s="12" t="s">
        <v>71</v>
      </c>
      <c r="AY239" s="152" t="s">
        <v>124</v>
      </c>
    </row>
    <row r="240" spans="2:65" s="12" customFormat="1" ht="11.25">
      <c r="B240" s="151"/>
      <c r="D240" s="144" t="s">
        <v>139</v>
      </c>
      <c r="E240" s="152" t="s">
        <v>19</v>
      </c>
      <c r="F240" s="153" t="s">
        <v>977</v>
      </c>
      <c r="H240" s="154">
        <v>745.6</v>
      </c>
      <c r="I240" s="155"/>
      <c r="L240" s="151"/>
      <c r="M240" s="156"/>
      <c r="T240" s="157"/>
      <c r="AT240" s="152" t="s">
        <v>139</v>
      </c>
      <c r="AU240" s="152" t="s">
        <v>80</v>
      </c>
      <c r="AV240" s="12" t="s">
        <v>80</v>
      </c>
      <c r="AW240" s="12" t="s">
        <v>32</v>
      </c>
      <c r="AX240" s="12" t="s">
        <v>71</v>
      </c>
      <c r="AY240" s="152" t="s">
        <v>124</v>
      </c>
    </row>
    <row r="241" spans="2:65" s="13" customFormat="1" ht="11.25">
      <c r="B241" s="158"/>
      <c r="D241" s="144" t="s">
        <v>139</v>
      </c>
      <c r="E241" s="159" t="s">
        <v>19</v>
      </c>
      <c r="F241" s="160" t="s">
        <v>148</v>
      </c>
      <c r="H241" s="161">
        <v>749.6</v>
      </c>
      <c r="I241" s="162"/>
      <c r="L241" s="158"/>
      <c r="M241" s="163"/>
      <c r="T241" s="164"/>
      <c r="AT241" s="159" t="s">
        <v>139</v>
      </c>
      <c r="AU241" s="159" t="s">
        <v>80</v>
      </c>
      <c r="AV241" s="13" t="s">
        <v>131</v>
      </c>
      <c r="AW241" s="13" t="s">
        <v>32</v>
      </c>
      <c r="AX241" s="13" t="s">
        <v>78</v>
      </c>
      <c r="AY241" s="159" t="s">
        <v>124</v>
      </c>
    </row>
    <row r="242" spans="2:65" s="1" customFormat="1" ht="16.5" customHeight="1">
      <c r="B242" s="32"/>
      <c r="C242" s="171" t="s">
        <v>342</v>
      </c>
      <c r="D242" s="171" t="s">
        <v>296</v>
      </c>
      <c r="E242" s="172" t="s">
        <v>429</v>
      </c>
      <c r="F242" s="173" t="s">
        <v>430</v>
      </c>
      <c r="G242" s="174" t="s">
        <v>129</v>
      </c>
      <c r="H242" s="175">
        <v>745.6</v>
      </c>
      <c r="I242" s="176"/>
      <c r="J242" s="177">
        <f>ROUND(I242*H242,2)</f>
        <v>0</v>
      </c>
      <c r="K242" s="173" t="s">
        <v>130</v>
      </c>
      <c r="L242" s="178"/>
      <c r="M242" s="179" t="s">
        <v>19</v>
      </c>
      <c r="N242" s="180" t="s">
        <v>42</v>
      </c>
      <c r="P242" s="140">
        <f>O242*H242</f>
        <v>0</v>
      </c>
      <c r="Q242" s="140">
        <v>0.13100000000000001</v>
      </c>
      <c r="R242" s="140">
        <f>Q242*H242</f>
        <v>97.673600000000008</v>
      </c>
      <c r="S242" s="140">
        <v>0</v>
      </c>
      <c r="T242" s="141">
        <f>S242*H242</f>
        <v>0</v>
      </c>
      <c r="AR242" s="142" t="s">
        <v>189</v>
      </c>
      <c r="AT242" s="142" t="s">
        <v>296</v>
      </c>
      <c r="AU242" s="142" t="s">
        <v>80</v>
      </c>
      <c r="AY242" s="17" t="s">
        <v>124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7" t="s">
        <v>78</v>
      </c>
      <c r="BK242" s="143">
        <f>ROUND(I242*H242,2)</f>
        <v>0</v>
      </c>
      <c r="BL242" s="17" t="s">
        <v>131</v>
      </c>
      <c r="BM242" s="142" t="s">
        <v>978</v>
      </c>
    </row>
    <row r="243" spans="2:65" s="1" customFormat="1" ht="11.25">
      <c r="B243" s="32"/>
      <c r="D243" s="144" t="s">
        <v>133</v>
      </c>
      <c r="F243" s="145" t="s">
        <v>430</v>
      </c>
      <c r="I243" s="146"/>
      <c r="L243" s="32"/>
      <c r="M243" s="147"/>
      <c r="T243" s="53"/>
      <c r="AT243" s="17" t="s">
        <v>133</v>
      </c>
      <c r="AU243" s="17" t="s">
        <v>80</v>
      </c>
    </row>
    <row r="244" spans="2:65" s="12" customFormat="1" ht="11.25">
      <c r="B244" s="151"/>
      <c r="D244" s="144" t="s">
        <v>139</v>
      </c>
      <c r="E244" s="152" t="s">
        <v>19</v>
      </c>
      <c r="F244" s="153" t="s">
        <v>979</v>
      </c>
      <c r="H244" s="154">
        <v>745.6</v>
      </c>
      <c r="I244" s="155"/>
      <c r="L244" s="151"/>
      <c r="M244" s="156"/>
      <c r="T244" s="157"/>
      <c r="AT244" s="152" t="s">
        <v>139</v>
      </c>
      <c r="AU244" s="152" t="s">
        <v>80</v>
      </c>
      <c r="AV244" s="12" t="s">
        <v>80</v>
      </c>
      <c r="AW244" s="12" t="s">
        <v>32</v>
      </c>
      <c r="AX244" s="12" t="s">
        <v>78</v>
      </c>
      <c r="AY244" s="152" t="s">
        <v>124</v>
      </c>
    </row>
    <row r="245" spans="2:65" s="1" customFormat="1" ht="16.5" customHeight="1">
      <c r="B245" s="32"/>
      <c r="C245" s="171" t="s">
        <v>351</v>
      </c>
      <c r="D245" s="171" t="s">
        <v>296</v>
      </c>
      <c r="E245" s="172" t="s">
        <v>980</v>
      </c>
      <c r="F245" s="173" t="s">
        <v>981</v>
      </c>
      <c r="G245" s="174" t="s">
        <v>129</v>
      </c>
      <c r="H245" s="175">
        <v>6.45</v>
      </c>
      <c r="I245" s="176"/>
      <c r="J245" s="177">
        <f>ROUND(I245*H245,2)</f>
        <v>0</v>
      </c>
      <c r="K245" s="173" t="s">
        <v>130</v>
      </c>
      <c r="L245" s="178"/>
      <c r="M245" s="179" t="s">
        <v>19</v>
      </c>
      <c r="N245" s="180" t="s">
        <v>42</v>
      </c>
      <c r="P245" s="140">
        <f>O245*H245</f>
        <v>0</v>
      </c>
      <c r="Q245" s="140">
        <v>0.13100000000000001</v>
      </c>
      <c r="R245" s="140">
        <f>Q245*H245</f>
        <v>0.84495000000000009</v>
      </c>
      <c r="S245" s="140">
        <v>0</v>
      </c>
      <c r="T245" s="141">
        <f>S245*H245</f>
        <v>0</v>
      </c>
      <c r="AR245" s="142" t="s">
        <v>189</v>
      </c>
      <c r="AT245" s="142" t="s">
        <v>296</v>
      </c>
      <c r="AU245" s="142" t="s">
        <v>80</v>
      </c>
      <c r="AY245" s="17" t="s">
        <v>124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7" t="s">
        <v>78</v>
      </c>
      <c r="BK245" s="143">
        <f>ROUND(I245*H245,2)</f>
        <v>0</v>
      </c>
      <c r="BL245" s="17" t="s">
        <v>131</v>
      </c>
      <c r="BM245" s="142" t="s">
        <v>982</v>
      </c>
    </row>
    <row r="246" spans="2:65" s="1" customFormat="1" ht="11.25">
      <c r="B246" s="32"/>
      <c r="D246" s="144" t="s">
        <v>133</v>
      </c>
      <c r="F246" s="145" t="s">
        <v>981</v>
      </c>
      <c r="I246" s="146"/>
      <c r="L246" s="32"/>
      <c r="M246" s="147"/>
      <c r="T246" s="53"/>
      <c r="AT246" s="17" t="s">
        <v>133</v>
      </c>
      <c r="AU246" s="17" t="s">
        <v>80</v>
      </c>
    </row>
    <row r="247" spans="2:65" s="12" customFormat="1" ht="11.25">
      <c r="B247" s="151"/>
      <c r="D247" s="144" t="s">
        <v>139</v>
      </c>
      <c r="E247" s="152" t="s">
        <v>19</v>
      </c>
      <c r="F247" s="153" t="s">
        <v>983</v>
      </c>
      <c r="H247" s="154">
        <v>6.45</v>
      </c>
      <c r="I247" s="155"/>
      <c r="L247" s="151"/>
      <c r="M247" s="156"/>
      <c r="T247" s="157"/>
      <c r="AT247" s="152" t="s">
        <v>139</v>
      </c>
      <c r="AU247" s="152" t="s">
        <v>80</v>
      </c>
      <c r="AV247" s="12" t="s">
        <v>80</v>
      </c>
      <c r="AW247" s="12" t="s">
        <v>32</v>
      </c>
      <c r="AX247" s="12" t="s">
        <v>78</v>
      </c>
      <c r="AY247" s="152" t="s">
        <v>124</v>
      </c>
    </row>
    <row r="248" spans="2:65" s="1" customFormat="1" ht="16.5" customHeight="1">
      <c r="B248" s="32"/>
      <c r="C248" s="171" t="s">
        <v>356</v>
      </c>
      <c r="D248" s="171" t="s">
        <v>296</v>
      </c>
      <c r="E248" s="172" t="s">
        <v>984</v>
      </c>
      <c r="F248" s="173" t="s">
        <v>985</v>
      </c>
      <c r="G248" s="174" t="s">
        <v>129</v>
      </c>
      <c r="H248" s="175">
        <v>8.5</v>
      </c>
      <c r="I248" s="176"/>
      <c r="J248" s="177">
        <f>ROUND(I248*H248,2)</f>
        <v>0</v>
      </c>
      <c r="K248" s="173" t="s">
        <v>130</v>
      </c>
      <c r="L248" s="178"/>
      <c r="M248" s="179" t="s">
        <v>19</v>
      </c>
      <c r="N248" s="180" t="s">
        <v>42</v>
      </c>
      <c r="P248" s="140">
        <f>O248*H248</f>
        <v>0</v>
      </c>
      <c r="Q248" s="140">
        <v>0.13100000000000001</v>
      </c>
      <c r="R248" s="140">
        <f>Q248*H248</f>
        <v>1.1135000000000002</v>
      </c>
      <c r="S248" s="140">
        <v>0</v>
      </c>
      <c r="T248" s="141">
        <f>S248*H248</f>
        <v>0</v>
      </c>
      <c r="AR248" s="142" t="s">
        <v>189</v>
      </c>
      <c r="AT248" s="142" t="s">
        <v>296</v>
      </c>
      <c r="AU248" s="142" t="s">
        <v>80</v>
      </c>
      <c r="AY248" s="17" t="s">
        <v>124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7" t="s">
        <v>78</v>
      </c>
      <c r="BK248" s="143">
        <f>ROUND(I248*H248,2)</f>
        <v>0</v>
      </c>
      <c r="BL248" s="17" t="s">
        <v>131</v>
      </c>
      <c r="BM248" s="142" t="s">
        <v>986</v>
      </c>
    </row>
    <row r="249" spans="2:65" s="1" customFormat="1" ht="11.25">
      <c r="B249" s="32"/>
      <c r="D249" s="144" t="s">
        <v>133</v>
      </c>
      <c r="F249" s="145" t="s">
        <v>985</v>
      </c>
      <c r="I249" s="146"/>
      <c r="L249" s="32"/>
      <c r="M249" s="147"/>
      <c r="T249" s="53"/>
      <c r="AT249" s="17" t="s">
        <v>133</v>
      </c>
      <c r="AU249" s="17" t="s">
        <v>80</v>
      </c>
    </row>
    <row r="250" spans="2:65" s="12" customFormat="1" ht="11.25">
      <c r="B250" s="151"/>
      <c r="D250" s="144" t="s">
        <v>139</v>
      </c>
      <c r="E250" s="152" t="s">
        <v>19</v>
      </c>
      <c r="F250" s="153" t="s">
        <v>987</v>
      </c>
      <c r="H250" s="154">
        <v>8.5</v>
      </c>
      <c r="I250" s="155"/>
      <c r="L250" s="151"/>
      <c r="M250" s="156"/>
      <c r="T250" s="157"/>
      <c r="AT250" s="152" t="s">
        <v>139</v>
      </c>
      <c r="AU250" s="152" t="s">
        <v>80</v>
      </c>
      <c r="AV250" s="12" t="s">
        <v>80</v>
      </c>
      <c r="AW250" s="12" t="s">
        <v>32</v>
      </c>
      <c r="AX250" s="12" t="s">
        <v>78</v>
      </c>
      <c r="AY250" s="152" t="s">
        <v>124</v>
      </c>
    </row>
    <row r="251" spans="2:65" s="1" customFormat="1" ht="21.75" customHeight="1">
      <c r="B251" s="32"/>
      <c r="C251" s="131" t="s">
        <v>362</v>
      </c>
      <c r="D251" s="131" t="s">
        <v>126</v>
      </c>
      <c r="E251" s="132" t="s">
        <v>434</v>
      </c>
      <c r="F251" s="133" t="s">
        <v>435</v>
      </c>
      <c r="G251" s="134" t="s">
        <v>129</v>
      </c>
      <c r="H251" s="135">
        <v>128</v>
      </c>
      <c r="I251" s="136"/>
      <c r="J251" s="137">
        <f>ROUND(I251*H251,2)</f>
        <v>0</v>
      </c>
      <c r="K251" s="133" t="s">
        <v>130</v>
      </c>
      <c r="L251" s="32"/>
      <c r="M251" s="138" t="s">
        <v>19</v>
      </c>
      <c r="N251" s="139" t="s">
        <v>42</v>
      </c>
      <c r="P251" s="140">
        <f>O251*H251</f>
        <v>0</v>
      </c>
      <c r="Q251" s="140">
        <v>9.0620000000000006E-2</v>
      </c>
      <c r="R251" s="140">
        <f>Q251*H251</f>
        <v>11.599360000000001</v>
      </c>
      <c r="S251" s="140">
        <v>0</v>
      </c>
      <c r="T251" s="141">
        <f>S251*H251</f>
        <v>0</v>
      </c>
      <c r="AR251" s="142" t="s">
        <v>131</v>
      </c>
      <c r="AT251" s="142" t="s">
        <v>126</v>
      </c>
      <c r="AU251" s="142" t="s">
        <v>80</v>
      </c>
      <c r="AY251" s="17" t="s">
        <v>124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7" t="s">
        <v>78</v>
      </c>
      <c r="BK251" s="143">
        <f>ROUND(I251*H251,2)</f>
        <v>0</v>
      </c>
      <c r="BL251" s="17" t="s">
        <v>131</v>
      </c>
      <c r="BM251" s="142" t="s">
        <v>988</v>
      </c>
    </row>
    <row r="252" spans="2:65" s="1" customFormat="1" ht="29.25">
      <c r="B252" s="32"/>
      <c r="D252" s="144" t="s">
        <v>133</v>
      </c>
      <c r="F252" s="145" t="s">
        <v>437</v>
      </c>
      <c r="I252" s="146"/>
      <c r="L252" s="32"/>
      <c r="M252" s="147"/>
      <c r="T252" s="53"/>
      <c r="AT252" s="17" t="s">
        <v>133</v>
      </c>
      <c r="AU252" s="17" t="s">
        <v>80</v>
      </c>
    </row>
    <row r="253" spans="2:65" s="1" customFormat="1" ht="11.25">
      <c r="B253" s="32"/>
      <c r="D253" s="148" t="s">
        <v>135</v>
      </c>
      <c r="F253" s="149" t="s">
        <v>438</v>
      </c>
      <c r="I253" s="146"/>
      <c r="L253" s="32"/>
      <c r="M253" s="147"/>
      <c r="T253" s="53"/>
      <c r="AT253" s="17" t="s">
        <v>135</v>
      </c>
      <c r="AU253" s="17" t="s">
        <v>80</v>
      </c>
    </row>
    <row r="254" spans="2:65" s="1" customFormat="1" ht="107.25">
      <c r="B254" s="32"/>
      <c r="D254" s="144" t="s">
        <v>137</v>
      </c>
      <c r="F254" s="150" t="s">
        <v>426</v>
      </c>
      <c r="I254" s="146"/>
      <c r="L254" s="32"/>
      <c r="M254" s="147"/>
      <c r="T254" s="53"/>
      <c r="AT254" s="17" t="s">
        <v>137</v>
      </c>
      <c r="AU254" s="17" t="s">
        <v>80</v>
      </c>
    </row>
    <row r="255" spans="2:65" s="12" customFormat="1" ht="11.25">
      <c r="B255" s="151"/>
      <c r="D255" s="144" t="s">
        <v>139</v>
      </c>
      <c r="E255" s="152" t="s">
        <v>19</v>
      </c>
      <c r="F255" s="153" t="s">
        <v>970</v>
      </c>
      <c r="H255" s="154">
        <v>128</v>
      </c>
      <c r="I255" s="155"/>
      <c r="L255" s="151"/>
      <c r="M255" s="156"/>
      <c r="T255" s="157"/>
      <c r="AT255" s="152" t="s">
        <v>139</v>
      </c>
      <c r="AU255" s="152" t="s">
        <v>80</v>
      </c>
      <c r="AV255" s="12" t="s">
        <v>80</v>
      </c>
      <c r="AW255" s="12" t="s">
        <v>32</v>
      </c>
      <c r="AX255" s="12" t="s">
        <v>78</v>
      </c>
      <c r="AY255" s="152" t="s">
        <v>124</v>
      </c>
    </row>
    <row r="256" spans="2:65" s="1" customFormat="1" ht="16.5" customHeight="1">
      <c r="B256" s="32"/>
      <c r="C256" s="171" t="s">
        <v>369</v>
      </c>
      <c r="D256" s="171" t="s">
        <v>296</v>
      </c>
      <c r="E256" s="172" t="s">
        <v>440</v>
      </c>
      <c r="F256" s="173" t="s">
        <v>441</v>
      </c>
      <c r="G256" s="174" t="s">
        <v>129</v>
      </c>
      <c r="H256" s="175">
        <v>40</v>
      </c>
      <c r="I256" s="176"/>
      <c r="J256" s="177">
        <f>ROUND(I256*H256,2)</f>
        <v>0</v>
      </c>
      <c r="K256" s="173" t="s">
        <v>130</v>
      </c>
      <c r="L256" s="178"/>
      <c r="M256" s="179" t="s">
        <v>19</v>
      </c>
      <c r="N256" s="180" t="s">
        <v>42</v>
      </c>
      <c r="P256" s="140">
        <f>O256*H256</f>
        <v>0</v>
      </c>
      <c r="Q256" s="140">
        <v>0.17599999999999999</v>
      </c>
      <c r="R256" s="140">
        <f>Q256*H256</f>
        <v>7.0399999999999991</v>
      </c>
      <c r="S256" s="140">
        <v>0</v>
      </c>
      <c r="T256" s="141">
        <f>S256*H256</f>
        <v>0</v>
      </c>
      <c r="AR256" s="142" t="s">
        <v>189</v>
      </c>
      <c r="AT256" s="142" t="s">
        <v>296</v>
      </c>
      <c r="AU256" s="142" t="s">
        <v>80</v>
      </c>
      <c r="AY256" s="17" t="s">
        <v>124</v>
      </c>
      <c r="BE256" s="143">
        <f>IF(N256="základní",J256,0)</f>
        <v>0</v>
      </c>
      <c r="BF256" s="143">
        <f>IF(N256="snížená",J256,0)</f>
        <v>0</v>
      </c>
      <c r="BG256" s="143">
        <f>IF(N256="zákl. přenesená",J256,0)</f>
        <v>0</v>
      </c>
      <c r="BH256" s="143">
        <f>IF(N256="sníž. přenesená",J256,0)</f>
        <v>0</v>
      </c>
      <c r="BI256" s="143">
        <f>IF(N256="nulová",J256,0)</f>
        <v>0</v>
      </c>
      <c r="BJ256" s="17" t="s">
        <v>78</v>
      </c>
      <c r="BK256" s="143">
        <f>ROUND(I256*H256,2)</f>
        <v>0</v>
      </c>
      <c r="BL256" s="17" t="s">
        <v>131</v>
      </c>
      <c r="BM256" s="142" t="s">
        <v>989</v>
      </c>
    </row>
    <row r="257" spans="2:65" s="1" customFormat="1" ht="11.25">
      <c r="B257" s="32"/>
      <c r="D257" s="144" t="s">
        <v>133</v>
      </c>
      <c r="F257" s="145" t="s">
        <v>441</v>
      </c>
      <c r="I257" s="146"/>
      <c r="L257" s="32"/>
      <c r="M257" s="147"/>
      <c r="T257" s="53"/>
      <c r="AT257" s="17" t="s">
        <v>133</v>
      </c>
      <c r="AU257" s="17" t="s">
        <v>80</v>
      </c>
    </row>
    <row r="258" spans="2:65" s="12" customFormat="1" ht="11.25">
      <c r="B258" s="151"/>
      <c r="D258" s="144" t="s">
        <v>139</v>
      </c>
      <c r="E258" s="152" t="s">
        <v>19</v>
      </c>
      <c r="F258" s="153" t="s">
        <v>990</v>
      </c>
      <c r="H258" s="154">
        <v>40</v>
      </c>
      <c r="I258" s="155"/>
      <c r="L258" s="151"/>
      <c r="M258" s="156"/>
      <c r="T258" s="157"/>
      <c r="AT258" s="152" t="s">
        <v>139</v>
      </c>
      <c r="AU258" s="152" t="s">
        <v>80</v>
      </c>
      <c r="AV258" s="12" t="s">
        <v>80</v>
      </c>
      <c r="AW258" s="12" t="s">
        <v>32</v>
      </c>
      <c r="AX258" s="12" t="s">
        <v>78</v>
      </c>
      <c r="AY258" s="152" t="s">
        <v>124</v>
      </c>
    </row>
    <row r="259" spans="2:65" s="1" customFormat="1" ht="16.5" customHeight="1">
      <c r="B259" s="32"/>
      <c r="C259" s="171" t="s">
        <v>375</v>
      </c>
      <c r="D259" s="171" t="s">
        <v>296</v>
      </c>
      <c r="E259" s="172" t="s">
        <v>452</v>
      </c>
      <c r="F259" s="173" t="s">
        <v>453</v>
      </c>
      <c r="G259" s="174" t="s">
        <v>129</v>
      </c>
      <c r="H259" s="175">
        <v>52.6</v>
      </c>
      <c r="I259" s="176"/>
      <c r="J259" s="177">
        <f>ROUND(I259*H259,2)</f>
        <v>0</v>
      </c>
      <c r="K259" s="173" t="s">
        <v>130</v>
      </c>
      <c r="L259" s="178"/>
      <c r="M259" s="179" t="s">
        <v>19</v>
      </c>
      <c r="N259" s="180" t="s">
        <v>42</v>
      </c>
      <c r="P259" s="140">
        <f>O259*H259</f>
        <v>0</v>
      </c>
      <c r="Q259" s="140">
        <v>0.15</v>
      </c>
      <c r="R259" s="140">
        <f>Q259*H259</f>
        <v>7.89</v>
      </c>
      <c r="S259" s="140">
        <v>0</v>
      </c>
      <c r="T259" s="141">
        <f>S259*H259</f>
        <v>0</v>
      </c>
      <c r="AR259" s="142" t="s">
        <v>189</v>
      </c>
      <c r="AT259" s="142" t="s">
        <v>296</v>
      </c>
      <c r="AU259" s="142" t="s">
        <v>80</v>
      </c>
      <c r="AY259" s="17" t="s">
        <v>124</v>
      </c>
      <c r="BE259" s="143">
        <f>IF(N259="základní",J259,0)</f>
        <v>0</v>
      </c>
      <c r="BF259" s="143">
        <f>IF(N259="snížená",J259,0)</f>
        <v>0</v>
      </c>
      <c r="BG259" s="143">
        <f>IF(N259="zákl. přenesená",J259,0)</f>
        <v>0</v>
      </c>
      <c r="BH259" s="143">
        <f>IF(N259="sníž. přenesená",J259,0)</f>
        <v>0</v>
      </c>
      <c r="BI259" s="143">
        <f>IF(N259="nulová",J259,0)</f>
        <v>0</v>
      </c>
      <c r="BJ259" s="17" t="s">
        <v>78</v>
      </c>
      <c r="BK259" s="143">
        <f>ROUND(I259*H259,2)</f>
        <v>0</v>
      </c>
      <c r="BL259" s="17" t="s">
        <v>131</v>
      </c>
      <c r="BM259" s="142" t="s">
        <v>991</v>
      </c>
    </row>
    <row r="260" spans="2:65" s="1" customFormat="1" ht="11.25">
      <c r="B260" s="32"/>
      <c r="D260" s="144" t="s">
        <v>133</v>
      </c>
      <c r="F260" s="145" t="s">
        <v>453</v>
      </c>
      <c r="I260" s="146"/>
      <c r="L260" s="32"/>
      <c r="M260" s="147"/>
      <c r="T260" s="53"/>
      <c r="AT260" s="17" t="s">
        <v>133</v>
      </c>
      <c r="AU260" s="17" t="s">
        <v>80</v>
      </c>
    </row>
    <row r="261" spans="2:65" s="12" customFormat="1" ht="11.25">
      <c r="B261" s="151"/>
      <c r="D261" s="144" t="s">
        <v>139</v>
      </c>
      <c r="E261" s="152" t="s">
        <v>19</v>
      </c>
      <c r="F261" s="153" t="s">
        <v>992</v>
      </c>
      <c r="H261" s="154">
        <v>52.6</v>
      </c>
      <c r="I261" s="155"/>
      <c r="L261" s="151"/>
      <c r="M261" s="156"/>
      <c r="T261" s="157"/>
      <c r="AT261" s="152" t="s">
        <v>139</v>
      </c>
      <c r="AU261" s="152" t="s">
        <v>80</v>
      </c>
      <c r="AV261" s="12" t="s">
        <v>80</v>
      </c>
      <c r="AW261" s="12" t="s">
        <v>32</v>
      </c>
      <c r="AX261" s="12" t="s">
        <v>78</v>
      </c>
      <c r="AY261" s="152" t="s">
        <v>124</v>
      </c>
    </row>
    <row r="262" spans="2:65" s="1" customFormat="1" ht="16.5" customHeight="1">
      <c r="B262" s="32"/>
      <c r="C262" s="171" t="s">
        <v>381</v>
      </c>
      <c r="D262" s="171" t="s">
        <v>296</v>
      </c>
      <c r="E262" s="172" t="s">
        <v>993</v>
      </c>
      <c r="F262" s="173" t="s">
        <v>994</v>
      </c>
      <c r="G262" s="174" t="s">
        <v>129</v>
      </c>
      <c r="H262" s="175">
        <v>25.9</v>
      </c>
      <c r="I262" s="176"/>
      <c r="J262" s="177">
        <f>ROUND(I262*H262,2)</f>
        <v>0</v>
      </c>
      <c r="K262" s="173" t="s">
        <v>130</v>
      </c>
      <c r="L262" s="178"/>
      <c r="M262" s="179" t="s">
        <v>19</v>
      </c>
      <c r="N262" s="180" t="s">
        <v>42</v>
      </c>
      <c r="P262" s="140">
        <f>O262*H262</f>
        <v>0</v>
      </c>
      <c r="Q262" s="140">
        <v>0.17499999999999999</v>
      </c>
      <c r="R262" s="140">
        <f>Q262*H262</f>
        <v>4.5324999999999998</v>
      </c>
      <c r="S262" s="140">
        <v>0</v>
      </c>
      <c r="T262" s="141">
        <f>S262*H262</f>
        <v>0</v>
      </c>
      <c r="AR262" s="142" t="s">
        <v>189</v>
      </c>
      <c r="AT262" s="142" t="s">
        <v>296</v>
      </c>
      <c r="AU262" s="142" t="s">
        <v>80</v>
      </c>
      <c r="AY262" s="17" t="s">
        <v>124</v>
      </c>
      <c r="BE262" s="143">
        <f>IF(N262="základní",J262,0)</f>
        <v>0</v>
      </c>
      <c r="BF262" s="143">
        <f>IF(N262="snížená",J262,0)</f>
        <v>0</v>
      </c>
      <c r="BG262" s="143">
        <f>IF(N262="zákl. přenesená",J262,0)</f>
        <v>0</v>
      </c>
      <c r="BH262" s="143">
        <f>IF(N262="sníž. přenesená",J262,0)</f>
        <v>0</v>
      </c>
      <c r="BI262" s="143">
        <f>IF(N262="nulová",J262,0)</f>
        <v>0</v>
      </c>
      <c r="BJ262" s="17" t="s">
        <v>78</v>
      </c>
      <c r="BK262" s="143">
        <f>ROUND(I262*H262,2)</f>
        <v>0</v>
      </c>
      <c r="BL262" s="17" t="s">
        <v>131</v>
      </c>
      <c r="BM262" s="142" t="s">
        <v>995</v>
      </c>
    </row>
    <row r="263" spans="2:65" s="1" customFormat="1" ht="11.25">
      <c r="B263" s="32"/>
      <c r="D263" s="144" t="s">
        <v>133</v>
      </c>
      <c r="F263" s="145" t="s">
        <v>994</v>
      </c>
      <c r="I263" s="146"/>
      <c r="L263" s="32"/>
      <c r="M263" s="147"/>
      <c r="T263" s="53"/>
      <c r="AT263" s="17" t="s">
        <v>133</v>
      </c>
      <c r="AU263" s="17" t="s">
        <v>80</v>
      </c>
    </row>
    <row r="264" spans="2:65" s="12" customFormat="1" ht="11.25">
      <c r="B264" s="151"/>
      <c r="D264" s="144" t="s">
        <v>139</v>
      </c>
      <c r="E264" s="152" t="s">
        <v>19</v>
      </c>
      <c r="F264" s="153" t="s">
        <v>996</v>
      </c>
      <c r="H264" s="154">
        <v>25.9</v>
      </c>
      <c r="I264" s="155"/>
      <c r="L264" s="151"/>
      <c r="M264" s="156"/>
      <c r="T264" s="157"/>
      <c r="AT264" s="152" t="s">
        <v>139</v>
      </c>
      <c r="AU264" s="152" t="s">
        <v>80</v>
      </c>
      <c r="AV264" s="12" t="s">
        <v>80</v>
      </c>
      <c r="AW264" s="12" t="s">
        <v>32</v>
      </c>
      <c r="AX264" s="12" t="s">
        <v>78</v>
      </c>
      <c r="AY264" s="152" t="s">
        <v>124</v>
      </c>
    </row>
    <row r="265" spans="2:65" s="1" customFormat="1" ht="16.5" customHeight="1">
      <c r="B265" s="32"/>
      <c r="C265" s="171" t="s">
        <v>388</v>
      </c>
      <c r="D265" s="171" t="s">
        <v>296</v>
      </c>
      <c r="E265" s="172" t="s">
        <v>997</v>
      </c>
      <c r="F265" s="173" t="s">
        <v>998</v>
      </c>
      <c r="G265" s="174" t="s">
        <v>129</v>
      </c>
      <c r="H265" s="175">
        <v>12.3</v>
      </c>
      <c r="I265" s="176"/>
      <c r="J265" s="177">
        <f>ROUND(I265*H265,2)</f>
        <v>0</v>
      </c>
      <c r="K265" s="173" t="s">
        <v>19</v>
      </c>
      <c r="L265" s="178"/>
      <c r="M265" s="179" t="s">
        <v>19</v>
      </c>
      <c r="N265" s="180" t="s">
        <v>42</v>
      </c>
      <c r="P265" s="140">
        <f>O265*H265</f>
        <v>0</v>
      </c>
      <c r="Q265" s="140">
        <v>0.13100000000000001</v>
      </c>
      <c r="R265" s="140">
        <f>Q265*H265</f>
        <v>1.6113000000000002</v>
      </c>
      <c r="S265" s="140">
        <v>0</v>
      </c>
      <c r="T265" s="141">
        <f>S265*H265</f>
        <v>0</v>
      </c>
      <c r="AR265" s="142" t="s">
        <v>189</v>
      </c>
      <c r="AT265" s="142" t="s">
        <v>296</v>
      </c>
      <c r="AU265" s="142" t="s">
        <v>80</v>
      </c>
      <c r="AY265" s="17" t="s">
        <v>124</v>
      </c>
      <c r="BE265" s="143">
        <f>IF(N265="základní",J265,0)</f>
        <v>0</v>
      </c>
      <c r="BF265" s="143">
        <f>IF(N265="snížená",J265,0)</f>
        <v>0</v>
      </c>
      <c r="BG265" s="143">
        <f>IF(N265="zákl. přenesená",J265,0)</f>
        <v>0</v>
      </c>
      <c r="BH265" s="143">
        <f>IF(N265="sníž. přenesená",J265,0)</f>
        <v>0</v>
      </c>
      <c r="BI265" s="143">
        <f>IF(N265="nulová",J265,0)</f>
        <v>0</v>
      </c>
      <c r="BJ265" s="17" t="s">
        <v>78</v>
      </c>
      <c r="BK265" s="143">
        <f>ROUND(I265*H265,2)</f>
        <v>0</v>
      </c>
      <c r="BL265" s="17" t="s">
        <v>131</v>
      </c>
      <c r="BM265" s="142" t="s">
        <v>999</v>
      </c>
    </row>
    <row r="266" spans="2:65" s="1" customFormat="1" ht="11.25">
      <c r="B266" s="32"/>
      <c r="D266" s="144" t="s">
        <v>133</v>
      </c>
      <c r="F266" s="145" t="s">
        <v>998</v>
      </c>
      <c r="I266" s="146"/>
      <c r="L266" s="32"/>
      <c r="M266" s="147"/>
      <c r="T266" s="53"/>
      <c r="AT266" s="17" t="s">
        <v>133</v>
      </c>
      <c r="AU266" s="17" t="s">
        <v>80</v>
      </c>
    </row>
    <row r="267" spans="2:65" s="12" customFormat="1" ht="11.25">
      <c r="B267" s="151"/>
      <c r="D267" s="144" t="s">
        <v>139</v>
      </c>
      <c r="E267" s="152" t="s">
        <v>19</v>
      </c>
      <c r="F267" s="153" t="s">
        <v>1000</v>
      </c>
      <c r="H267" s="154">
        <v>12.3</v>
      </c>
      <c r="I267" s="155"/>
      <c r="L267" s="151"/>
      <c r="M267" s="156"/>
      <c r="T267" s="157"/>
      <c r="AT267" s="152" t="s">
        <v>139</v>
      </c>
      <c r="AU267" s="152" t="s">
        <v>80</v>
      </c>
      <c r="AV267" s="12" t="s">
        <v>80</v>
      </c>
      <c r="AW267" s="12" t="s">
        <v>32</v>
      </c>
      <c r="AX267" s="12" t="s">
        <v>78</v>
      </c>
      <c r="AY267" s="152" t="s">
        <v>124</v>
      </c>
    </row>
    <row r="268" spans="2:65" s="1" customFormat="1" ht="21.75" customHeight="1">
      <c r="B268" s="32"/>
      <c r="C268" s="131" t="s">
        <v>395</v>
      </c>
      <c r="D268" s="131" t="s">
        <v>126</v>
      </c>
      <c r="E268" s="132" t="s">
        <v>1001</v>
      </c>
      <c r="F268" s="133" t="s">
        <v>1002</v>
      </c>
      <c r="G268" s="134" t="s">
        <v>129</v>
      </c>
      <c r="H268" s="135">
        <v>1</v>
      </c>
      <c r="I268" s="136"/>
      <c r="J268" s="137">
        <f>ROUND(I268*H268,2)</f>
        <v>0</v>
      </c>
      <c r="K268" s="133" t="s">
        <v>130</v>
      </c>
      <c r="L268" s="32"/>
      <c r="M268" s="138" t="s">
        <v>19</v>
      </c>
      <c r="N268" s="139" t="s">
        <v>42</v>
      </c>
      <c r="P268" s="140">
        <f>O268*H268</f>
        <v>0</v>
      </c>
      <c r="Q268" s="140">
        <v>0.10100000000000001</v>
      </c>
      <c r="R268" s="140">
        <f>Q268*H268</f>
        <v>0.10100000000000001</v>
      </c>
      <c r="S268" s="140">
        <v>0</v>
      </c>
      <c r="T268" s="141">
        <f>S268*H268</f>
        <v>0</v>
      </c>
      <c r="AR268" s="142" t="s">
        <v>131</v>
      </c>
      <c r="AT268" s="142" t="s">
        <v>126</v>
      </c>
      <c r="AU268" s="142" t="s">
        <v>80</v>
      </c>
      <c r="AY268" s="17" t="s">
        <v>124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7" t="s">
        <v>78</v>
      </c>
      <c r="BK268" s="143">
        <f>ROUND(I268*H268,2)</f>
        <v>0</v>
      </c>
      <c r="BL268" s="17" t="s">
        <v>131</v>
      </c>
      <c r="BM268" s="142" t="s">
        <v>1003</v>
      </c>
    </row>
    <row r="269" spans="2:65" s="1" customFormat="1" ht="19.5">
      <c r="B269" s="32"/>
      <c r="D269" s="144" t="s">
        <v>133</v>
      </c>
      <c r="F269" s="145" t="s">
        <v>1004</v>
      </c>
      <c r="I269" s="146"/>
      <c r="L269" s="32"/>
      <c r="M269" s="147"/>
      <c r="T269" s="53"/>
      <c r="AT269" s="17" t="s">
        <v>133</v>
      </c>
      <c r="AU269" s="17" t="s">
        <v>80</v>
      </c>
    </row>
    <row r="270" spans="2:65" s="1" customFormat="1" ht="11.25">
      <c r="B270" s="32"/>
      <c r="D270" s="148" t="s">
        <v>135</v>
      </c>
      <c r="F270" s="149" t="s">
        <v>1005</v>
      </c>
      <c r="I270" s="146"/>
      <c r="L270" s="32"/>
      <c r="M270" s="147"/>
      <c r="T270" s="53"/>
      <c r="AT270" s="17" t="s">
        <v>135</v>
      </c>
      <c r="AU270" s="17" t="s">
        <v>80</v>
      </c>
    </row>
    <row r="271" spans="2:65" s="1" customFormat="1" ht="87.75">
      <c r="B271" s="32"/>
      <c r="D271" s="144" t="s">
        <v>137</v>
      </c>
      <c r="F271" s="150" t="s">
        <v>1006</v>
      </c>
      <c r="I271" s="146"/>
      <c r="L271" s="32"/>
      <c r="M271" s="147"/>
      <c r="T271" s="53"/>
      <c r="AT271" s="17" t="s">
        <v>137</v>
      </c>
      <c r="AU271" s="17" t="s">
        <v>80</v>
      </c>
    </row>
    <row r="272" spans="2:65" s="12" customFormat="1" ht="11.25">
      <c r="B272" s="151"/>
      <c r="D272" s="144" t="s">
        <v>139</v>
      </c>
      <c r="E272" s="152" t="s">
        <v>19</v>
      </c>
      <c r="F272" s="153" t="s">
        <v>1007</v>
      </c>
      <c r="H272" s="154">
        <v>1</v>
      </c>
      <c r="I272" s="155"/>
      <c r="L272" s="151"/>
      <c r="M272" s="156"/>
      <c r="T272" s="157"/>
      <c r="AT272" s="152" t="s">
        <v>139</v>
      </c>
      <c r="AU272" s="152" t="s">
        <v>80</v>
      </c>
      <c r="AV272" s="12" t="s">
        <v>80</v>
      </c>
      <c r="AW272" s="12" t="s">
        <v>32</v>
      </c>
      <c r="AX272" s="12" t="s">
        <v>78</v>
      </c>
      <c r="AY272" s="152" t="s">
        <v>124</v>
      </c>
    </row>
    <row r="273" spans="2:65" s="11" customFormat="1" ht="22.9" customHeight="1">
      <c r="B273" s="119"/>
      <c r="D273" s="120" t="s">
        <v>70</v>
      </c>
      <c r="E273" s="129" t="s">
        <v>197</v>
      </c>
      <c r="F273" s="129" t="s">
        <v>545</v>
      </c>
      <c r="I273" s="122"/>
      <c r="J273" s="130">
        <f>BK273</f>
        <v>0</v>
      </c>
      <c r="L273" s="119"/>
      <c r="M273" s="124"/>
      <c r="P273" s="125">
        <f>SUM(P274:P335)</f>
        <v>0</v>
      </c>
      <c r="R273" s="125">
        <f>SUM(R274:R335)</f>
        <v>64.845531860000008</v>
      </c>
      <c r="T273" s="126">
        <f>SUM(T274:T335)</f>
        <v>0</v>
      </c>
      <c r="AR273" s="120" t="s">
        <v>78</v>
      </c>
      <c r="AT273" s="127" t="s">
        <v>70</v>
      </c>
      <c r="AU273" s="127" t="s">
        <v>78</v>
      </c>
      <c r="AY273" s="120" t="s">
        <v>124</v>
      </c>
      <c r="BK273" s="128">
        <f>SUM(BK274:BK335)</f>
        <v>0</v>
      </c>
    </row>
    <row r="274" spans="2:65" s="1" customFormat="1" ht="16.5" customHeight="1">
      <c r="B274" s="32"/>
      <c r="C274" s="131" t="s">
        <v>403</v>
      </c>
      <c r="D274" s="131" t="s">
        <v>126</v>
      </c>
      <c r="E274" s="132" t="s">
        <v>1008</v>
      </c>
      <c r="F274" s="133" t="s">
        <v>1009</v>
      </c>
      <c r="G274" s="134" t="s">
        <v>200</v>
      </c>
      <c r="H274" s="135">
        <v>6.2</v>
      </c>
      <c r="I274" s="136"/>
      <c r="J274" s="137">
        <f>ROUND(I274*H274,2)</f>
        <v>0</v>
      </c>
      <c r="K274" s="133" t="s">
        <v>130</v>
      </c>
      <c r="L274" s="32"/>
      <c r="M274" s="138" t="s">
        <v>19</v>
      </c>
      <c r="N274" s="139" t="s">
        <v>42</v>
      </c>
      <c r="P274" s="140">
        <f>O274*H274</f>
        <v>0</v>
      </c>
      <c r="Q274" s="140">
        <v>1.3999999999999999E-4</v>
      </c>
      <c r="R274" s="140">
        <f>Q274*H274</f>
        <v>8.6799999999999996E-4</v>
      </c>
      <c r="S274" s="140">
        <v>0</v>
      </c>
      <c r="T274" s="141">
        <f>S274*H274</f>
        <v>0</v>
      </c>
      <c r="AR274" s="142" t="s">
        <v>131</v>
      </c>
      <c r="AT274" s="142" t="s">
        <v>126</v>
      </c>
      <c r="AU274" s="142" t="s">
        <v>80</v>
      </c>
      <c r="AY274" s="17" t="s">
        <v>124</v>
      </c>
      <c r="BE274" s="143">
        <f>IF(N274="základní",J274,0)</f>
        <v>0</v>
      </c>
      <c r="BF274" s="143">
        <f>IF(N274="snížená",J274,0)</f>
        <v>0</v>
      </c>
      <c r="BG274" s="143">
        <f>IF(N274="zákl. přenesená",J274,0)</f>
        <v>0</v>
      </c>
      <c r="BH274" s="143">
        <f>IF(N274="sníž. přenesená",J274,0)</f>
        <v>0</v>
      </c>
      <c r="BI274" s="143">
        <f>IF(N274="nulová",J274,0)</f>
        <v>0</v>
      </c>
      <c r="BJ274" s="17" t="s">
        <v>78</v>
      </c>
      <c r="BK274" s="143">
        <f>ROUND(I274*H274,2)</f>
        <v>0</v>
      </c>
      <c r="BL274" s="17" t="s">
        <v>131</v>
      </c>
      <c r="BM274" s="142" t="s">
        <v>1010</v>
      </c>
    </row>
    <row r="275" spans="2:65" s="1" customFormat="1" ht="11.25">
      <c r="B275" s="32"/>
      <c r="D275" s="144" t="s">
        <v>133</v>
      </c>
      <c r="F275" s="145" t="s">
        <v>1011</v>
      </c>
      <c r="I275" s="146"/>
      <c r="L275" s="32"/>
      <c r="M275" s="147"/>
      <c r="T275" s="53"/>
      <c r="AT275" s="17" t="s">
        <v>133</v>
      </c>
      <c r="AU275" s="17" t="s">
        <v>80</v>
      </c>
    </row>
    <row r="276" spans="2:65" s="1" customFormat="1" ht="11.25">
      <c r="B276" s="32"/>
      <c r="D276" s="148" t="s">
        <v>135</v>
      </c>
      <c r="F276" s="149" t="s">
        <v>1012</v>
      </c>
      <c r="I276" s="146"/>
      <c r="L276" s="32"/>
      <c r="M276" s="147"/>
      <c r="T276" s="53"/>
      <c r="AT276" s="17" t="s">
        <v>135</v>
      </c>
      <c r="AU276" s="17" t="s">
        <v>80</v>
      </c>
    </row>
    <row r="277" spans="2:65" s="1" customFormat="1" ht="68.25">
      <c r="B277" s="32"/>
      <c r="D277" s="144" t="s">
        <v>137</v>
      </c>
      <c r="F277" s="150" t="s">
        <v>1013</v>
      </c>
      <c r="I277" s="146"/>
      <c r="L277" s="32"/>
      <c r="M277" s="147"/>
      <c r="T277" s="53"/>
      <c r="AT277" s="17" t="s">
        <v>137</v>
      </c>
      <c r="AU277" s="17" t="s">
        <v>80</v>
      </c>
    </row>
    <row r="278" spans="2:65" s="12" customFormat="1" ht="11.25">
      <c r="B278" s="151"/>
      <c r="D278" s="144" t="s">
        <v>139</v>
      </c>
      <c r="E278" s="152" t="s">
        <v>19</v>
      </c>
      <c r="F278" s="153" t="s">
        <v>1014</v>
      </c>
      <c r="H278" s="154">
        <v>6.2</v>
      </c>
      <c r="I278" s="155"/>
      <c r="L278" s="151"/>
      <c r="M278" s="156"/>
      <c r="T278" s="157"/>
      <c r="AT278" s="152" t="s">
        <v>139</v>
      </c>
      <c r="AU278" s="152" t="s">
        <v>80</v>
      </c>
      <c r="AV278" s="12" t="s">
        <v>80</v>
      </c>
      <c r="AW278" s="12" t="s">
        <v>32</v>
      </c>
      <c r="AX278" s="12" t="s">
        <v>78</v>
      </c>
      <c r="AY278" s="152" t="s">
        <v>124</v>
      </c>
    </row>
    <row r="279" spans="2:65" s="1" customFormat="1" ht="16.5" customHeight="1">
      <c r="B279" s="32"/>
      <c r="C279" s="131" t="s">
        <v>410</v>
      </c>
      <c r="D279" s="131" t="s">
        <v>126</v>
      </c>
      <c r="E279" s="132" t="s">
        <v>608</v>
      </c>
      <c r="F279" s="133" t="s">
        <v>609</v>
      </c>
      <c r="G279" s="134" t="s">
        <v>200</v>
      </c>
      <c r="H279" s="135">
        <v>6.2</v>
      </c>
      <c r="I279" s="136"/>
      <c r="J279" s="137">
        <f>ROUND(I279*H279,2)</f>
        <v>0</v>
      </c>
      <c r="K279" s="133" t="s">
        <v>130</v>
      </c>
      <c r="L279" s="32"/>
      <c r="M279" s="138" t="s">
        <v>19</v>
      </c>
      <c r="N279" s="139" t="s">
        <v>42</v>
      </c>
      <c r="P279" s="140">
        <f>O279*H279</f>
        <v>0</v>
      </c>
      <c r="Q279" s="140">
        <v>0</v>
      </c>
      <c r="R279" s="140">
        <f>Q279*H279</f>
        <v>0</v>
      </c>
      <c r="S279" s="140">
        <v>0</v>
      </c>
      <c r="T279" s="141">
        <f>S279*H279</f>
        <v>0</v>
      </c>
      <c r="AR279" s="142" t="s">
        <v>131</v>
      </c>
      <c r="AT279" s="142" t="s">
        <v>126</v>
      </c>
      <c r="AU279" s="142" t="s">
        <v>80</v>
      </c>
      <c r="AY279" s="17" t="s">
        <v>124</v>
      </c>
      <c r="BE279" s="143">
        <f>IF(N279="základní",J279,0)</f>
        <v>0</v>
      </c>
      <c r="BF279" s="143">
        <f>IF(N279="snížená",J279,0)</f>
        <v>0</v>
      </c>
      <c r="BG279" s="143">
        <f>IF(N279="zákl. přenesená",J279,0)</f>
        <v>0</v>
      </c>
      <c r="BH279" s="143">
        <f>IF(N279="sníž. přenesená",J279,0)</f>
        <v>0</v>
      </c>
      <c r="BI279" s="143">
        <f>IF(N279="nulová",J279,0)</f>
        <v>0</v>
      </c>
      <c r="BJ279" s="17" t="s">
        <v>78</v>
      </c>
      <c r="BK279" s="143">
        <f>ROUND(I279*H279,2)</f>
        <v>0</v>
      </c>
      <c r="BL279" s="17" t="s">
        <v>131</v>
      </c>
      <c r="BM279" s="142" t="s">
        <v>1015</v>
      </c>
    </row>
    <row r="280" spans="2:65" s="1" customFormat="1" ht="11.25">
      <c r="B280" s="32"/>
      <c r="D280" s="144" t="s">
        <v>133</v>
      </c>
      <c r="F280" s="145" t="s">
        <v>611</v>
      </c>
      <c r="I280" s="146"/>
      <c r="L280" s="32"/>
      <c r="M280" s="147"/>
      <c r="T280" s="53"/>
      <c r="AT280" s="17" t="s">
        <v>133</v>
      </c>
      <c r="AU280" s="17" t="s">
        <v>80</v>
      </c>
    </row>
    <row r="281" spans="2:65" s="1" customFormat="1" ht="11.25">
      <c r="B281" s="32"/>
      <c r="D281" s="148" t="s">
        <v>135</v>
      </c>
      <c r="F281" s="149" t="s">
        <v>612</v>
      </c>
      <c r="I281" s="146"/>
      <c r="L281" s="32"/>
      <c r="M281" s="147"/>
      <c r="T281" s="53"/>
      <c r="AT281" s="17" t="s">
        <v>135</v>
      </c>
      <c r="AU281" s="17" t="s">
        <v>80</v>
      </c>
    </row>
    <row r="282" spans="2:65" s="1" customFormat="1" ht="48.75">
      <c r="B282" s="32"/>
      <c r="D282" s="144" t="s">
        <v>137</v>
      </c>
      <c r="F282" s="150" t="s">
        <v>613</v>
      </c>
      <c r="I282" s="146"/>
      <c r="L282" s="32"/>
      <c r="M282" s="147"/>
      <c r="T282" s="53"/>
      <c r="AT282" s="17" t="s">
        <v>137</v>
      </c>
      <c r="AU282" s="17" t="s">
        <v>80</v>
      </c>
    </row>
    <row r="283" spans="2:65" s="12" customFormat="1" ht="11.25">
      <c r="B283" s="151"/>
      <c r="D283" s="144" t="s">
        <v>139</v>
      </c>
      <c r="E283" s="152" t="s">
        <v>19</v>
      </c>
      <c r="F283" s="153" t="s">
        <v>1014</v>
      </c>
      <c r="H283" s="154">
        <v>6.2</v>
      </c>
      <c r="I283" s="155"/>
      <c r="L283" s="151"/>
      <c r="M283" s="156"/>
      <c r="T283" s="157"/>
      <c r="AT283" s="152" t="s">
        <v>139</v>
      </c>
      <c r="AU283" s="152" t="s">
        <v>80</v>
      </c>
      <c r="AV283" s="12" t="s">
        <v>80</v>
      </c>
      <c r="AW283" s="12" t="s">
        <v>32</v>
      </c>
      <c r="AX283" s="12" t="s">
        <v>78</v>
      </c>
      <c r="AY283" s="152" t="s">
        <v>124</v>
      </c>
    </row>
    <row r="284" spans="2:65" s="1" customFormat="1" ht="16.5" customHeight="1">
      <c r="B284" s="32"/>
      <c r="C284" s="131" t="s">
        <v>416</v>
      </c>
      <c r="D284" s="131" t="s">
        <v>126</v>
      </c>
      <c r="E284" s="132" t="s">
        <v>631</v>
      </c>
      <c r="F284" s="133" t="s">
        <v>632</v>
      </c>
      <c r="G284" s="134" t="s">
        <v>200</v>
      </c>
      <c r="H284" s="135">
        <v>29.5</v>
      </c>
      <c r="I284" s="136"/>
      <c r="J284" s="137">
        <f>ROUND(I284*H284,2)</f>
        <v>0</v>
      </c>
      <c r="K284" s="133" t="s">
        <v>130</v>
      </c>
      <c r="L284" s="32"/>
      <c r="M284" s="138" t="s">
        <v>19</v>
      </c>
      <c r="N284" s="139" t="s">
        <v>42</v>
      </c>
      <c r="P284" s="140">
        <f>O284*H284</f>
        <v>0</v>
      </c>
      <c r="Q284" s="140">
        <v>0.15540000000000001</v>
      </c>
      <c r="R284" s="140">
        <f>Q284*H284</f>
        <v>4.5843000000000007</v>
      </c>
      <c r="S284" s="140">
        <v>0</v>
      </c>
      <c r="T284" s="141">
        <f>S284*H284</f>
        <v>0</v>
      </c>
      <c r="AR284" s="142" t="s">
        <v>131</v>
      </c>
      <c r="AT284" s="142" t="s">
        <v>126</v>
      </c>
      <c r="AU284" s="142" t="s">
        <v>80</v>
      </c>
      <c r="AY284" s="17" t="s">
        <v>124</v>
      </c>
      <c r="BE284" s="143">
        <f>IF(N284="základní",J284,0)</f>
        <v>0</v>
      </c>
      <c r="BF284" s="143">
        <f>IF(N284="snížená",J284,0)</f>
        <v>0</v>
      </c>
      <c r="BG284" s="143">
        <f>IF(N284="zákl. přenesená",J284,0)</f>
        <v>0</v>
      </c>
      <c r="BH284" s="143">
        <f>IF(N284="sníž. přenesená",J284,0)</f>
        <v>0</v>
      </c>
      <c r="BI284" s="143">
        <f>IF(N284="nulová",J284,0)</f>
        <v>0</v>
      </c>
      <c r="BJ284" s="17" t="s">
        <v>78</v>
      </c>
      <c r="BK284" s="143">
        <f>ROUND(I284*H284,2)</f>
        <v>0</v>
      </c>
      <c r="BL284" s="17" t="s">
        <v>131</v>
      </c>
      <c r="BM284" s="142" t="s">
        <v>1016</v>
      </c>
    </row>
    <row r="285" spans="2:65" s="1" customFormat="1" ht="19.5">
      <c r="B285" s="32"/>
      <c r="D285" s="144" t="s">
        <v>133</v>
      </c>
      <c r="F285" s="145" t="s">
        <v>634</v>
      </c>
      <c r="I285" s="146"/>
      <c r="L285" s="32"/>
      <c r="M285" s="147"/>
      <c r="T285" s="53"/>
      <c r="AT285" s="17" t="s">
        <v>133</v>
      </c>
      <c r="AU285" s="17" t="s">
        <v>80</v>
      </c>
    </row>
    <row r="286" spans="2:65" s="1" customFormat="1" ht="11.25">
      <c r="B286" s="32"/>
      <c r="D286" s="148" t="s">
        <v>135</v>
      </c>
      <c r="F286" s="149" t="s">
        <v>635</v>
      </c>
      <c r="I286" s="146"/>
      <c r="L286" s="32"/>
      <c r="M286" s="147"/>
      <c r="T286" s="53"/>
      <c r="AT286" s="17" t="s">
        <v>135</v>
      </c>
      <c r="AU286" s="17" t="s">
        <v>80</v>
      </c>
    </row>
    <row r="287" spans="2:65" s="1" customFormat="1" ht="87.75">
      <c r="B287" s="32"/>
      <c r="D287" s="144" t="s">
        <v>137</v>
      </c>
      <c r="F287" s="150" t="s">
        <v>636</v>
      </c>
      <c r="I287" s="146"/>
      <c r="L287" s="32"/>
      <c r="M287" s="147"/>
      <c r="T287" s="53"/>
      <c r="AT287" s="17" t="s">
        <v>137</v>
      </c>
      <c r="AU287" s="17" t="s">
        <v>80</v>
      </c>
    </row>
    <row r="288" spans="2:65" s="12" customFormat="1" ht="11.25">
      <c r="B288" s="151"/>
      <c r="D288" s="144" t="s">
        <v>139</v>
      </c>
      <c r="E288" s="152" t="s">
        <v>19</v>
      </c>
      <c r="F288" s="153" t="s">
        <v>1017</v>
      </c>
      <c r="H288" s="154">
        <v>29.5</v>
      </c>
      <c r="I288" s="155"/>
      <c r="L288" s="151"/>
      <c r="M288" s="156"/>
      <c r="T288" s="157"/>
      <c r="AT288" s="152" t="s">
        <v>139</v>
      </c>
      <c r="AU288" s="152" t="s">
        <v>80</v>
      </c>
      <c r="AV288" s="12" t="s">
        <v>80</v>
      </c>
      <c r="AW288" s="12" t="s">
        <v>32</v>
      </c>
      <c r="AX288" s="12" t="s">
        <v>78</v>
      </c>
      <c r="AY288" s="152" t="s">
        <v>124</v>
      </c>
    </row>
    <row r="289" spans="2:65" s="1" customFormat="1" ht="16.5" customHeight="1">
      <c r="B289" s="32"/>
      <c r="C289" s="171" t="s">
        <v>420</v>
      </c>
      <c r="D289" s="171" t="s">
        <v>296</v>
      </c>
      <c r="E289" s="172" t="s">
        <v>646</v>
      </c>
      <c r="F289" s="173" t="s">
        <v>647</v>
      </c>
      <c r="G289" s="174" t="s">
        <v>200</v>
      </c>
      <c r="H289" s="175">
        <v>4</v>
      </c>
      <c r="I289" s="176"/>
      <c r="J289" s="177">
        <f>ROUND(I289*H289,2)</f>
        <v>0</v>
      </c>
      <c r="K289" s="173" t="s">
        <v>130</v>
      </c>
      <c r="L289" s="178"/>
      <c r="M289" s="179" t="s">
        <v>19</v>
      </c>
      <c r="N289" s="180" t="s">
        <v>42</v>
      </c>
      <c r="P289" s="140">
        <f>O289*H289</f>
        <v>0</v>
      </c>
      <c r="Q289" s="140">
        <v>0.08</v>
      </c>
      <c r="R289" s="140">
        <f>Q289*H289</f>
        <v>0.32</v>
      </c>
      <c r="S289" s="140">
        <v>0</v>
      </c>
      <c r="T289" s="141">
        <f>S289*H289</f>
        <v>0</v>
      </c>
      <c r="AR289" s="142" t="s">
        <v>189</v>
      </c>
      <c r="AT289" s="142" t="s">
        <v>296</v>
      </c>
      <c r="AU289" s="142" t="s">
        <v>80</v>
      </c>
      <c r="AY289" s="17" t="s">
        <v>124</v>
      </c>
      <c r="BE289" s="143">
        <f>IF(N289="základní",J289,0)</f>
        <v>0</v>
      </c>
      <c r="BF289" s="143">
        <f>IF(N289="snížená",J289,0)</f>
        <v>0</v>
      </c>
      <c r="BG289" s="143">
        <f>IF(N289="zákl. přenesená",J289,0)</f>
        <v>0</v>
      </c>
      <c r="BH289" s="143">
        <f>IF(N289="sníž. přenesená",J289,0)</f>
        <v>0</v>
      </c>
      <c r="BI289" s="143">
        <f>IF(N289="nulová",J289,0)</f>
        <v>0</v>
      </c>
      <c r="BJ289" s="17" t="s">
        <v>78</v>
      </c>
      <c r="BK289" s="143">
        <f>ROUND(I289*H289,2)</f>
        <v>0</v>
      </c>
      <c r="BL289" s="17" t="s">
        <v>131</v>
      </c>
      <c r="BM289" s="142" t="s">
        <v>1018</v>
      </c>
    </row>
    <row r="290" spans="2:65" s="1" customFormat="1" ht="11.25">
      <c r="B290" s="32"/>
      <c r="D290" s="144" t="s">
        <v>133</v>
      </c>
      <c r="F290" s="145" t="s">
        <v>647</v>
      </c>
      <c r="I290" s="146"/>
      <c r="L290" s="32"/>
      <c r="M290" s="147"/>
      <c r="T290" s="53"/>
      <c r="AT290" s="17" t="s">
        <v>133</v>
      </c>
      <c r="AU290" s="17" t="s">
        <v>80</v>
      </c>
    </row>
    <row r="291" spans="2:65" s="12" customFormat="1" ht="11.25">
      <c r="B291" s="151"/>
      <c r="D291" s="144" t="s">
        <v>139</v>
      </c>
      <c r="E291" s="152" t="s">
        <v>19</v>
      </c>
      <c r="F291" s="153" t="s">
        <v>1019</v>
      </c>
      <c r="H291" s="154">
        <v>4</v>
      </c>
      <c r="I291" s="155"/>
      <c r="L291" s="151"/>
      <c r="M291" s="156"/>
      <c r="T291" s="157"/>
      <c r="AT291" s="152" t="s">
        <v>139</v>
      </c>
      <c r="AU291" s="152" t="s">
        <v>80</v>
      </c>
      <c r="AV291" s="12" t="s">
        <v>80</v>
      </c>
      <c r="AW291" s="12" t="s">
        <v>32</v>
      </c>
      <c r="AX291" s="12" t="s">
        <v>78</v>
      </c>
      <c r="AY291" s="152" t="s">
        <v>124</v>
      </c>
    </row>
    <row r="292" spans="2:65" s="1" customFormat="1" ht="16.5" customHeight="1">
      <c r="B292" s="32"/>
      <c r="C292" s="171" t="s">
        <v>428</v>
      </c>
      <c r="D292" s="171" t="s">
        <v>296</v>
      </c>
      <c r="E292" s="172" t="s">
        <v>651</v>
      </c>
      <c r="F292" s="173" t="s">
        <v>652</v>
      </c>
      <c r="G292" s="174" t="s">
        <v>200</v>
      </c>
      <c r="H292" s="175">
        <v>16</v>
      </c>
      <c r="I292" s="176"/>
      <c r="J292" s="177">
        <f>ROUND(I292*H292,2)</f>
        <v>0</v>
      </c>
      <c r="K292" s="173" t="s">
        <v>130</v>
      </c>
      <c r="L292" s="178"/>
      <c r="M292" s="179" t="s">
        <v>19</v>
      </c>
      <c r="N292" s="180" t="s">
        <v>42</v>
      </c>
      <c r="P292" s="140">
        <f>O292*H292</f>
        <v>0</v>
      </c>
      <c r="Q292" s="140">
        <v>4.8300000000000003E-2</v>
      </c>
      <c r="R292" s="140">
        <f>Q292*H292</f>
        <v>0.77280000000000004</v>
      </c>
      <c r="S292" s="140">
        <v>0</v>
      </c>
      <c r="T292" s="141">
        <f>S292*H292</f>
        <v>0</v>
      </c>
      <c r="AR292" s="142" t="s">
        <v>189</v>
      </c>
      <c r="AT292" s="142" t="s">
        <v>296</v>
      </c>
      <c r="AU292" s="142" t="s">
        <v>80</v>
      </c>
      <c r="AY292" s="17" t="s">
        <v>124</v>
      </c>
      <c r="BE292" s="143">
        <f>IF(N292="základní",J292,0)</f>
        <v>0</v>
      </c>
      <c r="BF292" s="143">
        <f>IF(N292="snížená",J292,0)</f>
        <v>0</v>
      </c>
      <c r="BG292" s="143">
        <f>IF(N292="zákl. přenesená",J292,0)</f>
        <v>0</v>
      </c>
      <c r="BH292" s="143">
        <f>IF(N292="sníž. přenesená",J292,0)</f>
        <v>0</v>
      </c>
      <c r="BI292" s="143">
        <f>IF(N292="nulová",J292,0)</f>
        <v>0</v>
      </c>
      <c r="BJ292" s="17" t="s">
        <v>78</v>
      </c>
      <c r="BK292" s="143">
        <f>ROUND(I292*H292,2)</f>
        <v>0</v>
      </c>
      <c r="BL292" s="17" t="s">
        <v>131</v>
      </c>
      <c r="BM292" s="142" t="s">
        <v>1020</v>
      </c>
    </row>
    <row r="293" spans="2:65" s="1" customFormat="1" ht="11.25">
      <c r="B293" s="32"/>
      <c r="D293" s="144" t="s">
        <v>133</v>
      </c>
      <c r="F293" s="145" t="s">
        <v>652</v>
      </c>
      <c r="I293" s="146"/>
      <c r="L293" s="32"/>
      <c r="M293" s="147"/>
      <c r="T293" s="53"/>
      <c r="AT293" s="17" t="s">
        <v>133</v>
      </c>
      <c r="AU293" s="17" t="s">
        <v>80</v>
      </c>
    </row>
    <row r="294" spans="2:65" s="12" customFormat="1" ht="11.25">
      <c r="B294" s="151"/>
      <c r="D294" s="144" t="s">
        <v>139</v>
      </c>
      <c r="E294" s="152" t="s">
        <v>19</v>
      </c>
      <c r="F294" s="153" t="s">
        <v>1021</v>
      </c>
      <c r="H294" s="154">
        <v>16</v>
      </c>
      <c r="I294" s="155"/>
      <c r="L294" s="151"/>
      <c r="M294" s="156"/>
      <c r="T294" s="157"/>
      <c r="AT294" s="152" t="s">
        <v>139</v>
      </c>
      <c r="AU294" s="152" t="s">
        <v>80</v>
      </c>
      <c r="AV294" s="12" t="s">
        <v>80</v>
      </c>
      <c r="AW294" s="12" t="s">
        <v>32</v>
      </c>
      <c r="AX294" s="12" t="s">
        <v>78</v>
      </c>
      <c r="AY294" s="152" t="s">
        <v>124</v>
      </c>
    </row>
    <row r="295" spans="2:65" s="1" customFormat="1" ht="16.5" customHeight="1">
      <c r="B295" s="32"/>
      <c r="C295" s="171" t="s">
        <v>433</v>
      </c>
      <c r="D295" s="171" t="s">
        <v>296</v>
      </c>
      <c r="E295" s="172" t="s">
        <v>656</v>
      </c>
      <c r="F295" s="173" t="s">
        <v>657</v>
      </c>
      <c r="G295" s="174" t="s">
        <v>200</v>
      </c>
      <c r="H295" s="175">
        <v>11</v>
      </c>
      <c r="I295" s="176"/>
      <c r="J295" s="177">
        <f>ROUND(I295*H295,2)</f>
        <v>0</v>
      </c>
      <c r="K295" s="173" t="s">
        <v>130</v>
      </c>
      <c r="L295" s="178"/>
      <c r="M295" s="179" t="s">
        <v>19</v>
      </c>
      <c r="N295" s="180" t="s">
        <v>42</v>
      </c>
      <c r="P295" s="140">
        <f>O295*H295</f>
        <v>0</v>
      </c>
      <c r="Q295" s="140">
        <v>6.5670000000000006E-2</v>
      </c>
      <c r="R295" s="140">
        <f>Q295*H295</f>
        <v>0.72237000000000007</v>
      </c>
      <c r="S295" s="140">
        <v>0</v>
      </c>
      <c r="T295" s="141">
        <f>S295*H295</f>
        <v>0</v>
      </c>
      <c r="AR295" s="142" t="s">
        <v>189</v>
      </c>
      <c r="AT295" s="142" t="s">
        <v>296</v>
      </c>
      <c r="AU295" s="142" t="s">
        <v>80</v>
      </c>
      <c r="AY295" s="17" t="s">
        <v>124</v>
      </c>
      <c r="BE295" s="143">
        <f>IF(N295="základní",J295,0)</f>
        <v>0</v>
      </c>
      <c r="BF295" s="143">
        <f>IF(N295="snížená",J295,0)</f>
        <v>0</v>
      </c>
      <c r="BG295" s="143">
        <f>IF(N295="zákl. přenesená",J295,0)</f>
        <v>0</v>
      </c>
      <c r="BH295" s="143">
        <f>IF(N295="sníž. přenesená",J295,0)</f>
        <v>0</v>
      </c>
      <c r="BI295" s="143">
        <f>IF(N295="nulová",J295,0)</f>
        <v>0</v>
      </c>
      <c r="BJ295" s="17" t="s">
        <v>78</v>
      </c>
      <c r="BK295" s="143">
        <f>ROUND(I295*H295,2)</f>
        <v>0</v>
      </c>
      <c r="BL295" s="17" t="s">
        <v>131</v>
      </c>
      <c r="BM295" s="142" t="s">
        <v>1022</v>
      </c>
    </row>
    <row r="296" spans="2:65" s="1" customFormat="1" ht="11.25">
      <c r="B296" s="32"/>
      <c r="D296" s="144" t="s">
        <v>133</v>
      </c>
      <c r="F296" s="145" t="s">
        <v>657</v>
      </c>
      <c r="I296" s="146"/>
      <c r="L296" s="32"/>
      <c r="M296" s="147"/>
      <c r="T296" s="53"/>
      <c r="AT296" s="17" t="s">
        <v>133</v>
      </c>
      <c r="AU296" s="17" t="s">
        <v>80</v>
      </c>
    </row>
    <row r="297" spans="2:65" s="12" customFormat="1" ht="11.25">
      <c r="B297" s="151"/>
      <c r="D297" s="144" t="s">
        <v>139</v>
      </c>
      <c r="E297" s="152" t="s">
        <v>19</v>
      </c>
      <c r="F297" s="153" t="s">
        <v>1023</v>
      </c>
      <c r="H297" s="154">
        <v>6</v>
      </c>
      <c r="I297" s="155"/>
      <c r="L297" s="151"/>
      <c r="M297" s="156"/>
      <c r="T297" s="157"/>
      <c r="AT297" s="152" t="s">
        <v>139</v>
      </c>
      <c r="AU297" s="152" t="s">
        <v>80</v>
      </c>
      <c r="AV297" s="12" t="s">
        <v>80</v>
      </c>
      <c r="AW297" s="12" t="s">
        <v>32</v>
      </c>
      <c r="AX297" s="12" t="s">
        <v>71</v>
      </c>
      <c r="AY297" s="152" t="s">
        <v>124</v>
      </c>
    </row>
    <row r="298" spans="2:65" s="12" customFormat="1" ht="11.25">
      <c r="B298" s="151"/>
      <c r="D298" s="144" t="s">
        <v>139</v>
      </c>
      <c r="E298" s="152" t="s">
        <v>19</v>
      </c>
      <c r="F298" s="153" t="s">
        <v>1024</v>
      </c>
      <c r="H298" s="154">
        <v>5</v>
      </c>
      <c r="I298" s="155"/>
      <c r="L298" s="151"/>
      <c r="M298" s="156"/>
      <c r="T298" s="157"/>
      <c r="AT298" s="152" t="s">
        <v>139</v>
      </c>
      <c r="AU298" s="152" t="s">
        <v>80</v>
      </c>
      <c r="AV298" s="12" t="s">
        <v>80</v>
      </c>
      <c r="AW298" s="12" t="s">
        <v>32</v>
      </c>
      <c r="AX298" s="12" t="s">
        <v>71</v>
      </c>
      <c r="AY298" s="152" t="s">
        <v>124</v>
      </c>
    </row>
    <row r="299" spans="2:65" s="13" customFormat="1" ht="11.25">
      <c r="B299" s="158"/>
      <c r="D299" s="144" t="s">
        <v>139</v>
      </c>
      <c r="E299" s="159" t="s">
        <v>19</v>
      </c>
      <c r="F299" s="160" t="s">
        <v>148</v>
      </c>
      <c r="H299" s="161">
        <v>11</v>
      </c>
      <c r="I299" s="162"/>
      <c r="L299" s="158"/>
      <c r="M299" s="163"/>
      <c r="T299" s="164"/>
      <c r="AT299" s="159" t="s">
        <v>139</v>
      </c>
      <c r="AU299" s="159" t="s">
        <v>80</v>
      </c>
      <c r="AV299" s="13" t="s">
        <v>131</v>
      </c>
      <c r="AW299" s="13" t="s">
        <v>32</v>
      </c>
      <c r="AX299" s="13" t="s">
        <v>78</v>
      </c>
      <c r="AY299" s="159" t="s">
        <v>124</v>
      </c>
    </row>
    <row r="300" spans="2:65" s="1" customFormat="1" ht="16.5" customHeight="1">
      <c r="B300" s="32"/>
      <c r="C300" s="131" t="s">
        <v>439</v>
      </c>
      <c r="D300" s="131" t="s">
        <v>126</v>
      </c>
      <c r="E300" s="132" t="s">
        <v>666</v>
      </c>
      <c r="F300" s="133" t="s">
        <v>667</v>
      </c>
      <c r="G300" s="134" t="s">
        <v>200</v>
      </c>
      <c r="H300" s="135">
        <v>244</v>
      </c>
      <c r="I300" s="136"/>
      <c r="J300" s="137">
        <f>ROUND(I300*H300,2)</f>
        <v>0</v>
      </c>
      <c r="K300" s="133" t="s">
        <v>130</v>
      </c>
      <c r="L300" s="32"/>
      <c r="M300" s="138" t="s">
        <v>19</v>
      </c>
      <c r="N300" s="139" t="s">
        <v>42</v>
      </c>
      <c r="P300" s="140">
        <f>O300*H300</f>
        <v>0</v>
      </c>
      <c r="Q300" s="140">
        <v>0.1295</v>
      </c>
      <c r="R300" s="140">
        <f>Q300*H300</f>
        <v>31.598000000000003</v>
      </c>
      <c r="S300" s="140">
        <v>0</v>
      </c>
      <c r="T300" s="141">
        <f>S300*H300</f>
        <v>0</v>
      </c>
      <c r="AR300" s="142" t="s">
        <v>131</v>
      </c>
      <c r="AT300" s="142" t="s">
        <v>126</v>
      </c>
      <c r="AU300" s="142" t="s">
        <v>80</v>
      </c>
      <c r="AY300" s="17" t="s">
        <v>124</v>
      </c>
      <c r="BE300" s="143">
        <f>IF(N300="základní",J300,0)</f>
        <v>0</v>
      </c>
      <c r="BF300" s="143">
        <f>IF(N300="snížená",J300,0)</f>
        <v>0</v>
      </c>
      <c r="BG300" s="143">
        <f>IF(N300="zákl. přenesená",J300,0)</f>
        <v>0</v>
      </c>
      <c r="BH300" s="143">
        <f>IF(N300="sníž. přenesená",J300,0)</f>
        <v>0</v>
      </c>
      <c r="BI300" s="143">
        <f>IF(N300="nulová",J300,0)</f>
        <v>0</v>
      </c>
      <c r="BJ300" s="17" t="s">
        <v>78</v>
      </c>
      <c r="BK300" s="143">
        <f>ROUND(I300*H300,2)</f>
        <v>0</v>
      </c>
      <c r="BL300" s="17" t="s">
        <v>131</v>
      </c>
      <c r="BM300" s="142" t="s">
        <v>1025</v>
      </c>
    </row>
    <row r="301" spans="2:65" s="1" customFormat="1" ht="19.5">
      <c r="B301" s="32"/>
      <c r="D301" s="144" t="s">
        <v>133</v>
      </c>
      <c r="F301" s="145" t="s">
        <v>669</v>
      </c>
      <c r="I301" s="146"/>
      <c r="L301" s="32"/>
      <c r="M301" s="147"/>
      <c r="T301" s="53"/>
      <c r="AT301" s="17" t="s">
        <v>133</v>
      </c>
      <c r="AU301" s="17" t="s">
        <v>80</v>
      </c>
    </row>
    <row r="302" spans="2:65" s="1" customFormat="1" ht="11.25">
      <c r="B302" s="32"/>
      <c r="D302" s="148" t="s">
        <v>135</v>
      </c>
      <c r="F302" s="149" t="s">
        <v>670</v>
      </c>
      <c r="I302" s="146"/>
      <c r="L302" s="32"/>
      <c r="M302" s="147"/>
      <c r="T302" s="53"/>
      <c r="AT302" s="17" t="s">
        <v>135</v>
      </c>
      <c r="AU302" s="17" t="s">
        <v>80</v>
      </c>
    </row>
    <row r="303" spans="2:65" s="1" customFormat="1" ht="97.5">
      <c r="B303" s="32"/>
      <c r="D303" s="144" t="s">
        <v>137</v>
      </c>
      <c r="F303" s="150" t="s">
        <v>644</v>
      </c>
      <c r="I303" s="146"/>
      <c r="L303" s="32"/>
      <c r="M303" s="147"/>
      <c r="T303" s="53"/>
      <c r="AT303" s="17" t="s">
        <v>137</v>
      </c>
      <c r="AU303" s="17" t="s">
        <v>80</v>
      </c>
    </row>
    <row r="304" spans="2:65" s="12" customFormat="1" ht="11.25">
      <c r="B304" s="151"/>
      <c r="D304" s="144" t="s">
        <v>139</v>
      </c>
      <c r="E304" s="152" t="s">
        <v>19</v>
      </c>
      <c r="F304" s="153" t="s">
        <v>1026</v>
      </c>
      <c r="H304" s="154">
        <v>244</v>
      </c>
      <c r="I304" s="155"/>
      <c r="L304" s="151"/>
      <c r="M304" s="156"/>
      <c r="T304" s="157"/>
      <c r="AT304" s="152" t="s">
        <v>139</v>
      </c>
      <c r="AU304" s="152" t="s">
        <v>80</v>
      </c>
      <c r="AV304" s="12" t="s">
        <v>80</v>
      </c>
      <c r="AW304" s="12" t="s">
        <v>32</v>
      </c>
      <c r="AX304" s="12" t="s">
        <v>78</v>
      </c>
      <c r="AY304" s="152" t="s">
        <v>124</v>
      </c>
    </row>
    <row r="305" spans="2:65" s="1" customFormat="1" ht="16.5" customHeight="1">
      <c r="B305" s="32"/>
      <c r="C305" s="171" t="s">
        <v>444</v>
      </c>
      <c r="D305" s="171" t="s">
        <v>296</v>
      </c>
      <c r="E305" s="172" t="s">
        <v>673</v>
      </c>
      <c r="F305" s="173" t="s">
        <v>674</v>
      </c>
      <c r="G305" s="174" t="s">
        <v>200</v>
      </c>
      <c r="H305" s="175">
        <v>249</v>
      </c>
      <c r="I305" s="176"/>
      <c r="J305" s="177">
        <f>ROUND(I305*H305,2)</f>
        <v>0</v>
      </c>
      <c r="K305" s="173" t="s">
        <v>130</v>
      </c>
      <c r="L305" s="178"/>
      <c r="M305" s="179" t="s">
        <v>19</v>
      </c>
      <c r="N305" s="180" t="s">
        <v>42</v>
      </c>
      <c r="P305" s="140">
        <f>O305*H305</f>
        <v>0</v>
      </c>
      <c r="Q305" s="140">
        <v>5.6120000000000003E-2</v>
      </c>
      <c r="R305" s="140">
        <f>Q305*H305</f>
        <v>13.973880000000001</v>
      </c>
      <c r="S305" s="140">
        <v>0</v>
      </c>
      <c r="T305" s="141">
        <f>S305*H305</f>
        <v>0</v>
      </c>
      <c r="AR305" s="142" t="s">
        <v>189</v>
      </c>
      <c r="AT305" s="142" t="s">
        <v>296</v>
      </c>
      <c r="AU305" s="142" t="s">
        <v>80</v>
      </c>
      <c r="AY305" s="17" t="s">
        <v>124</v>
      </c>
      <c r="BE305" s="143">
        <f>IF(N305="základní",J305,0)</f>
        <v>0</v>
      </c>
      <c r="BF305" s="143">
        <f>IF(N305="snížená",J305,0)</f>
        <v>0</v>
      </c>
      <c r="BG305" s="143">
        <f>IF(N305="zákl. přenesená",J305,0)</f>
        <v>0</v>
      </c>
      <c r="BH305" s="143">
        <f>IF(N305="sníž. přenesená",J305,0)</f>
        <v>0</v>
      </c>
      <c r="BI305" s="143">
        <f>IF(N305="nulová",J305,0)</f>
        <v>0</v>
      </c>
      <c r="BJ305" s="17" t="s">
        <v>78</v>
      </c>
      <c r="BK305" s="143">
        <f>ROUND(I305*H305,2)</f>
        <v>0</v>
      </c>
      <c r="BL305" s="17" t="s">
        <v>131</v>
      </c>
      <c r="BM305" s="142" t="s">
        <v>1027</v>
      </c>
    </row>
    <row r="306" spans="2:65" s="1" customFormat="1" ht="11.25">
      <c r="B306" s="32"/>
      <c r="D306" s="144" t="s">
        <v>133</v>
      </c>
      <c r="F306" s="145" t="s">
        <v>674</v>
      </c>
      <c r="I306" s="146"/>
      <c r="L306" s="32"/>
      <c r="M306" s="147"/>
      <c r="T306" s="53"/>
      <c r="AT306" s="17" t="s">
        <v>133</v>
      </c>
      <c r="AU306" s="17" t="s">
        <v>80</v>
      </c>
    </row>
    <row r="307" spans="2:65" s="12" customFormat="1" ht="11.25">
      <c r="B307" s="151"/>
      <c r="D307" s="144" t="s">
        <v>139</v>
      </c>
      <c r="E307" s="152" t="s">
        <v>19</v>
      </c>
      <c r="F307" s="153" t="s">
        <v>1028</v>
      </c>
      <c r="H307" s="154">
        <v>249</v>
      </c>
      <c r="I307" s="155"/>
      <c r="L307" s="151"/>
      <c r="M307" s="156"/>
      <c r="T307" s="157"/>
      <c r="AT307" s="152" t="s">
        <v>139</v>
      </c>
      <c r="AU307" s="152" t="s">
        <v>80</v>
      </c>
      <c r="AV307" s="12" t="s">
        <v>80</v>
      </c>
      <c r="AW307" s="12" t="s">
        <v>32</v>
      </c>
      <c r="AX307" s="12" t="s">
        <v>78</v>
      </c>
      <c r="AY307" s="152" t="s">
        <v>124</v>
      </c>
    </row>
    <row r="308" spans="2:65" s="1" customFormat="1" ht="16.5" customHeight="1">
      <c r="B308" s="32"/>
      <c r="C308" s="131" t="s">
        <v>451</v>
      </c>
      <c r="D308" s="131" t="s">
        <v>126</v>
      </c>
      <c r="E308" s="132" t="s">
        <v>678</v>
      </c>
      <c r="F308" s="133" t="s">
        <v>679</v>
      </c>
      <c r="G308" s="134" t="s">
        <v>223</v>
      </c>
      <c r="H308" s="135">
        <v>4.0289999999999999</v>
      </c>
      <c r="I308" s="136"/>
      <c r="J308" s="137">
        <f>ROUND(I308*H308,2)</f>
        <v>0</v>
      </c>
      <c r="K308" s="133" t="s">
        <v>130</v>
      </c>
      <c r="L308" s="32"/>
      <c r="M308" s="138" t="s">
        <v>19</v>
      </c>
      <c r="N308" s="139" t="s">
        <v>42</v>
      </c>
      <c r="P308" s="140">
        <f>O308*H308</f>
        <v>0</v>
      </c>
      <c r="Q308" s="140">
        <v>2.2563399999999998</v>
      </c>
      <c r="R308" s="140">
        <f>Q308*H308</f>
        <v>9.0907938599999998</v>
      </c>
      <c r="S308" s="140">
        <v>0</v>
      </c>
      <c r="T308" s="141">
        <f>S308*H308</f>
        <v>0</v>
      </c>
      <c r="AR308" s="142" t="s">
        <v>131</v>
      </c>
      <c r="AT308" s="142" t="s">
        <v>126</v>
      </c>
      <c r="AU308" s="142" t="s">
        <v>80</v>
      </c>
      <c r="AY308" s="17" t="s">
        <v>124</v>
      </c>
      <c r="BE308" s="143">
        <f>IF(N308="základní",J308,0)</f>
        <v>0</v>
      </c>
      <c r="BF308" s="143">
        <f>IF(N308="snížená",J308,0)</f>
        <v>0</v>
      </c>
      <c r="BG308" s="143">
        <f>IF(N308="zákl. přenesená",J308,0)</f>
        <v>0</v>
      </c>
      <c r="BH308" s="143">
        <f>IF(N308="sníž. přenesená",J308,0)</f>
        <v>0</v>
      </c>
      <c r="BI308" s="143">
        <f>IF(N308="nulová",J308,0)</f>
        <v>0</v>
      </c>
      <c r="BJ308" s="17" t="s">
        <v>78</v>
      </c>
      <c r="BK308" s="143">
        <f>ROUND(I308*H308,2)</f>
        <v>0</v>
      </c>
      <c r="BL308" s="17" t="s">
        <v>131</v>
      </c>
      <c r="BM308" s="142" t="s">
        <v>1029</v>
      </c>
    </row>
    <row r="309" spans="2:65" s="1" customFormat="1" ht="11.25">
      <c r="B309" s="32"/>
      <c r="D309" s="144" t="s">
        <v>133</v>
      </c>
      <c r="F309" s="145" t="s">
        <v>681</v>
      </c>
      <c r="I309" s="146"/>
      <c r="L309" s="32"/>
      <c r="M309" s="147"/>
      <c r="T309" s="53"/>
      <c r="AT309" s="17" t="s">
        <v>133</v>
      </c>
      <c r="AU309" s="17" t="s">
        <v>80</v>
      </c>
    </row>
    <row r="310" spans="2:65" s="1" customFormat="1" ht="11.25">
      <c r="B310" s="32"/>
      <c r="D310" s="148" t="s">
        <v>135</v>
      </c>
      <c r="F310" s="149" t="s">
        <v>682</v>
      </c>
      <c r="I310" s="146"/>
      <c r="L310" s="32"/>
      <c r="M310" s="147"/>
      <c r="T310" s="53"/>
      <c r="AT310" s="17" t="s">
        <v>135</v>
      </c>
      <c r="AU310" s="17" t="s">
        <v>80</v>
      </c>
    </row>
    <row r="311" spans="2:65" s="14" customFormat="1" ht="11.25">
      <c r="B311" s="165"/>
      <c r="D311" s="144" t="s">
        <v>139</v>
      </c>
      <c r="E311" s="166" t="s">
        <v>19</v>
      </c>
      <c r="F311" s="167" t="s">
        <v>683</v>
      </c>
      <c r="H311" s="166" t="s">
        <v>19</v>
      </c>
      <c r="I311" s="168"/>
      <c r="L311" s="165"/>
      <c r="M311" s="169"/>
      <c r="T311" s="170"/>
      <c r="AT311" s="166" t="s">
        <v>139</v>
      </c>
      <c r="AU311" s="166" t="s">
        <v>80</v>
      </c>
      <c r="AV311" s="14" t="s">
        <v>78</v>
      </c>
      <c r="AW311" s="14" t="s">
        <v>32</v>
      </c>
      <c r="AX311" s="14" t="s">
        <v>71</v>
      </c>
      <c r="AY311" s="166" t="s">
        <v>124</v>
      </c>
    </row>
    <row r="312" spans="2:65" s="12" customFormat="1" ht="11.25">
      <c r="B312" s="151"/>
      <c r="D312" s="144" t="s">
        <v>139</v>
      </c>
      <c r="E312" s="152" t="s">
        <v>19</v>
      </c>
      <c r="F312" s="153" t="s">
        <v>1030</v>
      </c>
      <c r="H312" s="154">
        <v>3.66</v>
      </c>
      <c r="I312" s="155"/>
      <c r="L312" s="151"/>
      <c r="M312" s="156"/>
      <c r="T312" s="157"/>
      <c r="AT312" s="152" t="s">
        <v>139</v>
      </c>
      <c r="AU312" s="152" t="s">
        <v>80</v>
      </c>
      <c r="AV312" s="12" t="s">
        <v>80</v>
      </c>
      <c r="AW312" s="12" t="s">
        <v>32</v>
      </c>
      <c r="AX312" s="12" t="s">
        <v>71</v>
      </c>
      <c r="AY312" s="152" t="s">
        <v>124</v>
      </c>
    </row>
    <row r="313" spans="2:65" s="12" customFormat="1" ht="11.25">
      <c r="B313" s="151"/>
      <c r="D313" s="144" t="s">
        <v>139</v>
      </c>
      <c r="E313" s="152" t="s">
        <v>19</v>
      </c>
      <c r="F313" s="153" t="s">
        <v>1031</v>
      </c>
      <c r="H313" s="154">
        <v>0.36899999999999999</v>
      </c>
      <c r="I313" s="155"/>
      <c r="L313" s="151"/>
      <c r="M313" s="156"/>
      <c r="T313" s="157"/>
      <c r="AT313" s="152" t="s">
        <v>139</v>
      </c>
      <c r="AU313" s="152" t="s">
        <v>80</v>
      </c>
      <c r="AV313" s="12" t="s">
        <v>80</v>
      </c>
      <c r="AW313" s="12" t="s">
        <v>32</v>
      </c>
      <c r="AX313" s="12" t="s">
        <v>71</v>
      </c>
      <c r="AY313" s="152" t="s">
        <v>124</v>
      </c>
    </row>
    <row r="314" spans="2:65" s="13" customFormat="1" ht="11.25">
      <c r="B314" s="158"/>
      <c r="D314" s="144" t="s">
        <v>139</v>
      </c>
      <c r="E314" s="159" t="s">
        <v>19</v>
      </c>
      <c r="F314" s="160" t="s">
        <v>148</v>
      </c>
      <c r="H314" s="161">
        <v>4.0289999999999999</v>
      </c>
      <c r="I314" s="162"/>
      <c r="L314" s="158"/>
      <c r="M314" s="163"/>
      <c r="T314" s="164"/>
      <c r="AT314" s="159" t="s">
        <v>139</v>
      </c>
      <c r="AU314" s="159" t="s">
        <v>80</v>
      </c>
      <c r="AV314" s="13" t="s">
        <v>131</v>
      </c>
      <c r="AW314" s="13" t="s">
        <v>32</v>
      </c>
      <c r="AX314" s="13" t="s">
        <v>78</v>
      </c>
      <c r="AY314" s="159" t="s">
        <v>124</v>
      </c>
    </row>
    <row r="315" spans="2:65" s="1" customFormat="1" ht="16.5" customHeight="1">
      <c r="B315" s="32"/>
      <c r="C315" s="131" t="s">
        <v>457</v>
      </c>
      <c r="D315" s="131" t="s">
        <v>126</v>
      </c>
      <c r="E315" s="132" t="s">
        <v>1032</v>
      </c>
      <c r="F315" s="133" t="s">
        <v>1033</v>
      </c>
      <c r="G315" s="134" t="s">
        <v>200</v>
      </c>
      <c r="H315" s="135">
        <v>12</v>
      </c>
      <c r="I315" s="136"/>
      <c r="J315" s="137">
        <f>ROUND(I315*H315,2)</f>
        <v>0</v>
      </c>
      <c r="K315" s="133" t="s">
        <v>130</v>
      </c>
      <c r="L315" s="32"/>
      <c r="M315" s="138" t="s">
        <v>19</v>
      </c>
      <c r="N315" s="139" t="s">
        <v>42</v>
      </c>
      <c r="P315" s="140">
        <f>O315*H315</f>
        <v>0</v>
      </c>
      <c r="Q315" s="140">
        <v>0.29221000000000003</v>
      </c>
      <c r="R315" s="140">
        <f>Q315*H315</f>
        <v>3.5065200000000001</v>
      </c>
      <c r="S315" s="140">
        <v>0</v>
      </c>
      <c r="T315" s="141">
        <f>S315*H315</f>
        <v>0</v>
      </c>
      <c r="AR315" s="142" t="s">
        <v>131</v>
      </c>
      <c r="AT315" s="142" t="s">
        <v>126</v>
      </c>
      <c r="AU315" s="142" t="s">
        <v>80</v>
      </c>
      <c r="AY315" s="17" t="s">
        <v>124</v>
      </c>
      <c r="BE315" s="143">
        <f>IF(N315="základní",J315,0)</f>
        <v>0</v>
      </c>
      <c r="BF315" s="143">
        <f>IF(N315="snížená",J315,0)</f>
        <v>0</v>
      </c>
      <c r="BG315" s="143">
        <f>IF(N315="zákl. přenesená",J315,0)</f>
        <v>0</v>
      </c>
      <c r="BH315" s="143">
        <f>IF(N315="sníž. přenesená",J315,0)</f>
        <v>0</v>
      </c>
      <c r="BI315" s="143">
        <f>IF(N315="nulová",J315,0)</f>
        <v>0</v>
      </c>
      <c r="BJ315" s="17" t="s">
        <v>78</v>
      </c>
      <c r="BK315" s="143">
        <f>ROUND(I315*H315,2)</f>
        <v>0</v>
      </c>
      <c r="BL315" s="17" t="s">
        <v>131</v>
      </c>
      <c r="BM315" s="142" t="s">
        <v>1034</v>
      </c>
    </row>
    <row r="316" spans="2:65" s="1" customFormat="1" ht="11.25">
      <c r="B316" s="32"/>
      <c r="D316" s="144" t="s">
        <v>133</v>
      </c>
      <c r="F316" s="145" t="s">
        <v>1035</v>
      </c>
      <c r="I316" s="146"/>
      <c r="L316" s="32"/>
      <c r="M316" s="147"/>
      <c r="T316" s="53"/>
      <c r="AT316" s="17" t="s">
        <v>133</v>
      </c>
      <c r="AU316" s="17" t="s">
        <v>80</v>
      </c>
    </row>
    <row r="317" spans="2:65" s="1" customFormat="1" ht="11.25">
      <c r="B317" s="32"/>
      <c r="D317" s="148" t="s">
        <v>135</v>
      </c>
      <c r="F317" s="149" t="s">
        <v>1036</v>
      </c>
      <c r="I317" s="146"/>
      <c r="L317" s="32"/>
      <c r="M317" s="147"/>
      <c r="T317" s="53"/>
      <c r="AT317" s="17" t="s">
        <v>135</v>
      </c>
      <c r="AU317" s="17" t="s">
        <v>80</v>
      </c>
    </row>
    <row r="318" spans="2:65" s="1" customFormat="1" ht="39">
      <c r="B318" s="32"/>
      <c r="D318" s="144" t="s">
        <v>137</v>
      </c>
      <c r="F318" s="150" t="s">
        <v>1037</v>
      </c>
      <c r="I318" s="146"/>
      <c r="L318" s="32"/>
      <c r="M318" s="147"/>
      <c r="T318" s="53"/>
      <c r="AT318" s="17" t="s">
        <v>137</v>
      </c>
      <c r="AU318" s="17" t="s">
        <v>80</v>
      </c>
    </row>
    <row r="319" spans="2:65" s="12" customFormat="1" ht="11.25">
      <c r="B319" s="151"/>
      <c r="D319" s="144" t="s">
        <v>139</v>
      </c>
      <c r="E319" s="152" t="s">
        <v>19</v>
      </c>
      <c r="F319" s="153" t="s">
        <v>1038</v>
      </c>
      <c r="H319" s="154">
        <v>12</v>
      </c>
      <c r="I319" s="155"/>
      <c r="L319" s="151"/>
      <c r="M319" s="156"/>
      <c r="T319" s="157"/>
      <c r="AT319" s="152" t="s">
        <v>139</v>
      </c>
      <c r="AU319" s="152" t="s">
        <v>80</v>
      </c>
      <c r="AV319" s="12" t="s">
        <v>80</v>
      </c>
      <c r="AW319" s="12" t="s">
        <v>32</v>
      </c>
      <c r="AX319" s="12" t="s">
        <v>78</v>
      </c>
      <c r="AY319" s="152" t="s">
        <v>124</v>
      </c>
    </row>
    <row r="320" spans="2:65" s="1" customFormat="1" ht="16.5" customHeight="1">
      <c r="B320" s="32"/>
      <c r="C320" s="171" t="s">
        <v>466</v>
      </c>
      <c r="D320" s="171" t="s">
        <v>296</v>
      </c>
      <c r="E320" s="172" t="s">
        <v>1039</v>
      </c>
      <c r="F320" s="173" t="s">
        <v>1040</v>
      </c>
      <c r="G320" s="174" t="s">
        <v>200</v>
      </c>
      <c r="H320" s="175">
        <v>12</v>
      </c>
      <c r="I320" s="176"/>
      <c r="J320" s="177">
        <f>ROUND(I320*H320,2)</f>
        <v>0</v>
      </c>
      <c r="K320" s="173" t="s">
        <v>130</v>
      </c>
      <c r="L320" s="178"/>
      <c r="M320" s="179" t="s">
        <v>19</v>
      </c>
      <c r="N320" s="180" t="s">
        <v>42</v>
      </c>
      <c r="P320" s="140">
        <f>O320*H320</f>
        <v>0</v>
      </c>
      <c r="Q320" s="140">
        <v>1.5599999999999999E-2</v>
      </c>
      <c r="R320" s="140">
        <f>Q320*H320</f>
        <v>0.18719999999999998</v>
      </c>
      <c r="S320" s="140">
        <v>0</v>
      </c>
      <c r="T320" s="141">
        <f>S320*H320</f>
        <v>0</v>
      </c>
      <c r="AR320" s="142" t="s">
        <v>189</v>
      </c>
      <c r="AT320" s="142" t="s">
        <v>296</v>
      </c>
      <c r="AU320" s="142" t="s">
        <v>80</v>
      </c>
      <c r="AY320" s="17" t="s">
        <v>124</v>
      </c>
      <c r="BE320" s="143">
        <f>IF(N320="základní",J320,0)</f>
        <v>0</v>
      </c>
      <c r="BF320" s="143">
        <f>IF(N320="snížená",J320,0)</f>
        <v>0</v>
      </c>
      <c r="BG320" s="143">
        <f>IF(N320="zákl. přenesená",J320,0)</f>
        <v>0</v>
      </c>
      <c r="BH320" s="143">
        <f>IF(N320="sníž. přenesená",J320,0)</f>
        <v>0</v>
      </c>
      <c r="BI320" s="143">
        <f>IF(N320="nulová",J320,0)</f>
        <v>0</v>
      </c>
      <c r="BJ320" s="17" t="s">
        <v>78</v>
      </c>
      <c r="BK320" s="143">
        <f>ROUND(I320*H320,2)</f>
        <v>0</v>
      </c>
      <c r="BL320" s="17" t="s">
        <v>131</v>
      </c>
      <c r="BM320" s="142" t="s">
        <v>1041</v>
      </c>
    </row>
    <row r="321" spans="2:65" s="1" customFormat="1" ht="11.25">
      <c r="B321" s="32"/>
      <c r="D321" s="144" t="s">
        <v>133</v>
      </c>
      <c r="F321" s="145" t="s">
        <v>1040</v>
      </c>
      <c r="I321" s="146"/>
      <c r="L321" s="32"/>
      <c r="M321" s="147"/>
      <c r="T321" s="53"/>
      <c r="AT321" s="17" t="s">
        <v>133</v>
      </c>
      <c r="AU321" s="17" t="s">
        <v>80</v>
      </c>
    </row>
    <row r="322" spans="2:65" s="12" customFormat="1" ht="11.25">
      <c r="B322" s="151"/>
      <c r="D322" s="144" t="s">
        <v>139</v>
      </c>
      <c r="E322" s="152" t="s">
        <v>19</v>
      </c>
      <c r="F322" s="153" t="s">
        <v>220</v>
      </c>
      <c r="H322" s="154">
        <v>12</v>
      </c>
      <c r="I322" s="155"/>
      <c r="L322" s="151"/>
      <c r="M322" s="156"/>
      <c r="T322" s="157"/>
      <c r="AT322" s="152" t="s">
        <v>139</v>
      </c>
      <c r="AU322" s="152" t="s">
        <v>80</v>
      </c>
      <c r="AV322" s="12" t="s">
        <v>80</v>
      </c>
      <c r="AW322" s="12" t="s">
        <v>32</v>
      </c>
      <c r="AX322" s="12" t="s">
        <v>78</v>
      </c>
      <c r="AY322" s="152" t="s">
        <v>124</v>
      </c>
    </row>
    <row r="323" spans="2:65" s="1" customFormat="1" ht="16.5" customHeight="1">
      <c r="B323" s="32"/>
      <c r="C323" s="171" t="s">
        <v>474</v>
      </c>
      <c r="D323" s="171" t="s">
        <v>296</v>
      </c>
      <c r="E323" s="172" t="s">
        <v>1042</v>
      </c>
      <c r="F323" s="173" t="s">
        <v>1043</v>
      </c>
      <c r="G323" s="174" t="s">
        <v>200</v>
      </c>
      <c r="H323" s="175">
        <v>12</v>
      </c>
      <c r="I323" s="176"/>
      <c r="J323" s="177">
        <f>ROUND(I323*H323,2)</f>
        <v>0</v>
      </c>
      <c r="K323" s="173" t="s">
        <v>130</v>
      </c>
      <c r="L323" s="178"/>
      <c r="M323" s="179" t="s">
        <v>19</v>
      </c>
      <c r="N323" s="180" t="s">
        <v>42</v>
      </c>
      <c r="P323" s="140">
        <f>O323*H323</f>
        <v>0</v>
      </c>
      <c r="Q323" s="140">
        <v>7.4000000000000003E-3</v>
      </c>
      <c r="R323" s="140">
        <f>Q323*H323</f>
        <v>8.8800000000000004E-2</v>
      </c>
      <c r="S323" s="140">
        <v>0</v>
      </c>
      <c r="T323" s="141">
        <f>S323*H323</f>
        <v>0</v>
      </c>
      <c r="AR323" s="142" t="s">
        <v>189</v>
      </c>
      <c r="AT323" s="142" t="s">
        <v>296</v>
      </c>
      <c r="AU323" s="142" t="s">
        <v>80</v>
      </c>
      <c r="AY323" s="17" t="s">
        <v>124</v>
      </c>
      <c r="BE323" s="143">
        <f>IF(N323="základní",J323,0)</f>
        <v>0</v>
      </c>
      <c r="BF323" s="143">
        <f>IF(N323="snížená",J323,0)</f>
        <v>0</v>
      </c>
      <c r="BG323" s="143">
        <f>IF(N323="zákl. přenesená",J323,0)</f>
        <v>0</v>
      </c>
      <c r="BH323" s="143">
        <f>IF(N323="sníž. přenesená",J323,0)</f>
        <v>0</v>
      </c>
      <c r="BI323" s="143">
        <f>IF(N323="nulová",J323,0)</f>
        <v>0</v>
      </c>
      <c r="BJ323" s="17" t="s">
        <v>78</v>
      </c>
      <c r="BK323" s="143">
        <f>ROUND(I323*H323,2)</f>
        <v>0</v>
      </c>
      <c r="BL323" s="17" t="s">
        <v>131</v>
      </c>
      <c r="BM323" s="142" t="s">
        <v>1044</v>
      </c>
    </row>
    <row r="324" spans="2:65" s="1" customFormat="1" ht="11.25">
      <c r="B324" s="32"/>
      <c r="D324" s="144" t="s">
        <v>133</v>
      </c>
      <c r="F324" s="145" t="s">
        <v>1043</v>
      </c>
      <c r="I324" s="146"/>
      <c r="L324" s="32"/>
      <c r="M324" s="147"/>
      <c r="T324" s="53"/>
      <c r="AT324" s="17" t="s">
        <v>133</v>
      </c>
      <c r="AU324" s="17" t="s">
        <v>80</v>
      </c>
    </row>
    <row r="325" spans="2:65" s="12" customFormat="1" ht="11.25">
      <c r="B325" s="151"/>
      <c r="D325" s="144" t="s">
        <v>139</v>
      </c>
      <c r="E325" s="152" t="s">
        <v>19</v>
      </c>
      <c r="F325" s="153" t="s">
        <v>220</v>
      </c>
      <c r="H325" s="154">
        <v>12</v>
      </c>
      <c r="I325" s="155"/>
      <c r="L325" s="151"/>
      <c r="M325" s="156"/>
      <c r="T325" s="157"/>
      <c r="AT325" s="152" t="s">
        <v>139</v>
      </c>
      <c r="AU325" s="152" t="s">
        <v>80</v>
      </c>
      <c r="AV325" s="12" t="s">
        <v>80</v>
      </c>
      <c r="AW325" s="12" t="s">
        <v>32</v>
      </c>
      <c r="AX325" s="12" t="s">
        <v>78</v>
      </c>
      <c r="AY325" s="152" t="s">
        <v>124</v>
      </c>
    </row>
    <row r="326" spans="2:65" s="1" customFormat="1" ht="16.5" customHeight="1">
      <c r="B326" s="32"/>
      <c r="C326" s="131" t="s">
        <v>480</v>
      </c>
      <c r="D326" s="131" t="s">
        <v>126</v>
      </c>
      <c r="E326" s="132" t="s">
        <v>1045</v>
      </c>
      <c r="F326" s="133" t="s">
        <v>1046</v>
      </c>
      <c r="G326" s="134" t="s">
        <v>129</v>
      </c>
      <c r="H326" s="135">
        <v>4</v>
      </c>
      <c r="I326" s="136"/>
      <c r="J326" s="137">
        <f>ROUND(I326*H326,2)</f>
        <v>0</v>
      </c>
      <c r="K326" s="133" t="s">
        <v>130</v>
      </c>
      <c r="L326" s="32"/>
      <c r="M326" s="138" t="s">
        <v>19</v>
      </c>
      <c r="N326" s="139" t="s">
        <v>42</v>
      </c>
      <c r="P326" s="140">
        <f>O326*H326</f>
        <v>0</v>
      </c>
      <c r="Q326" s="140">
        <v>0</v>
      </c>
      <c r="R326" s="140">
        <f>Q326*H326</f>
        <v>0</v>
      </c>
      <c r="S326" s="140">
        <v>0</v>
      </c>
      <c r="T326" s="141">
        <f>S326*H326</f>
        <v>0</v>
      </c>
      <c r="AR326" s="142" t="s">
        <v>131</v>
      </c>
      <c r="AT326" s="142" t="s">
        <v>126</v>
      </c>
      <c r="AU326" s="142" t="s">
        <v>80</v>
      </c>
      <c r="AY326" s="17" t="s">
        <v>124</v>
      </c>
      <c r="BE326" s="143">
        <f>IF(N326="základní",J326,0)</f>
        <v>0</v>
      </c>
      <c r="BF326" s="143">
        <f>IF(N326="snížená",J326,0)</f>
        <v>0</v>
      </c>
      <c r="BG326" s="143">
        <f>IF(N326="zákl. přenesená",J326,0)</f>
        <v>0</v>
      </c>
      <c r="BH326" s="143">
        <f>IF(N326="sníž. přenesená",J326,0)</f>
        <v>0</v>
      </c>
      <c r="BI326" s="143">
        <f>IF(N326="nulová",J326,0)</f>
        <v>0</v>
      </c>
      <c r="BJ326" s="17" t="s">
        <v>78</v>
      </c>
      <c r="BK326" s="143">
        <f>ROUND(I326*H326,2)</f>
        <v>0</v>
      </c>
      <c r="BL326" s="17" t="s">
        <v>131</v>
      </c>
      <c r="BM326" s="142" t="s">
        <v>1047</v>
      </c>
    </row>
    <row r="327" spans="2:65" s="1" customFormat="1" ht="19.5">
      <c r="B327" s="32"/>
      <c r="D327" s="144" t="s">
        <v>133</v>
      </c>
      <c r="F327" s="145" t="s">
        <v>1048</v>
      </c>
      <c r="I327" s="146"/>
      <c r="L327" s="32"/>
      <c r="M327" s="147"/>
      <c r="T327" s="53"/>
      <c r="AT327" s="17" t="s">
        <v>133</v>
      </c>
      <c r="AU327" s="17" t="s">
        <v>80</v>
      </c>
    </row>
    <row r="328" spans="2:65" s="1" customFormat="1" ht="11.25">
      <c r="B328" s="32"/>
      <c r="D328" s="148" t="s">
        <v>135</v>
      </c>
      <c r="F328" s="149" t="s">
        <v>1049</v>
      </c>
      <c r="I328" s="146"/>
      <c r="L328" s="32"/>
      <c r="M328" s="147"/>
      <c r="T328" s="53"/>
      <c r="AT328" s="17" t="s">
        <v>135</v>
      </c>
      <c r="AU328" s="17" t="s">
        <v>80</v>
      </c>
    </row>
    <row r="329" spans="2:65" s="1" customFormat="1" ht="58.5">
      <c r="B329" s="32"/>
      <c r="D329" s="144" t="s">
        <v>137</v>
      </c>
      <c r="F329" s="150" t="s">
        <v>1050</v>
      </c>
      <c r="I329" s="146"/>
      <c r="L329" s="32"/>
      <c r="M329" s="147"/>
      <c r="T329" s="53"/>
      <c r="AT329" s="17" t="s">
        <v>137</v>
      </c>
      <c r="AU329" s="17" t="s">
        <v>80</v>
      </c>
    </row>
    <row r="330" spans="2:65" s="12" customFormat="1" ht="11.25">
      <c r="B330" s="151"/>
      <c r="D330" s="144" t="s">
        <v>139</v>
      </c>
      <c r="E330" s="152" t="s">
        <v>19</v>
      </c>
      <c r="F330" s="153" t="s">
        <v>877</v>
      </c>
      <c r="H330" s="154">
        <v>4</v>
      </c>
      <c r="I330" s="155"/>
      <c r="L330" s="151"/>
      <c r="M330" s="156"/>
      <c r="T330" s="157"/>
      <c r="AT330" s="152" t="s">
        <v>139</v>
      </c>
      <c r="AU330" s="152" t="s">
        <v>80</v>
      </c>
      <c r="AV330" s="12" t="s">
        <v>80</v>
      </c>
      <c r="AW330" s="12" t="s">
        <v>32</v>
      </c>
      <c r="AX330" s="12" t="s">
        <v>78</v>
      </c>
      <c r="AY330" s="152" t="s">
        <v>124</v>
      </c>
    </row>
    <row r="331" spans="2:65" s="1" customFormat="1" ht="16.5" customHeight="1">
      <c r="B331" s="32"/>
      <c r="C331" s="131" t="s">
        <v>486</v>
      </c>
      <c r="D331" s="131" t="s">
        <v>126</v>
      </c>
      <c r="E331" s="132" t="s">
        <v>1051</v>
      </c>
      <c r="F331" s="133" t="s">
        <v>1052</v>
      </c>
      <c r="G331" s="134" t="s">
        <v>129</v>
      </c>
      <c r="H331" s="135">
        <v>1</v>
      </c>
      <c r="I331" s="136"/>
      <c r="J331" s="137">
        <f>ROUND(I331*H331,2)</f>
        <v>0</v>
      </c>
      <c r="K331" s="133" t="s">
        <v>130</v>
      </c>
      <c r="L331" s="32"/>
      <c r="M331" s="138" t="s">
        <v>19</v>
      </c>
      <c r="N331" s="139" t="s">
        <v>42</v>
      </c>
      <c r="P331" s="140">
        <f>O331*H331</f>
        <v>0</v>
      </c>
      <c r="Q331" s="140">
        <v>0</v>
      </c>
      <c r="R331" s="140">
        <f>Q331*H331</f>
        <v>0</v>
      </c>
      <c r="S331" s="140">
        <v>0</v>
      </c>
      <c r="T331" s="141">
        <f>S331*H331</f>
        <v>0</v>
      </c>
      <c r="AR331" s="142" t="s">
        <v>131</v>
      </c>
      <c r="AT331" s="142" t="s">
        <v>126</v>
      </c>
      <c r="AU331" s="142" t="s">
        <v>80</v>
      </c>
      <c r="AY331" s="17" t="s">
        <v>124</v>
      </c>
      <c r="BE331" s="143">
        <f>IF(N331="základní",J331,0)</f>
        <v>0</v>
      </c>
      <c r="BF331" s="143">
        <f>IF(N331="snížená",J331,0)</f>
        <v>0</v>
      </c>
      <c r="BG331" s="143">
        <f>IF(N331="zákl. přenesená",J331,0)</f>
        <v>0</v>
      </c>
      <c r="BH331" s="143">
        <f>IF(N331="sníž. přenesená",J331,0)</f>
        <v>0</v>
      </c>
      <c r="BI331" s="143">
        <f>IF(N331="nulová",J331,0)</f>
        <v>0</v>
      </c>
      <c r="BJ331" s="17" t="s">
        <v>78</v>
      </c>
      <c r="BK331" s="143">
        <f>ROUND(I331*H331,2)</f>
        <v>0</v>
      </c>
      <c r="BL331" s="17" t="s">
        <v>131</v>
      </c>
      <c r="BM331" s="142" t="s">
        <v>1053</v>
      </c>
    </row>
    <row r="332" spans="2:65" s="1" customFormat="1" ht="19.5">
      <c r="B332" s="32"/>
      <c r="D332" s="144" t="s">
        <v>133</v>
      </c>
      <c r="F332" s="145" t="s">
        <v>1054</v>
      </c>
      <c r="I332" s="146"/>
      <c r="L332" s="32"/>
      <c r="M332" s="147"/>
      <c r="T332" s="53"/>
      <c r="AT332" s="17" t="s">
        <v>133</v>
      </c>
      <c r="AU332" s="17" t="s">
        <v>80</v>
      </c>
    </row>
    <row r="333" spans="2:65" s="1" customFormat="1" ht="11.25">
      <c r="B333" s="32"/>
      <c r="D333" s="148" t="s">
        <v>135</v>
      </c>
      <c r="F333" s="149" t="s">
        <v>1055</v>
      </c>
      <c r="I333" s="146"/>
      <c r="L333" s="32"/>
      <c r="M333" s="147"/>
      <c r="T333" s="53"/>
      <c r="AT333" s="17" t="s">
        <v>135</v>
      </c>
      <c r="AU333" s="17" t="s">
        <v>80</v>
      </c>
    </row>
    <row r="334" spans="2:65" s="1" customFormat="1" ht="58.5">
      <c r="B334" s="32"/>
      <c r="D334" s="144" t="s">
        <v>137</v>
      </c>
      <c r="F334" s="150" t="s">
        <v>1050</v>
      </c>
      <c r="I334" s="146"/>
      <c r="L334" s="32"/>
      <c r="M334" s="147"/>
      <c r="T334" s="53"/>
      <c r="AT334" s="17" t="s">
        <v>137</v>
      </c>
      <c r="AU334" s="17" t="s">
        <v>80</v>
      </c>
    </row>
    <row r="335" spans="2:65" s="12" customFormat="1" ht="11.25">
      <c r="B335" s="151"/>
      <c r="D335" s="144" t="s">
        <v>139</v>
      </c>
      <c r="E335" s="152" t="s">
        <v>19</v>
      </c>
      <c r="F335" s="153" t="s">
        <v>880</v>
      </c>
      <c r="H335" s="154">
        <v>1</v>
      </c>
      <c r="I335" s="155"/>
      <c r="L335" s="151"/>
      <c r="M335" s="156"/>
      <c r="T335" s="157"/>
      <c r="AT335" s="152" t="s">
        <v>139</v>
      </c>
      <c r="AU335" s="152" t="s">
        <v>80</v>
      </c>
      <c r="AV335" s="12" t="s">
        <v>80</v>
      </c>
      <c r="AW335" s="12" t="s">
        <v>32</v>
      </c>
      <c r="AX335" s="12" t="s">
        <v>78</v>
      </c>
      <c r="AY335" s="152" t="s">
        <v>124</v>
      </c>
    </row>
    <row r="336" spans="2:65" s="11" customFormat="1" ht="22.9" customHeight="1">
      <c r="B336" s="119"/>
      <c r="D336" s="120" t="s">
        <v>70</v>
      </c>
      <c r="E336" s="129" t="s">
        <v>727</v>
      </c>
      <c r="F336" s="129" t="s">
        <v>728</v>
      </c>
      <c r="I336" s="122"/>
      <c r="J336" s="130">
        <f>BK336</f>
        <v>0</v>
      </c>
      <c r="L336" s="119"/>
      <c r="M336" s="124"/>
      <c r="P336" s="125">
        <f>SUM(P337:P384)</f>
        <v>0</v>
      </c>
      <c r="R336" s="125">
        <f>SUM(R337:R384)</f>
        <v>0</v>
      </c>
      <c r="T336" s="126">
        <f>SUM(T337:T384)</f>
        <v>0</v>
      </c>
      <c r="AR336" s="120" t="s">
        <v>78</v>
      </c>
      <c r="AT336" s="127" t="s">
        <v>70</v>
      </c>
      <c r="AU336" s="127" t="s">
        <v>78</v>
      </c>
      <c r="AY336" s="120" t="s">
        <v>124</v>
      </c>
      <c r="BK336" s="128">
        <f>SUM(BK337:BK384)</f>
        <v>0</v>
      </c>
    </row>
    <row r="337" spans="2:65" s="1" customFormat="1" ht="16.5" customHeight="1">
      <c r="B337" s="32"/>
      <c r="C337" s="131" t="s">
        <v>493</v>
      </c>
      <c r="D337" s="131" t="s">
        <v>126</v>
      </c>
      <c r="E337" s="132" t="s">
        <v>745</v>
      </c>
      <c r="F337" s="133" t="s">
        <v>746</v>
      </c>
      <c r="G337" s="134" t="s">
        <v>267</v>
      </c>
      <c r="H337" s="135">
        <v>620.16999999999996</v>
      </c>
      <c r="I337" s="136"/>
      <c r="J337" s="137">
        <f>ROUND(I337*H337,2)</f>
        <v>0</v>
      </c>
      <c r="K337" s="133" t="s">
        <v>130</v>
      </c>
      <c r="L337" s="32"/>
      <c r="M337" s="138" t="s">
        <v>19</v>
      </c>
      <c r="N337" s="139" t="s">
        <v>42</v>
      </c>
      <c r="P337" s="140">
        <f>O337*H337</f>
        <v>0</v>
      </c>
      <c r="Q337" s="140">
        <v>0</v>
      </c>
      <c r="R337" s="140">
        <f>Q337*H337</f>
        <v>0</v>
      </c>
      <c r="S337" s="140">
        <v>0</v>
      </c>
      <c r="T337" s="141">
        <f>S337*H337</f>
        <v>0</v>
      </c>
      <c r="AR337" s="142" t="s">
        <v>131</v>
      </c>
      <c r="AT337" s="142" t="s">
        <v>126</v>
      </c>
      <c r="AU337" s="142" t="s">
        <v>80</v>
      </c>
      <c r="AY337" s="17" t="s">
        <v>124</v>
      </c>
      <c r="BE337" s="143">
        <f>IF(N337="základní",J337,0)</f>
        <v>0</v>
      </c>
      <c r="BF337" s="143">
        <f>IF(N337="snížená",J337,0)</f>
        <v>0</v>
      </c>
      <c r="BG337" s="143">
        <f>IF(N337="zákl. přenesená",J337,0)</f>
        <v>0</v>
      </c>
      <c r="BH337" s="143">
        <f>IF(N337="sníž. přenesená",J337,0)</f>
        <v>0</v>
      </c>
      <c r="BI337" s="143">
        <f>IF(N337="nulová",J337,0)</f>
        <v>0</v>
      </c>
      <c r="BJ337" s="17" t="s">
        <v>78</v>
      </c>
      <c r="BK337" s="143">
        <f>ROUND(I337*H337,2)</f>
        <v>0</v>
      </c>
      <c r="BL337" s="17" t="s">
        <v>131</v>
      </c>
      <c r="BM337" s="142" t="s">
        <v>1056</v>
      </c>
    </row>
    <row r="338" spans="2:65" s="1" customFormat="1" ht="11.25">
      <c r="B338" s="32"/>
      <c r="D338" s="144" t="s">
        <v>133</v>
      </c>
      <c r="F338" s="145" t="s">
        <v>748</v>
      </c>
      <c r="I338" s="146"/>
      <c r="L338" s="32"/>
      <c r="M338" s="147"/>
      <c r="T338" s="53"/>
      <c r="AT338" s="17" t="s">
        <v>133</v>
      </c>
      <c r="AU338" s="17" t="s">
        <v>80</v>
      </c>
    </row>
    <row r="339" spans="2:65" s="1" customFormat="1" ht="11.25">
      <c r="B339" s="32"/>
      <c r="D339" s="148" t="s">
        <v>135</v>
      </c>
      <c r="F339" s="149" t="s">
        <v>749</v>
      </c>
      <c r="I339" s="146"/>
      <c r="L339" s="32"/>
      <c r="M339" s="147"/>
      <c r="T339" s="53"/>
      <c r="AT339" s="17" t="s">
        <v>135</v>
      </c>
      <c r="AU339" s="17" t="s">
        <v>80</v>
      </c>
    </row>
    <row r="340" spans="2:65" s="1" customFormat="1" ht="48.75">
      <c r="B340" s="32"/>
      <c r="D340" s="144" t="s">
        <v>137</v>
      </c>
      <c r="F340" s="150" t="s">
        <v>750</v>
      </c>
      <c r="I340" s="146"/>
      <c r="L340" s="32"/>
      <c r="M340" s="147"/>
      <c r="T340" s="53"/>
      <c r="AT340" s="17" t="s">
        <v>137</v>
      </c>
      <c r="AU340" s="17" t="s">
        <v>80</v>
      </c>
    </row>
    <row r="341" spans="2:65" s="14" customFormat="1" ht="11.25">
      <c r="B341" s="165"/>
      <c r="D341" s="144" t="s">
        <v>139</v>
      </c>
      <c r="E341" s="166" t="s">
        <v>19</v>
      </c>
      <c r="F341" s="167" t="s">
        <v>262</v>
      </c>
      <c r="H341" s="166" t="s">
        <v>19</v>
      </c>
      <c r="I341" s="168"/>
      <c r="L341" s="165"/>
      <c r="M341" s="169"/>
      <c r="T341" s="170"/>
      <c r="AT341" s="166" t="s">
        <v>139</v>
      </c>
      <c r="AU341" s="166" t="s">
        <v>80</v>
      </c>
      <c r="AV341" s="14" t="s">
        <v>78</v>
      </c>
      <c r="AW341" s="14" t="s">
        <v>32</v>
      </c>
      <c r="AX341" s="14" t="s">
        <v>71</v>
      </c>
      <c r="AY341" s="166" t="s">
        <v>124</v>
      </c>
    </row>
    <row r="342" spans="2:65" s="14" customFormat="1" ht="11.25">
      <c r="B342" s="165"/>
      <c r="D342" s="144" t="s">
        <v>139</v>
      </c>
      <c r="E342" s="166" t="s">
        <v>19</v>
      </c>
      <c r="F342" s="167" t="s">
        <v>751</v>
      </c>
      <c r="H342" s="166" t="s">
        <v>19</v>
      </c>
      <c r="I342" s="168"/>
      <c r="L342" s="165"/>
      <c r="M342" s="169"/>
      <c r="T342" s="170"/>
      <c r="AT342" s="166" t="s">
        <v>139</v>
      </c>
      <c r="AU342" s="166" t="s">
        <v>80</v>
      </c>
      <c r="AV342" s="14" t="s">
        <v>78</v>
      </c>
      <c r="AW342" s="14" t="s">
        <v>32</v>
      </c>
      <c r="AX342" s="14" t="s">
        <v>71</v>
      </c>
      <c r="AY342" s="166" t="s">
        <v>124</v>
      </c>
    </row>
    <row r="343" spans="2:65" s="12" customFormat="1" ht="11.25">
      <c r="B343" s="151"/>
      <c r="D343" s="144" t="s">
        <v>139</v>
      </c>
      <c r="E343" s="152" t="s">
        <v>19</v>
      </c>
      <c r="F343" s="153" t="s">
        <v>1057</v>
      </c>
      <c r="H343" s="154">
        <v>59.103000000000002</v>
      </c>
      <c r="I343" s="155"/>
      <c r="L343" s="151"/>
      <c r="M343" s="156"/>
      <c r="T343" s="157"/>
      <c r="AT343" s="152" t="s">
        <v>139</v>
      </c>
      <c r="AU343" s="152" t="s">
        <v>80</v>
      </c>
      <c r="AV343" s="12" t="s">
        <v>80</v>
      </c>
      <c r="AW343" s="12" t="s">
        <v>32</v>
      </c>
      <c r="AX343" s="12" t="s">
        <v>71</v>
      </c>
      <c r="AY343" s="152" t="s">
        <v>124</v>
      </c>
    </row>
    <row r="344" spans="2:65" s="12" customFormat="1" ht="11.25">
      <c r="B344" s="151"/>
      <c r="D344" s="144" t="s">
        <v>139</v>
      </c>
      <c r="E344" s="152" t="s">
        <v>19</v>
      </c>
      <c r="F344" s="153" t="s">
        <v>1058</v>
      </c>
      <c r="H344" s="154">
        <v>10.89</v>
      </c>
      <c r="I344" s="155"/>
      <c r="L344" s="151"/>
      <c r="M344" s="156"/>
      <c r="T344" s="157"/>
      <c r="AT344" s="152" t="s">
        <v>139</v>
      </c>
      <c r="AU344" s="152" t="s">
        <v>80</v>
      </c>
      <c r="AV344" s="12" t="s">
        <v>80</v>
      </c>
      <c r="AW344" s="12" t="s">
        <v>32</v>
      </c>
      <c r="AX344" s="12" t="s">
        <v>71</v>
      </c>
      <c r="AY344" s="152" t="s">
        <v>124</v>
      </c>
    </row>
    <row r="345" spans="2:65" s="12" customFormat="1" ht="11.25">
      <c r="B345" s="151"/>
      <c r="D345" s="144" t="s">
        <v>139</v>
      </c>
      <c r="E345" s="152" t="s">
        <v>19</v>
      </c>
      <c r="F345" s="153" t="s">
        <v>1059</v>
      </c>
      <c r="H345" s="154">
        <v>4.0830000000000002</v>
      </c>
      <c r="I345" s="155"/>
      <c r="L345" s="151"/>
      <c r="M345" s="156"/>
      <c r="T345" s="157"/>
      <c r="AT345" s="152" t="s">
        <v>139</v>
      </c>
      <c r="AU345" s="152" t="s">
        <v>80</v>
      </c>
      <c r="AV345" s="12" t="s">
        <v>80</v>
      </c>
      <c r="AW345" s="12" t="s">
        <v>32</v>
      </c>
      <c r="AX345" s="12" t="s">
        <v>71</v>
      </c>
      <c r="AY345" s="152" t="s">
        <v>124</v>
      </c>
    </row>
    <row r="346" spans="2:65" s="12" customFormat="1" ht="11.25">
      <c r="B346" s="151"/>
      <c r="D346" s="144" t="s">
        <v>139</v>
      </c>
      <c r="E346" s="152" t="s">
        <v>19</v>
      </c>
      <c r="F346" s="153" t="s">
        <v>1060</v>
      </c>
      <c r="H346" s="154">
        <v>29.15</v>
      </c>
      <c r="I346" s="155"/>
      <c r="L346" s="151"/>
      <c r="M346" s="156"/>
      <c r="T346" s="157"/>
      <c r="AT346" s="152" t="s">
        <v>139</v>
      </c>
      <c r="AU346" s="152" t="s">
        <v>80</v>
      </c>
      <c r="AV346" s="12" t="s">
        <v>80</v>
      </c>
      <c r="AW346" s="12" t="s">
        <v>32</v>
      </c>
      <c r="AX346" s="12" t="s">
        <v>71</v>
      </c>
      <c r="AY346" s="152" t="s">
        <v>124</v>
      </c>
    </row>
    <row r="347" spans="2:65" s="12" customFormat="1" ht="11.25">
      <c r="B347" s="151"/>
      <c r="D347" s="144" t="s">
        <v>139</v>
      </c>
      <c r="E347" s="152" t="s">
        <v>19</v>
      </c>
      <c r="F347" s="153" t="s">
        <v>1061</v>
      </c>
      <c r="H347" s="154">
        <v>99.753</v>
      </c>
      <c r="I347" s="155"/>
      <c r="L347" s="151"/>
      <c r="M347" s="156"/>
      <c r="T347" s="157"/>
      <c r="AT347" s="152" t="s">
        <v>139</v>
      </c>
      <c r="AU347" s="152" t="s">
        <v>80</v>
      </c>
      <c r="AV347" s="12" t="s">
        <v>80</v>
      </c>
      <c r="AW347" s="12" t="s">
        <v>32</v>
      </c>
      <c r="AX347" s="12" t="s">
        <v>71</v>
      </c>
      <c r="AY347" s="152" t="s">
        <v>124</v>
      </c>
    </row>
    <row r="348" spans="2:65" s="14" customFormat="1" ht="11.25">
      <c r="B348" s="165"/>
      <c r="D348" s="144" t="s">
        <v>139</v>
      </c>
      <c r="E348" s="166" t="s">
        <v>19</v>
      </c>
      <c r="F348" s="167" t="s">
        <v>759</v>
      </c>
      <c r="H348" s="166" t="s">
        <v>19</v>
      </c>
      <c r="I348" s="168"/>
      <c r="L348" s="165"/>
      <c r="M348" s="169"/>
      <c r="T348" s="170"/>
      <c r="AT348" s="166" t="s">
        <v>139</v>
      </c>
      <c r="AU348" s="166" t="s">
        <v>80</v>
      </c>
      <c r="AV348" s="14" t="s">
        <v>78</v>
      </c>
      <c r="AW348" s="14" t="s">
        <v>32</v>
      </c>
      <c r="AX348" s="14" t="s">
        <v>71</v>
      </c>
      <c r="AY348" s="166" t="s">
        <v>124</v>
      </c>
    </row>
    <row r="349" spans="2:65" s="12" customFormat="1" ht="11.25">
      <c r="B349" s="151"/>
      <c r="D349" s="144" t="s">
        <v>139</v>
      </c>
      <c r="E349" s="152" t="s">
        <v>19</v>
      </c>
      <c r="F349" s="153" t="s">
        <v>1062</v>
      </c>
      <c r="H349" s="154">
        <v>2.2440000000000002</v>
      </c>
      <c r="I349" s="155"/>
      <c r="L349" s="151"/>
      <c r="M349" s="156"/>
      <c r="T349" s="157"/>
      <c r="AT349" s="152" t="s">
        <v>139</v>
      </c>
      <c r="AU349" s="152" t="s">
        <v>80</v>
      </c>
      <c r="AV349" s="12" t="s">
        <v>80</v>
      </c>
      <c r="AW349" s="12" t="s">
        <v>32</v>
      </c>
      <c r="AX349" s="12" t="s">
        <v>71</v>
      </c>
      <c r="AY349" s="152" t="s">
        <v>124</v>
      </c>
    </row>
    <row r="350" spans="2:65" s="12" customFormat="1" ht="11.25">
      <c r="B350" s="151"/>
      <c r="D350" s="144" t="s">
        <v>139</v>
      </c>
      <c r="E350" s="152" t="s">
        <v>19</v>
      </c>
      <c r="F350" s="153" t="s">
        <v>1063</v>
      </c>
      <c r="H350" s="154">
        <v>37.35</v>
      </c>
      <c r="I350" s="155"/>
      <c r="L350" s="151"/>
      <c r="M350" s="156"/>
      <c r="T350" s="157"/>
      <c r="AT350" s="152" t="s">
        <v>139</v>
      </c>
      <c r="AU350" s="152" t="s">
        <v>80</v>
      </c>
      <c r="AV350" s="12" t="s">
        <v>80</v>
      </c>
      <c r="AW350" s="12" t="s">
        <v>32</v>
      </c>
      <c r="AX350" s="12" t="s">
        <v>71</v>
      </c>
      <c r="AY350" s="152" t="s">
        <v>124</v>
      </c>
    </row>
    <row r="351" spans="2:65" s="12" customFormat="1" ht="11.25">
      <c r="B351" s="151"/>
      <c r="D351" s="144" t="s">
        <v>139</v>
      </c>
      <c r="E351" s="152" t="s">
        <v>19</v>
      </c>
      <c r="F351" s="153" t="s">
        <v>1064</v>
      </c>
      <c r="H351" s="154">
        <v>4.5999999999999996</v>
      </c>
      <c r="I351" s="155"/>
      <c r="L351" s="151"/>
      <c r="M351" s="156"/>
      <c r="T351" s="157"/>
      <c r="AT351" s="152" t="s">
        <v>139</v>
      </c>
      <c r="AU351" s="152" t="s">
        <v>80</v>
      </c>
      <c r="AV351" s="12" t="s">
        <v>80</v>
      </c>
      <c r="AW351" s="12" t="s">
        <v>32</v>
      </c>
      <c r="AX351" s="12" t="s">
        <v>71</v>
      </c>
      <c r="AY351" s="152" t="s">
        <v>124</v>
      </c>
    </row>
    <row r="352" spans="2:65" s="12" customFormat="1" ht="11.25">
      <c r="B352" s="151"/>
      <c r="D352" s="144" t="s">
        <v>139</v>
      </c>
      <c r="E352" s="152" t="s">
        <v>19</v>
      </c>
      <c r="F352" s="153" t="s">
        <v>1065</v>
      </c>
      <c r="H352" s="154">
        <v>5.12</v>
      </c>
      <c r="I352" s="155"/>
      <c r="L352" s="151"/>
      <c r="M352" s="156"/>
      <c r="T352" s="157"/>
      <c r="AT352" s="152" t="s">
        <v>139</v>
      </c>
      <c r="AU352" s="152" t="s">
        <v>80</v>
      </c>
      <c r="AV352" s="12" t="s">
        <v>80</v>
      </c>
      <c r="AW352" s="12" t="s">
        <v>32</v>
      </c>
      <c r="AX352" s="12" t="s">
        <v>71</v>
      </c>
      <c r="AY352" s="152" t="s">
        <v>124</v>
      </c>
    </row>
    <row r="353" spans="2:65" s="12" customFormat="1" ht="11.25">
      <c r="B353" s="151"/>
      <c r="D353" s="144" t="s">
        <v>139</v>
      </c>
      <c r="E353" s="152" t="s">
        <v>19</v>
      </c>
      <c r="F353" s="153" t="s">
        <v>1066</v>
      </c>
      <c r="H353" s="154">
        <v>15.776</v>
      </c>
      <c r="I353" s="155"/>
      <c r="L353" s="151"/>
      <c r="M353" s="156"/>
      <c r="T353" s="157"/>
      <c r="AT353" s="152" t="s">
        <v>139</v>
      </c>
      <c r="AU353" s="152" t="s">
        <v>80</v>
      </c>
      <c r="AV353" s="12" t="s">
        <v>80</v>
      </c>
      <c r="AW353" s="12" t="s">
        <v>32</v>
      </c>
      <c r="AX353" s="12" t="s">
        <v>71</v>
      </c>
      <c r="AY353" s="152" t="s">
        <v>124</v>
      </c>
    </row>
    <row r="354" spans="2:65" s="12" customFormat="1" ht="11.25">
      <c r="B354" s="151"/>
      <c r="D354" s="144" t="s">
        <v>139</v>
      </c>
      <c r="E354" s="152" t="s">
        <v>19</v>
      </c>
      <c r="F354" s="153" t="s">
        <v>1067</v>
      </c>
      <c r="H354" s="154">
        <v>65.341999999999999</v>
      </c>
      <c r="I354" s="155"/>
      <c r="L354" s="151"/>
      <c r="M354" s="156"/>
      <c r="T354" s="157"/>
      <c r="AT354" s="152" t="s">
        <v>139</v>
      </c>
      <c r="AU354" s="152" t="s">
        <v>80</v>
      </c>
      <c r="AV354" s="12" t="s">
        <v>80</v>
      </c>
      <c r="AW354" s="12" t="s">
        <v>32</v>
      </c>
      <c r="AX354" s="12" t="s">
        <v>71</v>
      </c>
      <c r="AY354" s="152" t="s">
        <v>124</v>
      </c>
    </row>
    <row r="355" spans="2:65" s="12" customFormat="1" ht="11.25">
      <c r="B355" s="151"/>
      <c r="D355" s="144" t="s">
        <v>139</v>
      </c>
      <c r="E355" s="152" t="s">
        <v>19</v>
      </c>
      <c r="F355" s="153" t="s">
        <v>1068</v>
      </c>
      <c r="H355" s="154">
        <v>39.6</v>
      </c>
      <c r="I355" s="155"/>
      <c r="L355" s="151"/>
      <c r="M355" s="156"/>
      <c r="T355" s="157"/>
      <c r="AT355" s="152" t="s">
        <v>139</v>
      </c>
      <c r="AU355" s="152" t="s">
        <v>80</v>
      </c>
      <c r="AV355" s="12" t="s">
        <v>80</v>
      </c>
      <c r="AW355" s="12" t="s">
        <v>32</v>
      </c>
      <c r="AX355" s="12" t="s">
        <v>71</v>
      </c>
      <c r="AY355" s="152" t="s">
        <v>124</v>
      </c>
    </row>
    <row r="356" spans="2:65" s="12" customFormat="1" ht="11.25">
      <c r="B356" s="151"/>
      <c r="D356" s="144" t="s">
        <v>139</v>
      </c>
      <c r="E356" s="152" t="s">
        <v>19</v>
      </c>
      <c r="F356" s="153" t="s">
        <v>1069</v>
      </c>
      <c r="H356" s="154">
        <v>224.5</v>
      </c>
      <c r="I356" s="155"/>
      <c r="L356" s="151"/>
      <c r="M356" s="156"/>
      <c r="T356" s="157"/>
      <c r="AT356" s="152" t="s">
        <v>139</v>
      </c>
      <c r="AU356" s="152" t="s">
        <v>80</v>
      </c>
      <c r="AV356" s="12" t="s">
        <v>80</v>
      </c>
      <c r="AW356" s="12" t="s">
        <v>32</v>
      </c>
      <c r="AX356" s="12" t="s">
        <v>71</v>
      </c>
      <c r="AY356" s="152" t="s">
        <v>124</v>
      </c>
    </row>
    <row r="357" spans="2:65" s="12" customFormat="1" ht="11.25">
      <c r="B357" s="151"/>
      <c r="D357" s="144" t="s">
        <v>139</v>
      </c>
      <c r="E357" s="152" t="s">
        <v>19</v>
      </c>
      <c r="F357" s="153" t="s">
        <v>1070</v>
      </c>
      <c r="H357" s="154">
        <v>4.32</v>
      </c>
      <c r="I357" s="155"/>
      <c r="L357" s="151"/>
      <c r="M357" s="156"/>
      <c r="T357" s="157"/>
      <c r="AT357" s="152" t="s">
        <v>139</v>
      </c>
      <c r="AU357" s="152" t="s">
        <v>80</v>
      </c>
      <c r="AV357" s="12" t="s">
        <v>80</v>
      </c>
      <c r="AW357" s="12" t="s">
        <v>32</v>
      </c>
      <c r="AX357" s="12" t="s">
        <v>71</v>
      </c>
      <c r="AY357" s="152" t="s">
        <v>124</v>
      </c>
    </row>
    <row r="358" spans="2:65" s="12" customFormat="1" ht="11.25">
      <c r="B358" s="151"/>
      <c r="D358" s="144" t="s">
        <v>139</v>
      </c>
      <c r="E358" s="152" t="s">
        <v>19</v>
      </c>
      <c r="F358" s="153" t="s">
        <v>1071</v>
      </c>
      <c r="H358" s="154">
        <v>1.6</v>
      </c>
      <c r="I358" s="155"/>
      <c r="L358" s="151"/>
      <c r="M358" s="156"/>
      <c r="T358" s="157"/>
      <c r="AT358" s="152" t="s">
        <v>139</v>
      </c>
      <c r="AU358" s="152" t="s">
        <v>80</v>
      </c>
      <c r="AV358" s="12" t="s">
        <v>80</v>
      </c>
      <c r="AW358" s="12" t="s">
        <v>32</v>
      </c>
      <c r="AX358" s="12" t="s">
        <v>71</v>
      </c>
      <c r="AY358" s="152" t="s">
        <v>124</v>
      </c>
    </row>
    <row r="359" spans="2:65" s="12" customFormat="1" ht="11.25">
      <c r="B359" s="151"/>
      <c r="D359" s="144" t="s">
        <v>139</v>
      </c>
      <c r="E359" s="152" t="s">
        <v>19</v>
      </c>
      <c r="F359" s="153" t="s">
        <v>1072</v>
      </c>
      <c r="H359" s="154">
        <v>0.23</v>
      </c>
      <c r="I359" s="155"/>
      <c r="L359" s="151"/>
      <c r="M359" s="156"/>
      <c r="T359" s="157"/>
      <c r="AT359" s="152" t="s">
        <v>139</v>
      </c>
      <c r="AU359" s="152" t="s">
        <v>80</v>
      </c>
      <c r="AV359" s="12" t="s">
        <v>80</v>
      </c>
      <c r="AW359" s="12" t="s">
        <v>32</v>
      </c>
      <c r="AX359" s="12" t="s">
        <v>71</v>
      </c>
      <c r="AY359" s="152" t="s">
        <v>124</v>
      </c>
    </row>
    <row r="360" spans="2:65" s="14" customFormat="1" ht="11.25">
      <c r="B360" s="165"/>
      <c r="D360" s="144" t="s">
        <v>139</v>
      </c>
      <c r="E360" s="166" t="s">
        <v>19</v>
      </c>
      <c r="F360" s="167" t="s">
        <v>770</v>
      </c>
      <c r="H360" s="166" t="s">
        <v>19</v>
      </c>
      <c r="I360" s="168"/>
      <c r="L360" s="165"/>
      <c r="M360" s="169"/>
      <c r="T360" s="170"/>
      <c r="AT360" s="166" t="s">
        <v>139</v>
      </c>
      <c r="AU360" s="166" t="s">
        <v>80</v>
      </c>
      <c r="AV360" s="14" t="s">
        <v>78</v>
      </c>
      <c r="AW360" s="14" t="s">
        <v>32</v>
      </c>
      <c r="AX360" s="14" t="s">
        <v>71</v>
      </c>
      <c r="AY360" s="166" t="s">
        <v>124</v>
      </c>
    </row>
    <row r="361" spans="2:65" s="12" customFormat="1" ht="11.25">
      <c r="B361" s="151"/>
      <c r="D361" s="144" t="s">
        <v>139</v>
      </c>
      <c r="E361" s="152" t="s">
        <v>19</v>
      </c>
      <c r="F361" s="153" t="s">
        <v>1073</v>
      </c>
      <c r="H361" s="154">
        <v>14.629</v>
      </c>
      <c r="I361" s="155"/>
      <c r="L361" s="151"/>
      <c r="M361" s="156"/>
      <c r="T361" s="157"/>
      <c r="AT361" s="152" t="s">
        <v>139</v>
      </c>
      <c r="AU361" s="152" t="s">
        <v>80</v>
      </c>
      <c r="AV361" s="12" t="s">
        <v>80</v>
      </c>
      <c r="AW361" s="12" t="s">
        <v>32</v>
      </c>
      <c r="AX361" s="12" t="s">
        <v>71</v>
      </c>
      <c r="AY361" s="152" t="s">
        <v>124</v>
      </c>
    </row>
    <row r="362" spans="2:65" s="12" customFormat="1" ht="11.25">
      <c r="B362" s="151"/>
      <c r="D362" s="144" t="s">
        <v>139</v>
      </c>
      <c r="E362" s="152" t="s">
        <v>19</v>
      </c>
      <c r="F362" s="153" t="s">
        <v>1074</v>
      </c>
      <c r="H362" s="154">
        <v>1.88</v>
      </c>
      <c r="I362" s="155"/>
      <c r="L362" s="151"/>
      <c r="M362" s="156"/>
      <c r="T362" s="157"/>
      <c r="AT362" s="152" t="s">
        <v>139</v>
      </c>
      <c r="AU362" s="152" t="s">
        <v>80</v>
      </c>
      <c r="AV362" s="12" t="s">
        <v>80</v>
      </c>
      <c r="AW362" s="12" t="s">
        <v>32</v>
      </c>
      <c r="AX362" s="12" t="s">
        <v>71</v>
      </c>
      <c r="AY362" s="152" t="s">
        <v>124</v>
      </c>
    </row>
    <row r="363" spans="2:65" s="13" customFormat="1" ht="11.25">
      <c r="B363" s="158"/>
      <c r="D363" s="144" t="s">
        <v>139</v>
      </c>
      <c r="E363" s="159" t="s">
        <v>19</v>
      </c>
      <c r="F363" s="160" t="s">
        <v>148</v>
      </c>
      <c r="H363" s="161">
        <v>620.16999999999996</v>
      </c>
      <c r="I363" s="162"/>
      <c r="L363" s="158"/>
      <c r="M363" s="163"/>
      <c r="T363" s="164"/>
      <c r="AT363" s="159" t="s">
        <v>139</v>
      </c>
      <c r="AU363" s="159" t="s">
        <v>80</v>
      </c>
      <c r="AV363" s="13" t="s">
        <v>131</v>
      </c>
      <c r="AW363" s="13" t="s">
        <v>32</v>
      </c>
      <c r="AX363" s="13" t="s">
        <v>78</v>
      </c>
      <c r="AY363" s="159" t="s">
        <v>124</v>
      </c>
    </row>
    <row r="364" spans="2:65" s="1" customFormat="1" ht="16.5" customHeight="1">
      <c r="B364" s="32"/>
      <c r="C364" s="131" t="s">
        <v>502</v>
      </c>
      <c r="D364" s="131" t="s">
        <v>126</v>
      </c>
      <c r="E364" s="132" t="s">
        <v>773</v>
      </c>
      <c r="F364" s="133" t="s">
        <v>774</v>
      </c>
      <c r="G364" s="134" t="s">
        <v>267</v>
      </c>
      <c r="H364" s="135">
        <v>2480.6799999999998</v>
      </c>
      <c r="I364" s="136"/>
      <c r="J364" s="137">
        <f>ROUND(I364*H364,2)</f>
        <v>0</v>
      </c>
      <c r="K364" s="133" t="s">
        <v>130</v>
      </c>
      <c r="L364" s="32"/>
      <c r="M364" s="138" t="s">
        <v>19</v>
      </c>
      <c r="N364" s="139" t="s">
        <v>42</v>
      </c>
      <c r="P364" s="140">
        <f>O364*H364</f>
        <v>0</v>
      </c>
      <c r="Q364" s="140">
        <v>0</v>
      </c>
      <c r="R364" s="140">
        <f>Q364*H364</f>
        <v>0</v>
      </c>
      <c r="S364" s="140">
        <v>0</v>
      </c>
      <c r="T364" s="141">
        <f>S364*H364</f>
        <v>0</v>
      </c>
      <c r="AR364" s="142" t="s">
        <v>131</v>
      </c>
      <c r="AT364" s="142" t="s">
        <v>126</v>
      </c>
      <c r="AU364" s="142" t="s">
        <v>80</v>
      </c>
      <c r="AY364" s="17" t="s">
        <v>124</v>
      </c>
      <c r="BE364" s="143">
        <f>IF(N364="základní",J364,0)</f>
        <v>0</v>
      </c>
      <c r="BF364" s="143">
        <f>IF(N364="snížená",J364,0)</f>
        <v>0</v>
      </c>
      <c r="BG364" s="143">
        <f>IF(N364="zákl. přenesená",J364,0)</f>
        <v>0</v>
      </c>
      <c r="BH364" s="143">
        <f>IF(N364="sníž. přenesená",J364,0)</f>
        <v>0</v>
      </c>
      <c r="BI364" s="143">
        <f>IF(N364="nulová",J364,0)</f>
        <v>0</v>
      </c>
      <c r="BJ364" s="17" t="s">
        <v>78</v>
      </c>
      <c r="BK364" s="143">
        <f>ROUND(I364*H364,2)</f>
        <v>0</v>
      </c>
      <c r="BL364" s="17" t="s">
        <v>131</v>
      </c>
      <c r="BM364" s="142" t="s">
        <v>1075</v>
      </c>
    </row>
    <row r="365" spans="2:65" s="1" customFormat="1" ht="19.5">
      <c r="B365" s="32"/>
      <c r="D365" s="144" t="s">
        <v>133</v>
      </c>
      <c r="F365" s="145" t="s">
        <v>776</v>
      </c>
      <c r="I365" s="146"/>
      <c r="L365" s="32"/>
      <c r="M365" s="147"/>
      <c r="T365" s="53"/>
      <c r="AT365" s="17" t="s">
        <v>133</v>
      </c>
      <c r="AU365" s="17" t="s">
        <v>80</v>
      </c>
    </row>
    <row r="366" spans="2:65" s="1" customFormat="1" ht="11.25">
      <c r="B366" s="32"/>
      <c r="D366" s="148" t="s">
        <v>135</v>
      </c>
      <c r="F366" s="149" t="s">
        <v>777</v>
      </c>
      <c r="I366" s="146"/>
      <c r="L366" s="32"/>
      <c r="M366" s="147"/>
      <c r="T366" s="53"/>
      <c r="AT366" s="17" t="s">
        <v>135</v>
      </c>
      <c r="AU366" s="17" t="s">
        <v>80</v>
      </c>
    </row>
    <row r="367" spans="2:65" s="1" customFormat="1" ht="48.75">
      <c r="B367" s="32"/>
      <c r="D367" s="144" t="s">
        <v>137</v>
      </c>
      <c r="F367" s="150" t="s">
        <v>750</v>
      </c>
      <c r="I367" s="146"/>
      <c r="L367" s="32"/>
      <c r="M367" s="147"/>
      <c r="T367" s="53"/>
      <c r="AT367" s="17" t="s">
        <v>137</v>
      </c>
      <c r="AU367" s="17" t="s">
        <v>80</v>
      </c>
    </row>
    <row r="368" spans="2:65" s="14" customFormat="1" ht="11.25">
      <c r="B368" s="165"/>
      <c r="D368" s="144" t="s">
        <v>139</v>
      </c>
      <c r="E368" s="166" t="s">
        <v>19</v>
      </c>
      <c r="F368" s="167" t="s">
        <v>262</v>
      </c>
      <c r="H368" s="166" t="s">
        <v>19</v>
      </c>
      <c r="I368" s="168"/>
      <c r="L368" s="165"/>
      <c r="M368" s="169"/>
      <c r="T368" s="170"/>
      <c r="AT368" s="166" t="s">
        <v>139</v>
      </c>
      <c r="AU368" s="166" t="s">
        <v>80</v>
      </c>
      <c r="AV368" s="14" t="s">
        <v>78</v>
      </c>
      <c r="AW368" s="14" t="s">
        <v>32</v>
      </c>
      <c r="AX368" s="14" t="s">
        <v>71</v>
      </c>
      <c r="AY368" s="166" t="s">
        <v>124</v>
      </c>
    </row>
    <row r="369" spans="2:65" s="12" customFormat="1" ht="11.25">
      <c r="B369" s="151"/>
      <c r="D369" s="144" t="s">
        <v>139</v>
      </c>
      <c r="E369" s="152" t="s">
        <v>19</v>
      </c>
      <c r="F369" s="153" t="s">
        <v>1076</v>
      </c>
      <c r="H369" s="154">
        <v>2480.6799999999998</v>
      </c>
      <c r="I369" s="155"/>
      <c r="L369" s="151"/>
      <c r="M369" s="156"/>
      <c r="T369" s="157"/>
      <c r="AT369" s="152" t="s">
        <v>139</v>
      </c>
      <c r="AU369" s="152" t="s">
        <v>80</v>
      </c>
      <c r="AV369" s="12" t="s">
        <v>80</v>
      </c>
      <c r="AW369" s="12" t="s">
        <v>32</v>
      </c>
      <c r="AX369" s="12" t="s">
        <v>78</v>
      </c>
      <c r="AY369" s="152" t="s">
        <v>124</v>
      </c>
    </row>
    <row r="370" spans="2:65" s="1" customFormat="1" ht="24.2" customHeight="1">
      <c r="B370" s="32"/>
      <c r="C370" s="131" t="s">
        <v>510</v>
      </c>
      <c r="D370" s="131" t="s">
        <v>126</v>
      </c>
      <c r="E370" s="132" t="s">
        <v>780</v>
      </c>
      <c r="F370" s="133" t="s">
        <v>781</v>
      </c>
      <c r="G370" s="134" t="s">
        <v>267</v>
      </c>
      <c r="H370" s="135">
        <v>202.97900000000001</v>
      </c>
      <c r="I370" s="136"/>
      <c r="J370" s="137">
        <f>ROUND(I370*H370,2)</f>
        <v>0</v>
      </c>
      <c r="K370" s="133" t="s">
        <v>130</v>
      </c>
      <c r="L370" s="32"/>
      <c r="M370" s="138" t="s">
        <v>19</v>
      </c>
      <c r="N370" s="139" t="s">
        <v>42</v>
      </c>
      <c r="P370" s="140">
        <f>O370*H370</f>
        <v>0</v>
      </c>
      <c r="Q370" s="140">
        <v>0</v>
      </c>
      <c r="R370" s="140">
        <f>Q370*H370</f>
        <v>0</v>
      </c>
      <c r="S370" s="140">
        <v>0</v>
      </c>
      <c r="T370" s="141">
        <f>S370*H370</f>
        <v>0</v>
      </c>
      <c r="AR370" s="142" t="s">
        <v>131</v>
      </c>
      <c r="AT370" s="142" t="s">
        <v>126</v>
      </c>
      <c r="AU370" s="142" t="s">
        <v>80</v>
      </c>
      <c r="AY370" s="17" t="s">
        <v>124</v>
      </c>
      <c r="BE370" s="143">
        <f>IF(N370="základní",J370,0)</f>
        <v>0</v>
      </c>
      <c r="BF370" s="143">
        <f>IF(N370="snížená",J370,0)</f>
        <v>0</v>
      </c>
      <c r="BG370" s="143">
        <f>IF(N370="zákl. přenesená",J370,0)</f>
        <v>0</v>
      </c>
      <c r="BH370" s="143">
        <f>IF(N370="sníž. přenesená",J370,0)</f>
        <v>0</v>
      </c>
      <c r="BI370" s="143">
        <f>IF(N370="nulová",J370,0)</f>
        <v>0</v>
      </c>
      <c r="BJ370" s="17" t="s">
        <v>78</v>
      </c>
      <c r="BK370" s="143">
        <f>ROUND(I370*H370,2)</f>
        <v>0</v>
      </c>
      <c r="BL370" s="17" t="s">
        <v>131</v>
      </c>
      <c r="BM370" s="142" t="s">
        <v>1077</v>
      </c>
    </row>
    <row r="371" spans="2:65" s="1" customFormat="1" ht="19.5">
      <c r="B371" s="32"/>
      <c r="D371" s="144" t="s">
        <v>133</v>
      </c>
      <c r="F371" s="145" t="s">
        <v>783</v>
      </c>
      <c r="I371" s="146"/>
      <c r="L371" s="32"/>
      <c r="M371" s="147"/>
      <c r="T371" s="53"/>
      <c r="AT371" s="17" t="s">
        <v>133</v>
      </c>
      <c r="AU371" s="17" t="s">
        <v>80</v>
      </c>
    </row>
    <row r="372" spans="2:65" s="1" customFormat="1" ht="11.25">
      <c r="B372" s="32"/>
      <c r="D372" s="148" t="s">
        <v>135</v>
      </c>
      <c r="F372" s="149" t="s">
        <v>784</v>
      </c>
      <c r="I372" s="146"/>
      <c r="L372" s="32"/>
      <c r="M372" s="147"/>
      <c r="T372" s="53"/>
      <c r="AT372" s="17" t="s">
        <v>135</v>
      </c>
      <c r="AU372" s="17" t="s">
        <v>80</v>
      </c>
    </row>
    <row r="373" spans="2:65" s="1" customFormat="1" ht="39">
      <c r="B373" s="32"/>
      <c r="D373" s="144" t="s">
        <v>137</v>
      </c>
      <c r="F373" s="150" t="s">
        <v>271</v>
      </c>
      <c r="I373" s="146"/>
      <c r="L373" s="32"/>
      <c r="M373" s="147"/>
      <c r="T373" s="53"/>
      <c r="AT373" s="17" t="s">
        <v>137</v>
      </c>
      <c r="AU373" s="17" t="s">
        <v>80</v>
      </c>
    </row>
    <row r="374" spans="2:65" s="12" customFormat="1" ht="11.25">
      <c r="B374" s="151"/>
      <c r="D374" s="144" t="s">
        <v>139</v>
      </c>
      <c r="E374" s="152" t="s">
        <v>19</v>
      </c>
      <c r="F374" s="153" t="s">
        <v>1078</v>
      </c>
      <c r="H374" s="154">
        <v>202.97900000000001</v>
      </c>
      <c r="I374" s="155"/>
      <c r="L374" s="151"/>
      <c r="M374" s="156"/>
      <c r="T374" s="157"/>
      <c r="AT374" s="152" t="s">
        <v>139</v>
      </c>
      <c r="AU374" s="152" t="s">
        <v>80</v>
      </c>
      <c r="AV374" s="12" t="s">
        <v>80</v>
      </c>
      <c r="AW374" s="12" t="s">
        <v>32</v>
      </c>
      <c r="AX374" s="12" t="s">
        <v>78</v>
      </c>
      <c r="AY374" s="152" t="s">
        <v>124</v>
      </c>
    </row>
    <row r="375" spans="2:65" s="1" customFormat="1" ht="24.2" customHeight="1">
      <c r="B375" s="32"/>
      <c r="C375" s="131" t="s">
        <v>514</v>
      </c>
      <c r="D375" s="131" t="s">
        <v>126</v>
      </c>
      <c r="E375" s="132" t="s">
        <v>787</v>
      </c>
      <c r="F375" s="133" t="s">
        <v>269</v>
      </c>
      <c r="G375" s="134" t="s">
        <v>267</v>
      </c>
      <c r="H375" s="135">
        <v>400.68200000000002</v>
      </c>
      <c r="I375" s="136"/>
      <c r="J375" s="137">
        <f>ROUND(I375*H375,2)</f>
        <v>0</v>
      </c>
      <c r="K375" s="133" t="s">
        <v>130</v>
      </c>
      <c r="L375" s="32"/>
      <c r="M375" s="138" t="s">
        <v>19</v>
      </c>
      <c r="N375" s="139" t="s">
        <v>42</v>
      </c>
      <c r="P375" s="140">
        <f>O375*H375</f>
        <v>0</v>
      </c>
      <c r="Q375" s="140">
        <v>0</v>
      </c>
      <c r="R375" s="140">
        <f>Q375*H375</f>
        <v>0</v>
      </c>
      <c r="S375" s="140">
        <v>0</v>
      </c>
      <c r="T375" s="141">
        <f>S375*H375</f>
        <v>0</v>
      </c>
      <c r="AR375" s="142" t="s">
        <v>131</v>
      </c>
      <c r="AT375" s="142" t="s">
        <v>126</v>
      </c>
      <c r="AU375" s="142" t="s">
        <v>80</v>
      </c>
      <c r="AY375" s="17" t="s">
        <v>124</v>
      </c>
      <c r="BE375" s="143">
        <f>IF(N375="základní",J375,0)</f>
        <v>0</v>
      </c>
      <c r="BF375" s="143">
        <f>IF(N375="snížená",J375,0)</f>
        <v>0</v>
      </c>
      <c r="BG375" s="143">
        <f>IF(N375="zákl. přenesená",J375,0)</f>
        <v>0</v>
      </c>
      <c r="BH375" s="143">
        <f>IF(N375="sníž. přenesená",J375,0)</f>
        <v>0</v>
      </c>
      <c r="BI375" s="143">
        <f>IF(N375="nulová",J375,0)</f>
        <v>0</v>
      </c>
      <c r="BJ375" s="17" t="s">
        <v>78</v>
      </c>
      <c r="BK375" s="143">
        <f>ROUND(I375*H375,2)</f>
        <v>0</v>
      </c>
      <c r="BL375" s="17" t="s">
        <v>131</v>
      </c>
      <c r="BM375" s="142" t="s">
        <v>1079</v>
      </c>
    </row>
    <row r="376" spans="2:65" s="1" customFormat="1" ht="19.5">
      <c r="B376" s="32"/>
      <c r="D376" s="144" t="s">
        <v>133</v>
      </c>
      <c r="F376" s="145" t="s">
        <v>269</v>
      </c>
      <c r="I376" s="146"/>
      <c r="L376" s="32"/>
      <c r="M376" s="147"/>
      <c r="T376" s="53"/>
      <c r="AT376" s="17" t="s">
        <v>133</v>
      </c>
      <c r="AU376" s="17" t="s">
        <v>80</v>
      </c>
    </row>
    <row r="377" spans="2:65" s="1" customFormat="1" ht="11.25">
      <c r="B377" s="32"/>
      <c r="D377" s="148" t="s">
        <v>135</v>
      </c>
      <c r="F377" s="149" t="s">
        <v>789</v>
      </c>
      <c r="I377" s="146"/>
      <c r="L377" s="32"/>
      <c r="M377" s="147"/>
      <c r="T377" s="53"/>
      <c r="AT377" s="17" t="s">
        <v>135</v>
      </c>
      <c r="AU377" s="17" t="s">
        <v>80</v>
      </c>
    </row>
    <row r="378" spans="2:65" s="1" customFormat="1" ht="39">
      <c r="B378" s="32"/>
      <c r="D378" s="144" t="s">
        <v>137</v>
      </c>
      <c r="F378" s="150" t="s">
        <v>271</v>
      </c>
      <c r="I378" s="146"/>
      <c r="L378" s="32"/>
      <c r="M378" s="147"/>
      <c r="T378" s="53"/>
      <c r="AT378" s="17" t="s">
        <v>137</v>
      </c>
      <c r="AU378" s="17" t="s">
        <v>80</v>
      </c>
    </row>
    <row r="379" spans="2:65" s="12" customFormat="1" ht="11.25">
      <c r="B379" s="151"/>
      <c r="D379" s="144" t="s">
        <v>139</v>
      </c>
      <c r="E379" s="152" t="s">
        <v>19</v>
      </c>
      <c r="F379" s="153" t="s">
        <v>1080</v>
      </c>
      <c r="H379" s="154">
        <v>400.68200000000002</v>
      </c>
      <c r="I379" s="155"/>
      <c r="L379" s="151"/>
      <c r="M379" s="156"/>
      <c r="T379" s="157"/>
      <c r="AT379" s="152" t="s">
        <v>139</v>
      </c>
      <c r="AU379" s="152" t="s">
        <v>80</v>
      </c>
      <c r="AV379" s="12" t="s">
        <v>80</v>
      </c>
      <c r="AW379" s="12" t="s">
        <v>32</v>
      </c>
      <c r="AX379" s="12" t="s">
        <v>78</v>
      </c>
      <c r="AY379" s="152" t="s">
        <v>124</v>
      </c>
    </row>
    <row r="380" spans="2:65" s="1" customFormat="1" ht="24.2" customHeight="1">
      <c r="B380" s="32"/>
      <c r="C380" s="131" t="s">
        <v>519</v>
      </c>
      <c r="D380" s="131" t="s">
        <v>126</v>
      </c>
      <c r="E380" s="132" t="s">
        <v>792</v>
      </c>
      <c r="F380" s="133" t="s">
        <v>793</v>
      </c>
      <c r="G380" s="134" t="s">
        <v>267</v>
      </c>
      <c r="H380" s="135">
        <v>16.509</v>
      </c>
      <c r="I380" s="136"/>
      <c r="J380" s="137">
        <f>ROUND(I380*H380,2)</f>
        <v>0</v>
      </c>
      <c r="K380" s="133" t="s">
        <v>130</v>
      </c>
      <c r="L380" s="32"/>
      <c r="M380" s="138" t="s">
        <v>19</v>
      </c>
      <c r="N380" s="139" t="s">
        <v>42</v>
      </c>
      <c r="P380" s="140">
        <f>O380*H380</f>
        <v>0</v>
      </c>
      <c r="Q380" s="140">
        <v>0</v>
      </c>
      <c r="R380" s="140">
        <f>Q380*H380</f>
        <v>0</v>
      </c>
      <c r="S380" s="140">
        <v>0</v>
      </c>
      <c r="T380" s="141">
        <f>S380*H380</f>
        <v>0</v>
      </c>
      <c r="AR380" s="142" t="s">
        <v>131</v>
      </c>
      <c r="AT380" s="142" t="s">
        <v>126</v>
      </c>
      <c r="AU380" s="142" t="s">
        <v>80</v>
      </c>
      <c r="AY380" s="17" t="s">
        <v>124</v>
      </c>
      <c r="BE380" s="143">
        <f>IF(N380="základní",J380,0)</f>
        <v>0</v>
      </c>
      <c r="BF380" s="143">
        <f>IF(N380="snížená",J380,0)</f>
        <v>0</v>
      </c>
      <c r="BG380" s="143">
        <f>IF(N380="zákl. přenesená",J380,0)</f>
        <v>0</v>
      </c>
      <c r="BH380" s="143">
        <f>IF(N380="sníž. přenesená",J380,0)</f>
        <v>0</v>
      </c>
      <c r="BI380" s="143">
        <f>IF(N380="nulová",J380,0)</f>
        <v>0</v>
      </c>
      <c r="BJ380" s="17" t="s">
        <v>78</v>
      </c>
      <c r="BK380" s="143">
        <f>ROUND(I380*H380,2)</f>
        <v>0</v>
      </c>
      <c r="BL380" s="17" t="s">
        <v>131</v>
      </c>
      <c r="BM380" s="142" t="s">
        <v>1081</v>
      </c>
    </row>
    <row r="381" spans="2:65" s="1" customFormat="1" ht="19.5">
      <c r="B381" s="32"/>
      <c r="D381" s="144" t="s">
        <v>133</v>
      </c>
      <c r="F381" s="145" t="s">
        <v>793</v>
      </c>
      <c r="I381" s="146"/>
      <c r="L381" s="32"/>
      <c r="M381" s="147"/>
      <c r="T381" s="53"/>
      <c r="AT381" s="17" t="s">
        <v>133</v>
      </c>
      <c r="AU381" s="17" t="s">
        <v>80</v>
      </c>
    </row>
    <row r="382" spans="2:65" s="1" customFormat="1" ht="11.25">
      <c r="B382" s="32"/>
      <c r="D382" s="148" t="s">
        <v>135</v>
      </c>
      <c r="F382" s="149" t="s">
        <v>795</v>
      </c>
      <c r="I382" s="146"/>
      <c r="L382" s="32"/>
      <c r="M382" s="147"/>
      <c r="T382" s="53"/>
      <c r="AT382" s="17" t="s">
        <v>135</v>
      </c>
      <c r="AU382" s="17" t="s">
        <v>80</v>
      </c>
    </row>
    <row r="383" spans="2:65" s="1" customFormat="1" ht="39">
      <c r="B383" s="32"/>
      <c r="D383" s="144" t="s">
        <v>137</v>
      </c>
      <c r="F383" s="150" t="s">
        <v>271</v>
      </c>
      <c r="I383" s="146"/>
      <c r="L383" s="32"/>
      <c r="M383" s="147"/>
      <c r="T383" s="53"/>
      <c r="AT383" s="17" t="s">
        <v>137</v>
      </c>
      <c r="AU383" s="17" t="s">
        <v>80</v>
      </c>
    </row>
    <row r="384" spans="2:65" s="12" customFormat="1" ht="11.25">
      <c r="B384" s="151"/>
      <c r="D384" s="144" t="s">
        <v>139</v>
      </c>
      <c r="E384" s="152" t="s">
        <v>19</v>
      </c>
      <c r="F384" s="153" t="s">
        <v>1082</v>
      </c>
      <c r="H384" s="154">
        <v>16.509</v>
      </c>
      <c r="I384" s="155"/>
      <c r="L384" s="151"/>
      <c r="M384" s="156"/>
      <c r="T384" s="157"/>
      <c r="AT384" s="152" t="s">
        <v>139</v>
      </c>
      <c r="AU384" s="152" t="s">
        <v>80</v>
      </c>
      <c r="AV384" s="12" t="s">
        <v>80</v>
      </c>
      <c r="AW384" s="12" t="s">
        <v>32</v>
      </c>
      <c r="AX384" s="12" t="s">
        <v>78</v>
      </c>
      <c r="AY384" s="152" t="s">
        <v>124</v>
      </c>
    </row>
    <row r="385" spans="2:65" s="11" customFormat="1" ht="22.9" customHeight="1">
      <c r="B385" s="119"/>
      <c r="D385" s="120" t="s">
        <v>70</v>
      </c>
      <c r="E385" s="129" t="s">
        <v>797</v>
      </c>
      <c r="F385" s="129" t="s">
        <v>798</v>
      </c>
      <c r="I385" s="122"/>
      <c r="J385" s="130">
        <f>BK385</f>
        <v>0</v>
      </c>
      <c r="L385" s="119"/>
      <c r="M385" s="124"/>
      <c r="P385" s="125">
        <f>SUM(P386:P388)</f>
        <v>0</v>
      </c>
      <c r="R385" s="125">
        <f>SUM(R386:R388)</f>
        <v>0</v>
      </c>
      <c r="T385" s="126">
        <f>SUM(T386:T388)</f>
        <v>0</v>
      </c>
      <c r="AR385" s="120" t="s">
        <v>78</v>
      </c>
      <c r="AT385" s="127" t="s">
        <v>70</v>
      </c>
      <c r="AU385" s="127" t="s">
        <v>78</v>
      </c>
      <c r="AY385" s="120" t="s">
        <v>124</v>
      </c>
      <c r="BK385" s="128">
        <f>SUM(BK386:BK388)</f>
        <v>0</v>
      </c>
    </row>
    <row r="386" spans="2:65" s="1" customFormat="1" ht="16.5" customHeight="1">
      <c r="B386" s="32"/>
      <c r="C386" s="131" t="s">
        <v>525</v>
      </c>
      <c r="D386" s="131" t="s">
        <v>126</v>
      </c>
      <c r="E386" s="132" t="s">
        <v>800</v>
      </c>
      <c r="F386" s="133" t="s">
        <v>801</v>
      </c>
      <c r="G386" s="134" t="s">
        <v>267</v>
      </c>
      <c r="H386" s="135">
        <v>290.59399999999999</v>
      </c>
      <c r="I386" s="136"/>
      <c r="J386" s="137">
        <f>ROUND(I386*H386,2)</f>
        <v>0</v>
      </c>
      <c r="K386" s="133" t="s">
        <v>130</v>
      </c>
      <c r="L386" s="32"/>
      <c r="M386" s="138" t="s">
        <v>19</v>
      </c>
      <c r="N386" s="139" t="s">
        <v>42</v>
      </c>
      <c r="P386" s="140">
        <f>O386*H386</f>
        <v>0</v>
      </c>
      <c r="Q386" s="140">
        <v>0</v>
      </c>
      <c r="R386" s="140">
        <f>Q386*H386</f>
        <v>0</v>
      </c>
      <c r="S386" s="140">
        <v>0</v>
      </c>
      <c r="T386" s="141">
        <f>S386*H386</f>
        <v>0</v>
      </c>
      <c r="AR386" s="142" t="s">
        <v>131</v>
      </c>
      <c r="AT386" s="142" t="s">
        <v>126</v>
      </c>
      <c r="AU386" s="142" t="s">
        <v>80</v>
      </c>
      <c r="AY386" s="17" t="s">
        <v>124</v>
      </c>
      <c r="BE386" s="143">
        <f>IF(N386="základní",J386,0)</f>
        <v>0</v>
      </c>
      <c r="BF386" s="143">
        <f>IF(N386="snížená",J386,0)</f>
        <v>0</v>
      </c>
      <c r="BG386" s="143">
        <f>IF(N386="zákl. přenesená",J386,0)</f>
        <v>0</v>
      </c>
      <c r="BH386" s="143">
        <f>IF(N386="sníž. přenesená",J386,0)</f>
        <v>0</v>
      </c>
      <c r="BI386" s="143">
        <f>IF(N386="nulová",J386,0)</f>
        <v>0</v>
      </c>
      <c r="BJ386" s="17" t="s">
        <v>78</v>
      </c>
      <c r="BK386" s="143">
        <f>ROUND(I386*H386,2)</f>
        <v>0</v>
      </c>
      <c r="BL386" s="17" t="s">
        <v>131</v>
      </c>
      <c r="BM386" s="142" t="s">
        <v>1083</v>
      </c>
    </row>
    <row r="387" spans="2:65" s="1" customFormat="1" ht="11.25">
      <c r="B387" s="32"/>
      <c r="D387" s="144" t="s">
        <v>133</v>
      </c>
      <c r="F387" s="145" t="s">
        <v>803</v>
      </c>
      <c r="I387" s="146"/>
      <c r="L387" s="32"/>
      <c r="M387" s="147"/>
      <c r="T387" s="53"/>
      <c r="AT387" s="17" t="s">
        <v>133</v>
      </c>
      <c r="AU387" s="17" t="s">
        <v>80</v>
      </c>
    </row>
    <row r="388" spans="2:65" s="1" customFormat="1" ht="11.25">
      <c r="B388" s="32"/>
      <c r="D388" s="148" t="s">
        <v>135</v>
      </c>
      <c r="F388" s="149" t="s">
        <v>804</v>
      </c>
      <c r="I388" s="146"/>
      <c r="L388" s="32"/>
      <c r="M388" s="147"/>
      <c r="T388" s="53"/>
      <c r="AT388" s="17" t="s">
        <v>135</v>
      </c>
      <c r="AU388" s="17" t="s">
        <v>80</v>
      </c>
    </row>
    <row r="389" spans="2:65" s="11" customFormat="1" ht="25.9" customHeight="1">
      <c r="B389" s="119"/>
      <c r="D389" s="120" t="s">
        <v>70</v>
      </c>
      <c r="E389" s="121" t="s">
        <v>1084</v>
      </c>
      <c r="F389" s="121" t="s">
        <v>1085</v>
      </c>
      <c r="I389" s="122"/>
      <c r="J389" s="123">
        <f>BK389</f>
        <v>0</v>
      </c>
      <c r="L389" s="119"/>
      <c r="M389" s="124"/>
      <c r="P389" s="125">
        <f>P390</f>
        <v>0</v>
      </c>
      <c r="R389" s="125">
        <f>R390</f>
        <v>5.1713999999999996E-2</v>
      </c>
      <c r="T389" s="126">
        <f>T390</f>
        <v>0</v>
      </c>
      <c r="AR389" s="120" t="s">
        <v>80</v>
      </c>
      <c r="AT389" s="127" t="s">
        <v>70</v>
      </c>
      <c r="AU389" s="127" t="s">
        <v>71</v>
      </c>
      <c r="AY389" s="120" t="s">
        <v>124</v>
      </c>
      <c r="BK389" s="128">
        <f>BK390</f>
        <v>0</v>
      </c>
    </row>
    <row r="390" spans="2:65" s="11" customFormat="1" ht="22.9" customHeight="1">
      <c r="B390" s="119"/>
      <c r="D390" s="120" t="s">
        <v>70</v>
      </c>
      <c r="E390" s="129" t="s">
        <v>1086</v>
      </c>
      <c r="F390" s="129" t="s">
        <v>1087</v>
      </c>
      <c r="I390" s="122"/>
      <c r="J390" s="130">
        <f>BK390</f>
        <v>0</v>
      </c>
      <c r="L390" s="119"/>
      <c r="M390" s="124"/>
      <c r="P390" s="125">
        <f>SUM(P391:P397)</f>
        <v>0</v>
      </c>
      <c r="R390" s="125">
        <f>SUM(R391:R397)</f>
        <v>5.1713999999999996E-2</v>
      </c>
      <c r="T390" s="126">
        <f>SUM(T391:T397)</f>
        <v>0</v>
      </c>
      <c r="AR390" s="120" t="s">
        <v>80</v>
      </c>
      <c r="AT390" s="127" t="s">
        <v>70</v>
      </c>
      <c r="AU390" s="127" t="s">
        <v>78</v>
      </c>
      <c r="AY390" s="120" t="s">
        <v>124</v>
      </c>
      <c r="BK390" s="128">
        <f>SUM(BK391:BK397)</f>
        <v>0</v>
      </c>
    </row>
    <row r="391" spans="2:65" s="1" customFormat="1" ht="16.5" customHeight="1">
      <c r="B391" s="32"/>
      <c r="C391" s="131" t="s">
        <v>531</v>
      </c>
      <c r="D391" s="131" t="s">
        <v>126</v>
      </c>
      <c r="E391" s="132" t="s">
        <v>1088</v>
      </c>
      <c r="F391" s="133" t="s">
        <v>1089</v>
      </c>
      <c r="G391" s="134" t="s">
        <v>129</v>
      </c>
      <c r="H391" s="135">
        <v>152.1</v>
      </c>
      <c r="I391" s="136"/>
      <c r="J391" s="137">
        <f>ROUND(I391*H391,2)</f>
        <v>0</v>
      </c>
      <c r="K391" s="133" t="s">
        <v>130</v>
      </c>
      <c r="L391" s="32"/>
      <c r="M391" s="138" t="s">
        <v>19</v>
      </c>
      <c r="N391" s="139" t="s">
        <v>42</v>
      </c>
      <c r="P391" s="140">
        <f>O391*H391</f>
        <v>0</v>
      </c>
      <c r="Q391" s="140">
        <v>4.0000000000000003E-5</v>
      </c>
      <c r="R391" s="140">
        <f>Q391*H391</f>
        <v>6.084E-3</v>
      </c>
      <c r="S391" s="140">
        <v>0</v>
      </c>
      <c r="T391" s="141">
        <f>S391*H391</f>
        <v>0</v>
      </c>
      <c r="AR391" s="142" t="s">
        <v>255</v>
      </c>
      <c r="AT391" s="142" t="s">
        <v>126</v>
      </c>
      <c r="AU391" s="142" t="s">
        <v>80</v>
      </c>
      <c r="AY391" s="17" t="s">
        <v>124</v>
      </c>
      <c r="BE391" s="143">
        <f>IF(N391="základní",J391,0)</f>
        <v>0</v>
      </c>
      <c r="BF391" s="143">
        <f>IF(N391="snížená",J391,0)</f>
        <v>0</v>
      </c>
      <c r="BG391" s="143">
        <f>IF(N391="zákl. přenesená",J391,0)</f>
        <v>0</v>
      </c>
      <c r="BH391" s="143">
        <f>IF(N391="sníž. přenesená",J391,0)</f>
        <v>0</v>
      </c>
      <c r="BI391" s="143">
        <f>IF(N391="nulová",J391,0)</f>
        <v>0</v>
      </c>
      <c r="BJ391" s="17" t="s">
        <v>78</v>
      </c>
      <c r="BK391" s="143">
        <f>ROUND(I391*H391,2)</f>
        <v>0</v>
      </c>
      <c r="BL391" s="17" t="s">
        <v>255</v>
      </c>
      <c r="BM391" s="142" t="s">
        <v>1090</v>
      </c>
    </row>
    <row r="392" spans="2:65" s="1" customFormat="1" ht="11.25">
      <c r="B392" s="32"/>
      <c r="D392" s="144" t="s">
        <v>133</v>
      </c>
      <c r="F392" s="145" t="s">
        <v>1091</v>
      </c>
      <c r="I392" s="146"/>
      <c r="L392" s="32"/>
      <c r="M392" s="147"/>
      <c r="T392" s="53"/>
      <c r="AT392" s="17" t="s">
        <v>133</v>
      </c>
      <c r="AU392" s="17" t="s">
        <v>80</v>
      </c>
    </row>
    <row r="393" spans="2:65" s="1" customFormat="1" ht="11.25">
      <c r="B393" s="32"/>
      <c r="D393" s="148" t="s">
        <v>135</v>
      </c>
      <c r="F393" s="149" t="s">
        <v>1092</v>
      </c>
      <c r="I393" s="146"/>
      <c r="L393" s="32"/>
      <c r="M393" s="147"/>
      <c r="T393" s="53"/>
      <c r="AT393" s="17" t="s">
        <v>135</v>
      </c>
      <c r="AU393" s="17" t="s">
        <v>80</v>
      </c>
    </row>
    <row r="394" spans="2:65" s="12" customFormat="1" ht="11.25">
      <c r="B394" s="151"/>
      <c r="D394" s="144" t="s">
        <v>139</v>
      </c>
      <c r="E394" s="152" t="s">
        <v>19</v>
      </c>
      <c r="F394" s="153" t="s">
        <v>1093</v>
      </c>
      <c r="H394" s="154">
        <v>152.1</v>
      </c>
      <c r="I394" s="155"/>
      <c r="L394" s="151"/>
      <c r="M394" s="156"/>
      <c r="T394" s="157"/>
      <c r="AT394" s="152" t="s">
        <v>139</v>
      </c>
      <c r="AU394" s="152" t="s">
        <v>80</v>
      </c>
      <c r="AV394" s="12" t="s">
        <v>80</v>
      </c>
      <c r="AW394" s="12" t="s">
        <v>32</v>
      </c>
      <c r="AX394" s="12" t="s">
        <v>78</v>
      </c>
      <c r="AY394" s="152" t="s">
        <v>124</v>
      </c>
    </row>
    <row r="395" spans="2:65" s="1" customFormat="1" ht="16.5" customHeight="1">
      <c r="B395" s="32"/>
      <c r="C395" s="171" t="s">
        <v>538</v>
      </c>
      <c r="D395" s="171" t="s">
        <v>296</v>
      </c>
      <c r="E395" s="172" t="s">
        <v>1094</v>
      </c>
      <c r="F395" s="173" t="s">
        <v>1095</v>
      </c>
      <c r="G395" s="174" t="s">
        <v>129</v>
      </c>
      <c r="H395" s="175">
        <v>152.1</v>
      </c>
      <c r="I395" s="176"/>
      <c r="J395" s="177">
        <f>ROUND(I395*H395,2)</f>
        <v>0</v>
      </c>
      <c r="K395" s="173" t="s">
        <v>130</v>
      </c>
      <c r="L395" s="178"/>
      <c r="M395" s="179" t="s">
        <v>19</v>
      </c>
      <c r="N395" s="180" t="s">
        <v>42</v>
      </c>
      <c r="P395" s="140">
        <f>O395*H395</f>
        <v>0</v>
      </c>
      <c r="Q395" s="140">
        <v>2.9999999999999997E-4</v>
      </c>
      <c r="R395" s="140">
        <f>Q395*H395</f>
        <v>4.5629999999999997E-2</v>
      </c>
      <c r="S395" s="140">
        <v>0</v>
      </c>
      <c r="T395" s="141">
        <f>S395*H395</f>
        <v>0</v>
      </c>
      <c r="AR395" s="142" t="s">
        <v>375</v>
      </c>
      <c r="AT395" s="142" t="s">
        <v>296</v>
      </c>
      <c r="AU395" s="142" t="s">
        <v>80</v>
      </c>
      <c r="AY395" s="17" t="s">
        <v>124</v>
      </c>
      <c r="BE395" s="143">
        <f>IF(N395="základní",J395,0)</f>
        <v>0</v>
      </c>
      <c r="BF395" s="143">
        <f>IF(N395="snížená",J395,0)</f>
        <v>0</v>
      </c>
      <c r="BG395" s="143">
        <f>IF(N395="zákl. přenesená",J395,0)</f>
        <v>0</v>
      </c>
      <c r="BH395" s="143">
        <f>IF(N395="sníž. přenesená",J395,0)</f>
        <v>0</v>
      </c>
      <c r="BI395" s="143">
        <f>IF(N395="nulová",J395,0)</f>
        <v>0</v>
      </c>
      <c r="BJ395" s="17" t="s">
        <v>78</v>
      </c>
      <c r="BK395" s="143">
        <f>ROUND(I395*H395,2)</f>
        <v>0</v>
      </c>
      <c r="BL395" s="17" t="s">
        <v>255</v>
      </c>
      <c r="BM395" s="142" t="s">
        <v>1096</v>
      </c>
    </row>
    <row r="396" spans="2:65" s="1" customFormat="1" ht="11.25">
      <c r="B396" s="32"/>
      <c r="D396" s="144" t="s">
        <v>133</v>
      </c>
      <c r="F396" s="145" t="s">
        <v>1095</v>
      </c>
      <c r="I396" s="146"/>
      <c r="L396" s="32"/>
      <c r="M396" s="147"/>
      <c r="T396" s="53"/>
      <c r="AT396" s="17" t="s">
        <v>133</v>
      </c>
      <c r="AU396" s="17" t="s">
        <v>80</v>
      </c>
    </row>
    <row r="397" spans="2:65" s="12" customFormat="1" ht="11.25">
      <c r="B397" s="151"/>
      <c r="D397" s="144" t="s">
        <v>139</v>
      </c>
      <c r="E397" s="152" t="s">
        <v>19</v>
      </c>
      <c r="F397" s="153" t="s">
        <v>1097</v>
      </c>
      <c r="H397" s="154">
        <v>152.1</v>
      </c>
      <c r="I397" s="155"/>
      <c r="L397" s="151"/>
      <c r="M397" s="184"/>
      <c r="N397" s="185"/>
      <c r="O397" s="185"/>
      <c r="P397" s="185"/>
      <c r="Q397" s="185"/>
      <c r="R397" s="185"/>
      <c r="S397" s="185"/>
      <c r="T397" s="186"/>
      <c r="AT397" s="152" t="s">
        <v>139</v>
      </c>
      <c r="AU397" s="152" t="s">
        <v>80</v>
      </c>
      <c r="AV397" s="12" t="s">
        <v>80</v>
      </c>
      <c r="AW397" s="12" t="s">
        <v>32</v>
      </c>
      <c r="AX397" s="12" t="s">
        <v>78</v>
      </c>
      <c r="AY397" s="152" t="s">
        <v>124</v>
      </c>
    </row>
    <row r="398" spans="2:65" s="1" customFormat="1" ht="6.95" customHeight="1">
      <c r="B398" s="41"/>
      <c r="C398" s="42"/>
      <c r="D398" s="42"/>
      <c r="E398" s="42"/>
      <c r="F398" s="42"/>
      <c r="G398" s="42"/>
      <c r="H398" s="42"/>
      <c r="I398" s="42"/>
      <c r="J398" s="42"/>
      <c r="K398" s="42"/>
      <c r="L398" s="32"/>
    </row>
  </sheetData>
  <sheetProtection algorithmName="SHA-512" hashValue="R0K+fuoY6y+lJACJviJx9coG+iCxAlUV3zMnsj1c4CQN/I6u2CwUfOl6kdUuUzXaeYw8fOAHhkpiJrUkjKSuTA==" saltValue="1jzk9N7AvZ0rQFXfDYI6Eq65+UV1+O29BQZpJY75wNWh8h6Wb1j2VYK7WsryioDDpPa5x6FJNyU6HDYi2QdX/g==" spinCount="100000" sheet="1" objects="1" scenarios="1" formatColumns="0" formatRows="0" autoFilter="0"/>
  <autoFilter ref="C93:K397" xr:uid="{00000000-0009-0000-0000-000003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9" r:id="rId1" xr:uid="{00000000-0004-0000-0300-000000000000}"/>
    <hyperlink ref="F106" r:id="rId2" xr:uid="{00000000-0004-0000-0300-000001000000}"/>
    <hyperlink ref="F114" r:id="rId3" xr:uid="{00000000-0004-0000-0300-000002000000}"/>
    <hyperlink ref="F120" r:id="rId4" xr:uid="{00000000-0004-0000-0300-000003000000}"/>
    <hyperlink ref="F127" r:id="rId5" xr:uid="{00000000-0004-0000-0300-000004000000}"/>
    <hyperlink ref="F135" r:id="rId6" xr:uid="{00000000-0004-0000-0300-000005000000}"/>
    <hyperlink ref="F140" r:id="rId7" xr:uid="{00000000-0004-0000-0300-000006000000}"/>
    <hyperlink ref="F145" r:id="rId8" xr:uid="{00000000-0004-0000-0300-000007000000}"/>
    <hyperlink ref="F153" r:id="rId9" xr:uid="{00000000-0004-0000-0300-000008000000}"/>
    <hyperlink ref="F158" r:id="rId10" xr:uid="{00000000-0004-0000-0300-000009000000}"/>
    <hyperlink ref="F163" r:id="rId11" xr:uid="{00000000-0004-0000-0300-00000A000000}"/>
    <hyperlink ref="F168" r:id="rId12" xr:uid="{00000000-0004-0000-0300-00000B000000}"/>
    <hyperlink ref="F175" r:id="rId13" xr:uid="{00000000-0004-0000-0300-00000C000000}"/>
    <hyperlink ref="F179" r:id="rId14" xr:uid="{00000000-0004-0000-0300-00000D000000}"/>
    <hyperlink ref="F185" r:id="rId15" xr:uid="{00000000-0004-0000-0300-00000E000000}"/>
    <hyperlink ref="F190" r:id="rId16" xr:uid="{00000000-0004-0000-0300-00000F000000}"/>
    <hyperlink ref="F195" r:id="rId17" xr:uid="{00000000-0004-0000-0300-000010000000}"/>
    <hyperlink ref="F208" r:id="rId18" xr:uid="{00000000-0004-0000-0300-000011000000}"/>
    <hyperlink ref="F214" r:id="rId19" xr:uid="{00000000-0004-0000-0300-000012000000}"/>
    <hyperlink ref="F224" r:id="rId20" xr:uid="{00000000-0004-0000-0300-000013000000}"/>
    <hyperlink ref="F228" r:id="rId21" xr:uid="{00000000-0004-0000-0300-000014000000}"/>
    <hyperlink ref="F232" r:id="rId22" xr:uid="{00000000-0004-0000-0300-000015000000}"/>
    <hyperlink ref="F237" r:id="rId23" xr:uid="{00000000-0004-0000-0300-000016000000}"/>
    <hyperlink ref="F253" r:id="rId24" xr:uid="{00000000-0004-0000-0300-000017000000}"/>
    <hyperlink ref="F270" r:id="rId25" xr:uid="{00000000-0004-0000-0300-000018000000}"/>
    <hyperlink ref="F276" r:id="rId26" xr:uid="{00000000-0004-0000-0300-000019000000}"/>
    <hyperlink ref="F281" r:id="rId27" xr:uid="{00000000-0004-0000-0300-00001A000000}"/>
    <hyperlink ref="F286" r:id="rId28" xr:uid="{00000000-0004-0000-0300-00001B000000}"/>
    <hyperlink ref="F302" r:id="rId29" xr:uid="{00000000-0004-0000-0300-00001C000000}"/>
    <hyperlink ref="F310" r:id="rId30" xr:uid="{00000000-0004-0000-0300-00001D000000}"/>
    <hyperlink ref="F317" r:id="rId31" xr:uid="{00000000-0004-0000-0300-00001E000000}"/>
    <hyperlink ref="F328" r:id="rId32" xr:uid="{00000000-0004-0000-0300-00001F000000}"/>
    <hyperlink ref="F333" r:id="rId33" xr:uid="{00000000-0004-0000-0300-000020000000}"/>
    <hyperlink ref="F339" r:id="rId34" xr:uid="{00000000-0004-0000-0300-000021000000}"/>
    <hyperlink ref="F366" r:id="rId35" xr:uid="{00000000-0004-0000-0300-000022000000}"/>
    <hyperlink ref="F372" r:id="rId36" xr:uid="{00000000-0004-0000-0300-000023000000}"/>
    <hyperlink ref="F377" r:id="rId37" xr:uid="{00000000-0004-0000-0300-000024000000}"/>
    <hyperlink ref="F382" r:id="rId38" xr:uid="{00000000-0004-0000-0300-000025000000}"/>
    <hyperlink ref="F388" r:id="rId39" xr:uid="{00000000-0004-0000-0300-000026000000}"/>
    <hyperlink ref="F393" r:id="rId40" xr:uid="{00000000-0004-0000-0300-00002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7" t="s">
        <v>92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5" customHeight="1">
      <c r="B4" s="20"/>
      <c r="D4" s="21" t="s">
        <v>93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7" t="str">
        <f>'Rekapitulace stavby'!K6</f>
        <v>Rekonstrukce ul. Nádražní, Bystřice pod Hostýnem</v>
      </c>
      <c r="F7" s="308"/>
      <c r="G7" s="308"/>
      <c r="H7" s="308"/>
      <c r="L7" s="20"/>
    </row>
    <row r="8" spans="2:46" ht="12" customHeight="1">
      <c r="B8" s="20"/>
      <c r="D8" s="27" t="s">
        <v>94</v>
      </c>
      <c r="L8" s="20"/>
    </row>
    <row r="9" spans="2:46" s="1" customFormat="1" ht="16.5" customHeight="1">
      <c r="B9" s="32"/>
      <c r="E9" s="307" t="s">
        <v>873</v>
      </c>
      <c r="F9" s="309"/>
      <c r="G9" s="309"/>
      <c r="H9" s="309"/>
      <c r="L9" s="32"/>
    </row>
    <row r="10" spans="2:46" s="1" customFormat="1" ht="12" customHeight="1">
      <c r="B10" s="32"/>
      <c r="D10" s="27" t="s">
        <v>96</v>
      </c>
      <c r="L10" s="32"/>
    </row>
    <row r="11" spans="2:46" s="1" customFormat="1" ht="16.5" customHeight="1">
      <c r="B11" s="32"/>
      <c r="E11" s="266" t="s">
        <v>1098</v>
      </c>
      <c r="F11" s="309"/>
      <c r="G11" s="309"/>
      <c r="H11" s="309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Vyplň údaj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19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19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10" t="str">
        <f>'Rekapitulace stavby'!E14</f>
        <v>Vyplň údaj</v>
      </c>
      <c r="F20" s="291"/>
      <c r="G20" s="291"/>
      <c r="H20" s="291"/>
      <c r="I20" s="27" t="s">
        <v>27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19</v>
      </c>
      <c r="L22" s="32"/>
    </row>
    <row r="23" spans="2:12" s="1" customFormat="1" ht="18" customHeight="1">
      <c r="B23" s="32"/>
      <c r="E23" s="25" t="s">
        <v>31</v>
      </c>
      <c r="I23" s="27" t="s">
        <v>27</v>
      </c>
      <c r="J23" s="25" t="s">
        <v>19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1"/>
      <c r="E29" s="296" t="s">
        <v>19</v>
      </c>
      <c r="F29" s="296"/>
      <c r="G29" s="296"/>
      <c r="H29" s="296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37</v>
      </c>
      <c r="J32" s="63">
        <f>ROUND(J89,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5" customHeight="1">
      <c r="B35" s="32"/>
      <c r="D35" s="52" t="s">
        <v>41</v>
      </c>
      <c r="E35" s="27" t="s">
        <v>42</v>
      </c>
      <c r="F35" s="83">
        <f>ROUND((SUM(BE89:BE139)),  2)</f>
        <v>0</v>
      </c>
      <c r="I35" s="93">
        <v>0.21</v>
      </c>
      <c r="J35" s="83">
        <f>ROUND(((SUM(BE89:BE139))*I35),  2)</f>
        <v>0</v>
      </c>
      <c r="L35" s="32"/>
    </row>
    <row r="36" spans="2:12" s="1" customFormat="1" ht="14.45" customHeight="1">
      <c r="B36" s="32"/>
      <c r="E36" s="27" t="s">
        <v>43</v>
      </c>
      <c r="F36" s="83">
        <f>ROUND((SUM(BF89:BF139)),  2)</f>
        <v>0</v>
      </c>
      <c r="I36" s="93">
        <v>0.15</v>
      </c>
      <c r="J36" s="83">
        <f>ROUND(((SUM(BF89:BF139))*I36),  2)</f>
        <v>0</v>
      </c>
      <c r="L36" s="32"/>
    </row>
    <row r="37" spans="2:12" s="1" customFormat="1" ht="14.45" hidden="1" customHeight="1">
      <c r="B37" s="32"/>
      <c r="E37" s="27" t="s">
        <v>44</v>
      </c>
      <c r="F37" s="83">
        <f>ROUND((SUM(BG89:BG139)),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45</v>
      </c>
      <c r="F38" s="83">
        <f>ROUND((SUM(BH89:BH139)),  2)</f>
        <v>0</v>
      </c>
      <c r="I38" s="93">
        <v>0.15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46</v>
      </c>
      <c r="F39" s="83">
        <f>ROUND((SUM(BI89:BI139)),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47</v>
      </c>
      <c r="E41" s="54"/>
      <c r="F41" s="54"/>
      <c r="G41" s="96" t="s">
        <v>48</v>
      </c>
      <c r="H41" s="97" t="s">
        <v>49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97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16.5" customHeight="1">
      <c r="B50" s="32"/>
      <c r="E50" s="307" t="str">
        <f>E7</f>
        <v>Rekonstrukce ul. Nádražní, Bystřice pod Hostýnem</v>
      </c>
      <c r="F50" s="308"/>
      <c r="G50" s="308"/>
      <c r="H50" s="308"/>
      <c r="L50" s="32"/>
    </row>
    <row r="51" spans="2:47" ht="12" customHeight="1">
      <c r="B51" s="20"/>
      <c r="C51" s="27" t="s">
        <v>94</v>
      </c>
      <c r="L51" s="20"/>
    </row>
    <row r="52" spans="2:47" s="1" customFormat="1" ht="16.5" customHeight="1">
      <c r="B52" s="32"/>
      <c r="E52" s="307" t="s">
        <v>873</v>
      </c>
      <c r="F52" s="309"/>
      <c r="G52" s="309"/>
      <c r="H52" s="309"/>
      <c r="L52" s="32"/>
    </row>
    <row r="53" spans="2:47" s="1" customFormat="1" ht="12" customHeight="1">
      <c r="B53" s="32"/>
      <c r="C53" s="27" t="s">
        <v>96</v>
      </c>
      <c r="L53" s="32"/>
    </row>
    <row r="54" spans="2:47" s="1" customFormat="1" ht="16.5" customHeight="1">
      <c r="B54" s="32"/>
      <c r="E54" s="266" t="str">
        <f>E11</f>
        <v>VRN 103 - Vedlejší rozpočtové náklady</v>
      </c>
      <c r="F54" s="309"/>
      <c r="G54" s="309"/>
      <c r="H54" s="309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Bystřice pod Hostýnem</v>
      </c>
      <c r="I56" s="27" t="s">
        <v>23</v>
      </c>
      <c r="J56" s="49" t="str">
        <f>IF(J14="","",J14)</f>
        <v>Vyplň údaj</v>
      </c>
      <c r="L56" s="32"/>
    </row>
    <row r="57" spans="2:47" s="1" customFormat="1" ht="6.95" customHeight="1">
      <c r="B57" s="32"/>
      <c r="L57" s="32"/>
    </row>
    <row r="58" spans="2:47" s="1" customFormat="1" ht="15.2" customHeight="1">
      <c r="B58" s="32"/>
      <c r="C58" s="27" t="s">
        <v>24</v>
      </c>
      <c r="F58" s="25" t="str">
        <f>E17</f>
        <v>město Bystřice pod Hostýnem</v>
      </c>
      <c r="I58" s="27" t="s">
        <v>30</v>
      </c>
      <c r="J58" s="30" t="str">
        <f>E23</f>
        <v>ViaDesigne s.r.o.</v>
      </c>
      <c r="L58" s="32"/>
    </row>
    <row r="59" spans="2:47" s="1" customFormat="1" ht="15.2" customHeight="1">
      <c r="B59" s="32"/>
      <c r="C59" s="27" t="s">
        <v>28</v>
      </c>
      <c r="F59" s="25" t="str">
        <f>IF(E20="","",E20)</f>
        <v>Vyplň údaj</v>
      </c>
      <c r="I59" s="27" t="s">
        <v>33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98</v>
      </c>
      <c r="D61" s="94"/>
      <c r="E61" s="94"/>
      <c r="F61" s="94"/>
      <c r="G61" s="94"/>
      <c r="H61" s="94"/>
      <c r="I61" s="94"/>
      <c r="J61" s="101" t="s">
        <v>99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69</v>
      </c>
      <c r="J63" s="63">
        <f>J89</f>
        <v>0</v>
      </c>
      <c r="L63" s="32"/>
      <c r="AU63" s="17" t="s">
        <v>100</v>
      </c>
    </row>
    <row r="64" spans="2:47" s="8" customFormat="1" ht="24.95" customHeight="1">
      <c r="B64" s="103"/>
      <c r="D64" s="104" t="s">
        <v>806</v>
      </c>
      <c r="E64" s="105"/>
      <c r="F64" s="105"/>
      <c r="G64" s="105"/>
      <c r="H64" s="105"/>
      <c r="I64" s="105"/>
      <c r="J64" s="106">
        <f>J90</f>
        <v>0</v>
      </c>
      <c r="L64" s="103"/>
    </row>
    <row r="65" spans="2:12" s="9" customFormat="1" ht="19.899999999999999" customHeight="1">
      <c r="B65" s="107"/>
      <c r="D65" s="108" t="s">
        <v>807</v>
      </c>
      <c r="E65" s="109"/>
      <c r="F65" s="109"/>
      <c r="G65" s="109"/>
      <c r="H65" s="109"/>
      <c r="I65" s="109"/>
      <c r="J65" s="110">
        <f>J91</f>
        <v>0</v>
      </c>
      <c r="L65" s="107"/>
    </row>
    <row r="66" spans="2:12" s="9" customFormat="1" ht="19.899999999999999" customHeight="1">
      <c r="B66" s="107"/>
      <c r="D66" s="108" t="s">
        <v>808</v>
      </c>
      <c r="E66" s="109"/>
      <c r="F66" s="109"/>
      <c r="G66" s="109"/>
      <c r="H66" s="109"/>
      <c r="I66" s="109"/>
      <c r="J66" s="110">
        <f>J114</f>
        <v>0</v>
      </c>
      <c r="L66" s="107"/>
    </row>
    <row r="67" spans="2:12" s="9" customFormat="1" ht="19.899999999999999" customHeight="1">
      <c r="B67" s="107"/>
      <c r="D67" s="108" t="s">
        <v>809</v>
      </c>
      <c r="E67" s="109"/>
      <c r="F67" s="109"/>
      <c r="G67" s="109"/>
      <c r="H67" s="109"/>
      <c r="I67" s="109"/>
      <c r="J67" s="110">
        <f>J133</f>
        <v>0</v>
      </c>
      <c r="L67" s="107"/>
    </row>
    <row r="68" spans="2:12" s="1" customFormat="1" ht="21.75" customHeight="1">
      <c r="B68" s="32"/>
      <c r="L68" s="32"/>
    </row>
    <row r="69" spans="2:12" s="1" customFormat="1" ht="6.95" customHeight="1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32"/>
    </row>
    <row r="73" spans="2:12" s="1" customFormat="1" ht="6.95" customHeight="1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32"/>
    </row>
    <row r="74" spans="2:12" s="1" customFormat="1" ht="24.95" customHeight="1">
      <c r="B74" s="32"/>
      <c r="C74" s="21" t="s">
        <v>109</v>
      </c>
      <c r="L74" s="32"/>
    </row>
    <row r="75" spans="2:12" s="1" customFormat="1" ht="6.95" customHeight="1">
      <c r="B75" s="32"/>
      <c r="L75" s="32"/>
    </row>
    <row r="76" spans="2:12" s="1" customFormat="1" ht="12" customHeight="1">
      <c r="B76" s="32"/>
      <c r="C76" s="27" t="s">
        <v>16</v>
      </c>
      <c r="L76" s="32"/>
    </row>
    <row r="77" spans="2:12" s="1" customFormat="1" ht="16.5" customHeight="1">
      <c r="B77" s="32"/>
      <c r="E77" s="307" t="str">
        <f>E7</f>
        <v>Rekonstrukce ul. Nádražní, Bystřice pod Hostýnem</v>
      </c>
      <c r="F77" s="308"/>
      <c r="G77" s="308"/>
      <c r="H77" s="308"/>
      <c r="L77" s="32"/>
    </row>
    <row r="78" spans="2:12" ht="12" customHeight="1">
      <c r="B78" s="20"/>
      <c r="C78" s="27" t="s">
        <v>94</v>
      </c>
      <c r="L78" s="20"/>
    </row>
    <row r="79" spans="2:12" s="1" customFormat="1" ht="16.5" customHeight="1">
      <c r="B79" s="32"/>
      <c r="E79" s="307" t="s">
        <v>873</v>
      </c>
      <c r="F79" s="309"/>
      <c r="G79" s="309"/>
      <c r="H79" s="309"/>
      <c r="L79" s="32"/>
    </row>
    <row r="80" spans="2:12" s="1" customFormat="1" ht="12" customHeight="1">
      <c r="B80" s="32"/>
      <c r="C80" s="27" t="s">
        <v>96</v>
      </c>
      <c r="L80" s="32"/>
    </row>
    <row r="81" spans="2:65" s="1" customFormat="1" ht="16.5" customHeight="1">
      <c r="B81" s="32"/>
      <c r="E81" s="266" t="str">
        <f>E11</f>
        <v>VRN 103 - Vedlejší rozpočtové náklady</v>
      </c>
      <c r="F81" s="309"/>
      <c r="G81" s="309"/>
      <c r="H81" s="309"/>
      <c r="L81" s="32"/>
    </row>
    <row r="82" spans="2:65" s="1" customFormat="1" ht="6.95" customHeight="1">
      <c r="B82" s="32"/>
      <c r="L82" s="32"/>
    </row>
    <row r="83" spans="2:65" s="1" customFormat="1" ht="12" customHeight="1">
      <c r="B83" s="32"/>
      <c r="C83" s="27" t="s">
        <v>21</v>
      </c>
      <c r="F83" s="25" t="str">
        <f>F14</f>
        <v>Bystřice pod Hostýnem</v>
      </c>
      <c r="I83" s="27" t="s">
        <v>23</v>
      </c>
      <c r="J83" s="49" t="str">
        <f>IF(J14="","",J14)</f>
        <v>Vyplň údaj</v>
      </c>
      <c r="L83" s="32"/>
    </row>
    <row r="84" spans="2:65" s="1" customFormat="1" ht="6.95" customHeight="1">
      <c r="B84" s="32"/>
      <c r="L84" s="32"/>
    </row>
    <row r="85" spans="2:65" s="1" customFormat="1" ht="15.2" customHeight="1">
      <c r="B85" s="32"/>
      <c r="C85" s="27" t="s">
        <v>24</v>
      </c>
      <c r="F85" s="25" t="str">
        <f>E17</f>
        <v>město Bystřice pod Hostýnem</v>
      </c>
      <c r="I85" s="27" t="s">
        <v>30</v>
      </c>
      <c r="J85" s="30" t="str">
        <f>E23</f>
        <v>ViaDesigne s.r.o.</v>
      </c>
      <c r="L85" s="32"/>
    </row>
    <row r="86" spans="2:65" s="1" customFormat="1" ht="15.2" customHeight="1">
      <c r="B86" s="32"/>
      <c r="C86" s="27" t="s">
        <v>28</v>
      </c>
      <c r="F86" s="25" t="str">
        <f>IF(E20="","",E20)</f>
        <v>Vyplň údaj</v>
      </c>
      <c r="I86" s="27" t="s">
        <v>33</v>
      </c>
      <c r="J86" s="30" t="str">
        <f>E26</f>
        <v xml:space="preserve"> </v>
      </c>
      <c r="L86" s="32"/>
    </row>
    <row r="87" spans="2:65" s="1" customFormat="1" ht="10.35" customHeight="1">
      <c r="B87" s="32"/>
      <c r="L87" s="32"/>
    </row>
    <row r="88" spans="2:65" s="10" customFormat="1" ht="29.25" customHeight="1">
      <c r="B88" s="111"/>
      <c r="C88" s="112" t="s">
        <v>110</v>
      </c>
      <c r="D88" s="113" t="s">
        <v>56</v>
      </c>
      <c r="E88" s="113" t="s">
        <v>52</v>
      </c>
      <c r="F88" s="113" t="s">
        <v>53</v>
      </c>
      <c r="G88" s="113" t="s">
        <v>111</v>
      </c>
      <c r="H88" s="113" t="s">
        <v>112</v>
      </c>
      <c r="I88" s="113" t="s">
        <v>113</v>
      </c>
      <c r="J88" s="113" t="s">
        <v>99</v>
      </c>
      <c r="K88" s="114" t="s">
        <v>114</v>
      </c>
      <c r="L88" s="111"/>
      <c r="M88" s="56" t="s">
        <v>19</v>
      </c>
      <c r="N88" s="57" t="s">
        <v>41</v>
      </c>
      <c r="O88" s="57" t="s">
        <v>115</v>
      </c>
      <c r="P88" s="57" t="s">
        <v>116</v>
      </c>
      <c r="Q88" s="57" t="s">
        <v>117</v>
      </c>
      <c r="R88" s="57" t="s">
        <v>118</v>
      </c>
      <c r="S88" s="57" t="s">
        <v>119</v>
      </c>
      <c r="T88" s="58" t="s">
        <v>120</v>
      </c>
    </row>
    <row r="89" spans="2:65" s="1" customFormat="1" ht="22.9" customHeight="1">
      <c r="B89" s="32"/>
      <c r="C89" s="61" t="s">
        <v>121</v>
      </c>
      <c r="J89" s="115">
        <f>BK89</f>
        <v>0</v>
      </c>
      <c r="L89" s="32"/>
      <c r="M89" s="59"/>
      <c r="N89" s="50"/>
      <c r="O89" s="50"/>
      <c r="P89" s="116">
        <f>P90</f>
        <v>0</v>
      </c>
      <c r="Q89" s="50"/>
      <c r="R89" s="116">
        <f>R90</f>
        <v>0</v>
      </c>
      <c r="S89" s="50"/>
      <c r="T89" s="117">
        <f>T90</f>
        <v>0</v>
      </c>
      <c r="AT89" s="17" t="s">
        <v>70</v>
      </c>
      <c r="AU89" s="17" t="s">
        <v>100</v>
      </c>
      <c r="BK89" s="118">
        <f>BK90</f>
        <v>0</v>
      </c>
    </row>
    <row r="90" spans="2:65" s="11" customFormat="1" ht="25.9" customHeight="1">
      <c r="B90" s="119"/>
      <c r="D90" s="120" t="s">
        <v>70</v>
      </c>
      <c r="E90" s="121" t="s">
        <v>810</v>
      </c>
      <c r="F90" s="121" t="s">
        <v>85</v>
      </c>
      <c r="I90" s="122"/>
      <c r="J90" s="123">
        <f>BK90</f>
        <v>0</v>
      </c>
      <c r="L90" s="119"/>
      <c r="M90" s="124"/>
      <c r="P90" s="125">
        <f>P91+P114+P133</f>
        <v>0</v>
      </c>
      <c r="R90" s="125">
        <f>R91+R114+R133</f>
        <v>0</v>
      </c>
      <c r="T90" s="126">
        <f>T91+T114+T133</f>
        <v>0</v>
      </c>
      <c r="AR90" s="120" t="s">
        <v>164</v>
      </c>
      <c r="AT90" s="127" t="s">
        <v>70</v>
      </c>
      <c r="AU90" s="127" t="s">
        <v>71</v>
      </c>
      <c r="AY90" s="120" t="s">
        <v>124</v>
      </c>
      <c r="BK90" s="128">
        <f>BK91+BK114+BK133</f>
        <v>0</v>
      </c>
    </row>
    <row r="91" spans="2:65" s="11" customFormat="1" ht="22.9" customHeight="1">
      <c r="B91" s="119"/>
      <c r="D91" s="120" t="s">
        <v>70</v>
      </c>
      <c r="E91" s="129" t="s">
        <v>811</v>
      </c>
      <c r="F91" s="129" t="s">
        <v>812</v>
      </c>
      <c r="I91" s="122"/>
      <c r="J91" s="130">
        <f>BK91</f>
        <v>0</v>
      </c>
      <c r="L91" s="119"/>
      <c r="M91" s="124"/>
      <c r="P91" s="125">
        <f>SUM(P92:P113)</f>
        <v>0</v>
      </c>
      <c r="R91" s="125">
        <f>SUM(R92:R113)</f>
        <v>0</v>
      </c>
      <c r="T91" s="126">
        <f>SUM(T92:T113)</f>
        <v>0</v>
      </c>
      <c r="AR91" s="120" t="s">
        <v>164</v>
      </c>
      <c r="AT91" s="127" t="s">
        <v>70</v>
      </c>
      <c r="AU91" s="127" t="s">
        <v>78</v>
      </c>
      <c r="AY91" s="120" t="s">
        <v>124</v>
      </c>
      <c r="BK91" s="128">
        <f>SUM(BK92:BK113)</f>
        <v>0</v>
      </c>
    </row>
    <row r="92" spans="2:65" s="1" customFormat="1" ht="16.5" customHeight="1">
      <c r="B92" s="32"/>
      <c r="C92" s="131" t="s">
        <v>78</v>
      </c>
      <c r="D92" s="131" t="s">
        <v>126</v>
      </c>
      <c r="E92" s="132" t="s">
        <v>813</v>
      </c>
      <c r="F92" s="133" t="s">
        <v>814</v>
      </c>
      <c r="G92" s="134" t="s">
        <v>815</v>
      </c>
      <c r="H92" s="135">
        <v>1</v>
      </c>
      <c r="I92" s="136"/>
      <c r="J92" s="137">
        <f>ROUND(I92*H92,2)</f>
        <v>0</v>
      </c>
      <c r="K92" s="133" t="s">
        <v>19</v>
      </c>
      <c r="L92" s="32"/>
      <c r="M92" s="138" t="s">
        <v>19</v>
      </c>
      <c r="N92" s="139" t="s">
        <v>42</v>
      </c>
      <c r="P92" s="140">
        <f>O92*H92</f>
        <v>0</v>
      </c>
      <c r="Q92" s="140">
        <v>0</v>
      </c>
      <c r="R92" s="140">
        <f>Q92*H92</f>
        <v>0</v>
      </c>
      <c r="S92" s="140">
        <v>0</v>
      </c>
      <c r="T92" s="141">
        <f>S92*H92</f>
        <v>0</v>
      </c>
      <c r="AR92" s="142" t="s">
        <v>816</v>
      </c>
      <c r="AT92" s="142" t="s">
        <v>126</v>
      </c>
      <c r="AU92" s="142" t="s">
        <v>80</v>
      </c>
      <c r="AY92" s="17" t="s">
        <v>124</v>
      </c>
      <c r="BE92" s="143">
        <f>IF(N92="základní",J92,0)</f>
        <v>0</v>
      </c>
      <c r="BF92" s="143">
        <f>IF(N92="snížená",J92,0)</f>
        <v>0</v>
      </c>
      <c r="BG92" s="143">
        <f>IF(N92="zákl. přenesená",J92,0)</f>
        <v>0</v>
      </c>
      <c r="BH92" s="143">
        <f>IF(N92="sníž. přenesená",J92,0)</f>
        <v>0</v>
      </c>
      <c r="BI92" s="143">
        <f>IF(N92="nulová",J92,0)</f>
        <v>0</v>
      </c>
      <c r="BJ92" s="17" t="s">
        <v>78</v>
      </c>
      <c r="BK92" s="143">
        <f>ROUND(I92*H92,2)</f>
        <v>0</v>
      </c>
      <c r="BL92" s="17" t="s">
        <v>816</v>
      </c>
      <c r="BM92" s="142" t="s">
        <v>1099</v>
      </c>
    </row>
    <row r="93" spans="2:65" s="1" customFormat="1" ht="11.25">
      <c r="B93" s="32"/>
      <c r="D93" s="144" t="s">
        <v>133</v>
      </c>
      <c r="F93" s="145" t="s">
        <v>818</v>
      </c>
      <c r="I93" s="146"/>
      <c r="L93" s="32"/>
      <c r="M93" s="147"/>
      <c r="T93" s="53"/>
      <c r="AT93" s="17" t="s">
        <v>133</v>
      </c>
      <c r="AU93" s="17" t="s">
        <v>80</v>
      </c>
    </row>
    <row r="94" spans="2:65" s="12" customFormat="1" ht="11.25">
      <c r="B94" s="151"/>
      <c r="D94" s="144" t="s">
        <v>139</v>
      </c>
      <c r="E94" s="152" t="s">
        <v>19</v>
      </c>
      <c r="F94" s="153" t="s">
        <v>819</v>
      </c>
      <c r="H94" s="154">
        <v>1</v>
      </c>
      <c r="I94" s="155"/>
      <c r="L94" s="151"/>
      <c r="M94" s="156"/>
      <c r="T94" s="157"/>
      <c r="AT94" s="152" t="s">
        <v>139</v>
      </c>
      <c r="AU94" s="152" t="s">
        <v>80</v>
      </c>
      <c r="AV94" s="12" t="s">
        <v>80</v>
      </c>
      <c r="AW94" s="12" t="s">
        <v>32</v>
      </c>
      <c r="AX94" s="12" t="s">
        <v>78</v>
      </c>
      <c r="AY94" s="152" t="s">
        <v>124</v>
      </c>
    </row>
    <row r="95" spans="2:65" s="1" customFormat="1" ht="16.5" customHeight="1">
      <c r="B95" s="32"/>
      <c r="C95" s="131" t="s">
        <v>80</v>
      </c>
      <c r="D95" s="131" t="s">
        <v>126</v>
      </c>
      <c r="E95" s="132" t="s">
        <v>820</v>
      </c>
      <c r="F95" s="133" t="s">
        <v>821</v>
      </c>
      <c r="G95" s="134" t="s">
        <v>815</v>
      </c>
      <c r="H95" s="135">
        <v>1</v>
      </c>
      <c r="I95" s="136"/>
      <c r="J95" s="137">
        <f>ROUND(I95*H95,2)</f>
        <v>0</v>
      </c>
      <c r="K95" s="133" t="s">
        <v>19</v>
      </c>
      <c r="L95" s="32"/>
      <c r="M95" s="138" t="s">
        <v>19</v>
      </c>
      <c r="N95" s="139" t="s">
        <v>42</v>
      </c>
      <c r="P95" s="140">
        <f>O95*H95</f>
        <v>0</v>
      </c>
      <c r="Q95" s="140">
        <v>0</v>
      </c>
      <c r="R95" s="140">
        <f>Q95*H95</f>
        <v>0</v>
      </c>
      <c r="S95" s="140">
        <v>0</v>
      </c>
      <c r="T95" s="141">
        <f>S95*H95</f>
        <v>0</v>
      </c>
      <c r="AR95" s="142" t="s">
        <v>816</v>
      </c>
      <c r="AT95" s="142" t="s">
        <v>126</v>
      </c>
      <c r="AU95" s="142" t="s">
        <v>80</v>
      </c>
      <c r="AY95" s="17" t="s">
        <v>124</v>
      </c>
      <c r="BE95" s="143">
        <f>IF(N95="základní",J95,0)</f>
        <v>0</v>
      </c>
      <c r="BF95" s="143">
        <f>IF(N95="snížená",J95,0)</f>
        <v>0</v>
      </c>
      <c r="BG95" s="143">
        <f>IF(N95="zákl. přenesená",J95,0)</f>
        <v>0</v>
      </c>
      <c r="BH95" s="143">
        <f>IF(N95="sníž. přenesená",J95,0)</f>
        <v>0</v>
      </c>
      <c r="BI95" s="143">
        <f>IF(N95="nulová",J95,0)</f>
        <v>0</v>
      </c>
      <c r="BJ95" s="17" t="s">
        <v>78</v>
      </c>
      <c r="BK95" s="143">
        <f>ROUND(I95*H95,2)</f>
        <v>0</v>
      </c>
      <c r="BL95" s="17" t="s">
        <v>816</v>
      </c>
      <c r="BM95" s="142" t="s">
        <v>1100</v>
      </c>
    </row>
    <row r="96" spans="2:65" s="1" customFormat="1" ht="11.25">
      <c r="B96" s="32"/>
      <c r="D96" s="144" t="s">
        <v>133</v>
      </c>
      <c r="F96" s="145" t="s">
        <v>821</v>
      </c>
      <c r="I96" s="146"/>
      <c r="L96" s="32"/>
      <c r="M96" s="147"/>
      <c r="T96" s="53"/>
      <c r="AT96" s="17" t="s">
        <v>133</v>
      </c>
      <c r="AU96" s="17" t="s">
        <v>80</v>
      </c>
    </row>
    <row r="97" spans="2:65" s="12" customFormat="1" ht="11.25">
      <c r="B97" s="151"/>
      <c r="D97" s="144" t="s">
        <v>139</v>
      </c>
      <c r="E97" s="152" t="s">
        <v>19</v>
      </c>
      <c r="F97" s="153" t="s">
        <v>823</v>
      </c>
      <c r="H97" s="154">
        <v>1</v>
      </c>
      <c r="I97" s="155"/>
      <c r="L97" s="151"/>
      <c r="M97" s="156"/>
      <c r="T97" s="157"/>
      <c r="AT97" s="152" t="s">
        <v>139</v>
      </c>
      <c r="AU97" s="152" t="s">
        <v>80</v>
      </c>
      <c r="AV97" s="12" t="s">
        <v>80</v>
      </c>
      <c r="AW97" s="12" t="s">
        <v>32</v>
      </c>
      <c r="AX97" s="12" t="s">
        <v>78</v>
      </c>
      <c r="AY97" s="152" t="s">
        <v>124</v>
      </c>
    </row>
    <row r="98" spans="2:65" s="1" customFormat="1" ht="16.5" customHeight="1">
      <c r="B98" s="32"/>
      <c r="C98" s="131" t="s">
        <v>149</v>
      </c>
      <c r="D98" s="131" t="s">
        <v>126</v>
      </c>
      <c r="E98" s="132" t="s">
        <v>824</v>
      </c>
      <c r="F98" s="133" t="s">
        <v>825</v>
      </c>
      <c r="G98" s="134" t="s">
        <v>815</v>
      </c>
      <c r="H98" s="135">
        <v>1</v>
      </c>
      <c r="I98" s="136"/>
      <c r="J98" s="137">
        <f>ROUND(I98*H98,2)</f>
        <v>0</v>
      </c>
      <c r="K98" s="133" t="s">
        <v>19</v>
      </c>
      <c r="L98" s="32"/>
      <c r="M98" s="138" t="s">
        <v>19</v>
      </c>
      <c r="N98" s="139" t="s">
        <v>42</v>
      </c>
      <c r="P98" s="140">
        <f>O98*H98</f>
        <v>0</v>
      </c>
      <c r="Q98" s="140">
        <v>0</v>
      </c>
      <c r="R98" s="140">
        <f>Q98*H98</f>
        <v>0</v>
      </c>
      <c r="S98" s="140">
        <v>0</v>
      </c>
      <c r="T98" s="141">
        <f>S98*H98</f>
        <v>0</v>
      </c>
      <c r="AR98" s="142" t="s">
        <v>816</v>
      </c>
      <c r="AT98" s="142" t="s">
        <v>126</v>
      </c>
      <c r="AU98" s="142" t="s">
        <v>80</v>
      </c>
      <c r="AY98" s="17" t="s">
        <v>124</v>
      </c>
      <c r="BE98" s="143">
        <f>IF(N98="základní",J98,0)</f>
        <v>0</v>
      </c>
      <c r="BF98" s="143">
        <f>IF(N98="snížená",J98,0)</f>
        <v>0</v>
      </c>
      <c r="BG98" s="143">
        <f>IF(N98="zákl. přenesená",J98,0)</f>
        <v>0</v>
      </c>
      <c r="BH98" s="143">
        <f>IF(N98="sníž. přenesená",J98,0)</f>
        <v>0</v>
      </c>
      <c r="BI98" s="143">
        <f>IF(N98="nulová",J98,0)</f>
        <v>0</v>
      </c>
      <c r="BJ98" s="17" t="s">
        <v>78</v>
      </c>
      <c r="BK98" s="143">
        <f>ROUND(I98*H98,2)</f>
        <v>0</v>
      </c>
      <c r="BL98" s="17" t="s">
        <v>816</v>
      </c>
      <c r="BM98" s="142" t="s">
        <v>1101</v>
      </c>
    </row>
    <row r="99" spans="2:65" s="1" customFormat="1" ht="11.25">
      <c r="B99" s="32"/>
      <c r="D99" s="144" t="s">
        <v>133</v>
      </c>
      <c r="F99" s="145" t="s">
        <v>825</v>
      </c>
      <c r="I99" s="146"/>
      <c r="L99" s="32"/>
      <c r="M99" s="147"/>
      <c r="T99" s="53"/>
      <c r="AT99" s="17" t="s">
        <v>133</v>
      </c>
      <c r="AU99" s="17" t="s">
        <v>80</v>
      </c>
    </row>
    <row r="100" spans="2:65" s="12" customFormat="1" ht="11.25">
      <c r="B100" s="151"/>
      <c r="D100" s="144" t="s">
        <v>139</v>
      </c>
      <c r="E100" s="152" t="s">
        <v>19</v>
      </c>
      <c r="F100" s="153" t="s">
        <v>827</v>
      </c>
      <c r="H100" s="154">
        <v>1</v>
      </c>
      <c r="I100" s="155"/>
      <c r="L100" s="151"/>
      <c r="M100" s="156"/>
      <c r="T100" s="157"/>
      <c r="AT100" s="152" t="s">
        <v>139</v>
      </c>
      <c r="AU100" s="152" t="s">
        <v>80</v>
      </c>
      <c r="AV100" s="12" t="s">
        <v>80</v>
      </c>
      <c r="AW100" s="12" t="s">
        <v>32</v>
      </c>
      <c r="AX100" s="12" t="s">
        <v>78</v>
      </c>
      <c r="AY100" s="152" t="s">
        <v>124</v>
      </c>
    </row>
    <row r="101" spans="2:65" s="1" customFormat="1" ht="16.5" customHeight="1">
      <c r="B101" s="32"/>
      <c r="C101" s="131" t="s">
        <v>131</v>
      </c>
      <c r="D101" s="131" t="s">
        <v>126</v>
      </c>
      <c r="E101" s="132" t="s">
        <v>828</v>
      </c>
      <c r="F101" s="133" t="s">
        <v>825</v>
      </c>
      <c r="G101" s="134" t="s">
        <v>815</v>
      </c>
      <c r="H101" s="135">
        <v>1</v>
      </c>
      <c r="I101" s="136"/>
      <c r="J101" s="137">
        <f>ROUND(I101*H101,2)</f>
        <v>0</v>
      </c>
      <c r="K101" s="133" t="s">
        <v>19</v>
      </c>
      <c r="L101" s="32"/>
      <c r="M101" s="138" t="s">
        <v>19</v>
      </c>
      <c r="N101" s="139" t="s">
        <v>42</v>
      </c>
      <c r="P101" s="140">
        <f>O101*H101</f>
        <v>0</v>
      </c>
      <c r="Q101" s="140">
        <v>0</v>
      </c>
      <c r="R101" s="140">
        <f>Q101*H101</f>
        <v>0</v>
      </c>
      <c r="S101" s="140">
        <v>0</v>
      </c>
      <c r="T101" s="141">
        <f>S101*H101</f>
        <v>0</v>
      </c>
      <c r="AR101" s="142" t="s">
        <v>816</v>
      </c>
      <c r="AT101" s="142" t="s">
        <v>126</v>
      </c>
      <c r="AU101" s="142" t="s">
        <v>80</v>
      </c>
      <c r="AY101" s="17" t="s">
        <v>124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7" t="s">
        <v>78</v>
      </c>
      <c r="BK101" s="143">
        <f>ROUND(I101*H101,2)</f>
        <v>0</v>
      </c>
      <c r="BL101" s="17" t="s">
        <v>816</v>
      </c>
      <c r="BM101" s="142" t="s">
        <v>1102</v>
      </c>
    </row>
    <row r="102" spans="2:65" s="1" customFormat="1" ht="11.25">
      <c r="B102" s="32"/>
      <c r="D102" s="144" t="s">
        <v>133</v>
      </c>
      <c r="F102" s="145" t="s">
        <v>825</v>
      </c>
      <c r="I102" s="146"/>
      <c r="L102" s="32"/>
      <c r="M102" s="147"/>
      <c r="T102" s="53"/>
      <c r="AT102" s="17" t="s">
        <v>133</v>
      </c>
      <c r="AU102" s="17" t="s">
        <v>80</v>
      </c>
    </row>
    <row r="103" spans="2:65" s="12" customFormat="1" ht="11.25">
      <c r="B103" s="151"/>
      <c r="D103" s="144" t="s">
        <v>139</v>
      </c>
      <c r="E103" s="152" t="s">
        <v>19</v>
      </c>
      <c r="F103" s="153" t="s">
        <v>830</v>
      </c>
      <c r="H103" s="154">
        <v>1</v>
      </c>
      <c r="I103" s="155"/>
      <c r="L103" s="151"/>
      <c r="M103" s="156"/>
      <c r="T103" s="157"/>
      <c r="AT103" s="152" t="s">
        <v>139</v>
      </c>
      <c r="AU103" s="152" t="s">
        <v>80</v>
      </c>
      <c r="AV103" s="12" t="s">
        <v>80</v>
      </c>
      <c r="AW103" s="12" t="s">
        <v>32</v>
      </c>
      <c r="AX103" s="12" t="s">
        <v>78</v>
      </c>
      <c r="AY103" s="152" t="s">
        <v>124</v>
      </c>
    </row>
    <row r="104" spans="2:65" s="1" customFormat="1" ht="16.5" customHeight="1">
      <c r="B104" s="32"/>
      <c r="C104" s="131" t="s">
        <v>164</v>
      </c>
      <c r="D104" s="131" t="s">
        <v>126</v>
      </c>
      <c r="E104" s="132" t="s">
        <v>831</v>
      </c>
      <c r="F104" s="133" t="s">
        <v>832</v>
      </c>
      <c r="G104" s="134" t="s">
        <v>815</v>
      </c>
      <c r="H104" s="135">
        <v>1</v>
      </c>
      <c r="I104" s="136"/>
      <c r="J104" s="137">
        <f>ROUND(I104*H104,2)</f>
        <v>0</v>
      </c>
      <c r="K104" s="133" t="s">
        <v>19</v>
      </c>
      <c r="L104" s="32"/>
      <c r="M104" s="138" t="s">
        <v>19</v>
      </c>
      <c r="N104" s="139" t="s">
        <v>42</v>
      </c>
      <c r="P104" s="140">
        <f>O104*H104</f>
        <v>0</v>
      </c>
      <c r="Q104" s="140">
        <v>0</v>
      </c>
      <c r="R104" s="140">
        <f>Q104*H104</f>
        <v>0</v>
      </c>
      <c r="S104" s="140">
        <v>0</v>
      </c>
      <c r="T104" s="141">
        <f>S104*H104</f>
        <v>0</v>
      </c>
      <c r="AR104" s="142" t="s">
        <v>816</v>
      </c>
      <c r="AT104" s="142" t="s">
        <v>126</v>
      </c>
      <c r="AU104" s="142" t="s">
        <v>80</v>
      </c>
      <c r="AY104" s="17" t="s">
        <v>124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7" t="s">
        <v>78</v>
      </c>
      <c r="BK104" s="143">
        <f>ROUND(I104*H104,2)</f>
        <v>0</v>
      </c>
      <c r="BL104" s="17" t="s">
        <v>816</v>
      </c>
      <c r="BM104" s="142" t="s">
        <v>1103</v>
      </c>
    </row>
    <row r="105" spans="2:65" s="1" customFormat="1" ht="11.25">
      <c r="B105" s="32"/>
      <c r="D105" s="144" t="s">
        <v>133</v>
      </c>
      <c r="F105" s="145" t="s">
        <v>832</v>
      </c>
      <c r="I105" s="146"/>
      <c r="L105" s="32"/>
      <c r="M105" s="147"/>
      <c r="T105" s="53"/>
      <c r="AT105" s="17" t="s">
        <v>133</v>
      </c>
      <c r="AU105" s="17" t="s">
        <v>80</v>
      </c>
    </row>
    <row r="106" spans="2:65" s="14" customFormat="1" ht="11.25">
      <c r="B106" s="165"/>
      <c r="D106" s="144" t="s">
        <v>139</v>
      </c>
      <c r="E106" s="166" t="s">
        <v>19</v>
      </c>
      <c r="F106" s="167" t="s">
        <v>834</v>
      </c>
      <c r="H106" s="166" t="s">
        <v>19</v>
      </c>
      <c r="I106" s="168"/>
      <c r="L106" s="165"/>
      <c r="M106" s="169"/>
      <c r="T106" s="170"/>
      <c r="AT106" s="166" t="s">
        <v>139</v>
      </c>
      <c r="AU106" s="166" t="s">
        <v>80</v>
      </c>
      <c r="AV106" s="14" t="s">
        <v>78</v>
      </c>
      <c r="AW106" s="14" t="s">
        <v>32</v>
      </c>
      <c r="AX106" s="14" t="s">
        <v>71</v>
      </c>
      <c r="AY106" s="166" t="s">
        <v>124</v>
      </c>
    </row>
    <row r="107" spans="2:65" s="12" customFormat="1" ht="11.25">
      <c r="B107" s="151"/>
      <c r="D107" s="144" t="s">
        <v>139</v>
      </c>
      <c r="E107" s="152" t="s">
        <v>19</v>
      </c>
      <c r="F107" s="153" t="s">
        <v>835</v>
      </c>
      <c r="H107" s="154">
        <v>1</v>
      </c>
      <c r="I107" s="155"/>
      <c r="L107" s="151"/>
      <c r="M107" s="156"/>
      <c r="T107" s="157"/>
      <c r="AT107" s="152" t="s">
        <v>139</v>
      </c>
      <c r="AU107" s="152" t="s">
        <v>80</v>
      </c>
      <c r="AV107" s="12" t="s">
        <v>80</v>
      </c>
      <c r="AW107" s="12" t="s">
        <v>32</v>
      </c>
      <c r="AX107" s="12" t="s">
        <v>78</v>
      </c>
      <c r="AY107" s="152" t="s">
        <v>124</v>
      </c>
    </row>
    <row r="108" spans="2:65" s="1" customFormat="1" ht="16.5" customHeight="1">
      <c r="B108" s="32"/>
      <c r="C108" s="131" t="s">
        <v>173</v>
      </c>
      <c r="D108" s="131" t="s">
        <v>126</v>
      </c>
      <c r="E108" s="132" t="s">
        <v>836</v>
      </c>
      <c r="F108" s="133" t="s">
        <v>832</v>
      </c>
      <c r="G108" s="134" t="s">
        <v>815</v>
      </c>
      <c r="H108" s="135">
        <v>1</v>
      </c>
      <c r="I108" s="136"/>
      <c r="J108" s="137">
        <f>ROUND(I108*H108,2)</f>
        <v>0</v>
      </c>
      <c r="K108" s="133" t="s">
        <v>19</v>
      </c>
      <c r="L108" s="32"/>
      <c r="M108" s="138" t="s">
        <v>19</v>
      </c>
      <c r="N108" s="139" t="s">
        <v>42</v>
      </c>
      <c r="P108" s="140">
        <f>O108*H108</f>
        <v>0</v>
      </c>
      <c r="Q108" s="140">
        <v>0</v>
      </c>
      <c r="R108" s="140">
        <f>Q108*H108</f>
        <v>0</v>
      </c>
      <c r="S108" s="140">
        <v>0</v>
      </c>
      <c r="T108" s="141">
        <f>S108*H108</f>
        <v>0</v>
      </c>
      <c r="AR108" s="142" t="s">
        <v>816</v>
      </c>
      <c r="AT108" s="142" t="s">
        <v>126</v>
      </c>
      <c r="AU108" s="142" t="s">
        <v>80</v>
      </c>
      <c r="AY108" s="17" t="s">
        <v>124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7" t="s">
        <v>78</v>
      </c>
      <c r="BK108" s="143">
        <f>ROUND(I108*H108,2)</f>
        <v>0</v>
      </c>
      <c r="BL108" s="17" t="s">
        <v>816</v>
      </c>
      <c r="BM108" s="142" t="s">
        <v>1104</v>
      </c>
    </row>
    <row r="109" spans="2:65" s="1" customFormat="1" ht="11.25">
      <c r="B109" s="32"/>
      <c r="D109" s="144" t="s">
        <v>133</v>
      </c>
      <c r="F109" s="145" t="s">
        <v>832</v>
      </c>
      <c r="I109" s="146"/>
      <c r="L109" s="32"/>
      <c r="M109" s="147"/>
      <c r="T109" s="53"/>
      <c r="AT109" s="17" t="s">
        <v>133</v>
      </c>
      <c r="AU109" s="17" t="s">
        <v>80</v>
      </c>
    </row>
    <row r="110" spans="2:65" s="12" customFormat="1" ht="11.25">
      <c r="B110" s="151"/>
      <c r="D110" s="144" t="s">
        <v>139</v>
      </c>
      <c r="E110" s="152" t="s">
        <v>19</v>
      </c>
      <c r="F110" s="153" t="s">
        <v>838</v>
      </c>
      <c r="H110" s="154">
        <v>1</v>
      </c>
      <c r="I110" s="155"/>
      <c r="L110" s="151"/>
      <c r="M110" s="156"/>
      <c r="T110" s="157"/>
      <c r="AT110" s="152" t="s">
        <v>139</v>
      </c>
      <c r="AU110" s="152" t="s">
        <v>80</v>
      </c>
      <c r="AV110" s="12" t="s">
        <v>80</v>
      </c>
      <c r="AW110" s="12" t="s">
        <v>32</v>
      </c>
      <c r="AX110" s="12" t="s">
        <v>78</v>
      </c>
      <c r="AY110" s="152" t="s">
        <v>124</v>
      </c>
    </row>
    <row r="111" spans="2:65" s="1" customFormat="1" ht="24.2" customHeight="1">
      <c r="B111" s="32"/>
      <c r="C111" s="131" t="s">
        <v>181</v>
      </c>
      <c r="D111" s="131" t="s">
        <v>126</v>
      </c>
      <c r="E111" s="132" t="s">
        <v>839</v>
      </c>
      <c r="F111" s="133" t="s">
        <v>840</v>
      </c>
      <c r="G111" s="134" t="s">
        <v>815</v>
      </c>
      <c r="H111" s="135">
        <v>1</v>
      </c>
      <c r="I111" s="136"/>
      <c r="J111" s="137">
        <f>ROUND(I111*H111,2)</f>
        <v>0</v>
      </c>
      <c r="K111" s="133" t="s">
        <v>19</v>
      </c>
      <c r="L111" s="32"/>
      <c r="M111" s="138" t="s">
        <v>19</v>
      </c>
      <c r="N111" s="139" t="s">
        <v>42</v>
      </c>
      <c r="P111" s="140">
        <f>O111*H111</f>
        <v>0</v>
      </c>
      <c r="Q111" s="140">
        <v>0</v>
      </c>
      <c r="R111" s="140">
        <f>Q111*H111</f>
        <v>0</v>
      </c>
      <c r="S111" s="140">
        <v>0</v>
      </c>
      <c r="T111" s="141">
        <f>S111*H111</f>
        <v>0</v>
      </c>
      <c r="AR111" s="142" t="s">
        <v>816</v>
      </c>
      <c r="AT111" s="142" t="s">
        <v>126</v>
      </c>
      <c r="AU111" s="142" t="s">
        <v>80</v>
      </c>
      <c r="AY111" s="17" t="s">
        <v>124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7" t="s">
        <v>78</v>
      </c>
      <c r="BK111" s="143">
        <f>ROUND(I111*H111,2)</f>
        <v>0</v>
      </c>
      <c r="BL111" s="17" t="s">
        <v>816</v>
      </c>
      <c r="BM111" s="142" t="s">
        <v>1105</v>
      </c>
    </row>
    <row r="112" spans="2:65" s="1" customFormat="1" ht="11.25">
      <c r="B112" s="32"/>
      <c r="D112" s="144" t="s">
        <v>133</v>
      </c>
      <c r="F112" s="145" t="s">
        <v>840</v>
      </c>
      <c r="I112" s="146"/>
      <c r="L112" s="32"/>
      <c r="M112" s="147"/>
      <c r="T112" s="53"/>
      <c r="AT112" s="17" t="s">
        <v>133</v>
      </c>
      <c r="AU112" s="17" t="s">
        <v>80</v>
      </c>
    </row>
    <row r="113" spans="2:65" s="12" customFormat="1" ht="11.25">
      <c r="B113" s="151"/>
      <c r="D113" s="144" t="s">
        <v>139</v>
      </c>
      <c r="E113" s="152" t="s">
        <v>19</v>
      </c>
      <c r="F113" s="153" t="s">
        <v>842</v>
      </c>
      <c r="H113" s="154">
        <v>1</v>
      </c>
      <c r="I113" s="155"/>
      <c r="L113" s="151"/>
      <c r="M113" s="156"/>
      <c r="T113" s="157"/>
      <c r="AT113" s="152" t="s">
        <v>139</v>
      </c>
      <c r="AU113" s="152" t="s">
        <v>80</v>
      </c>
      <c r="AV113" s="12" t="s">
        <v>80</v>
      </c>
      <c r="AW113" s="12" t="s">
        <v>32</v>
      </c>
      <c r="AX113" s="12" t="s">
        <v>78</v>
      </c>
      <c r="AY113" s="152" t="s">
        <v>124</v>
      </c>
    </row>
    <row r="114" spans="2:65" s="11" customFormat="1" ht="22.9" customHeight="1">
      <c r="B114" s="119"/>
      <c r="D114" s="120" t="s">
        <v>70</v>
      </c>
      <c r="E114" s="129" t="s">
        <v>843</v>
      </c>
      <c r="F114" s="129" t="s">
        <v>844</v>
      </c>
      <c r="I114" s="122"/>
      <c r="J114" s="130">
        <f>BK114</f>
        <v>0</v>
      </c>
      <c r="L114" s="119"/>
      <c r="M114" s="124"/>
      <c r="P114" s="125">
        <f>SUM(P115:P132)</f>
        <v>0</v>
      </c>
      <c r="R114" s="125">
        <f>SUM(R115:R132)</f>
        <v>0</v>
      </c>
      <c r="T114" s="126">
        <f>SUM(T115:T132)</f>
        <v>0</v>
      </c>
      <c r="AR114" s="120" t="s">
        <v>164</v>
      </c>
      <c r="AT114" s="127" t="s">
        <v>70</v>
      </c>
      <c r="AU114" s="127" t="s">
        <v>78</v>
      </c>
      <c r="AY114" s="120" t="s">
        <v>124</v>
      </c>
      <c r="BK114" s="128">
        <f>SUM(BK115:BK132)</f>
        <v>0</v>
      </c>
    </row>
    <row r="115" spans="2:65" s="1" customFormat="1" ht="16.5" customHeight="1">
      <c r="B115" s="32"/>
      <c r="C115" s="131" t="s">
        <v>189</v>
      </c>
      <c r="D115" s="131" t="s">
        <v>126</v>
      </c>
      <c r="E115" s="132" t="s">
        <v>845</v>
      </c>
      <c r="F115" s="133" t="s">
        <v>846</v>
      </c>
      <c r="G115" s="134" t="s">
        <v>815</v>
      </c>
      <c r="H115" s="135">
        <v>1</v>
      </c>
      <c r="I115" s="136"/>
      <c r="J115" s="137">
        <f>ROUND(I115*H115,2)</f>
        <v>0</v>
      </c>
      <c r="K115" s="133" t="s">
        <v>19</v>
      </c>
      <c r="L115" s="32"/>
      <c r="M115" s="138" t="s">
        <v>19</v>
      </c>
      <c r="N115" s="139" t="s">
        <v>42</v>
      </c>
      <c r="P115" s="140">
        <f>O115*H115</f>
        <v>0</v>
      </c>
      <c r="Q115" s="140">
        <v>0</v>
      </c>
      <c r="R115" s="140">
        <f>Q115*H115</f>
        <v>0</v>
      </c>
      <c r="S115" s="140">
        <v>0</v>
      </c>
      <c r="T115" s="141">
        <f>S115*H115</f>
        <v>0</v>
      </c>
      <c r="AR115" s="142" t="s">
        <v>816</v>
      </c>
      <c r="AT115" s="142" t="s">
        <v>126</v>
      </c>
      <c r="AU115" s="142" t="s">
        <v>80</v>
      </c>
      <c r="AY115" s="17" t="s">
        <v>124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7" t="s">
        <v>78</v>
      </c>
      <c r="BK115" s="143">
        <f>ROUND(I115*H115,2)</f>
        <v>0</v>
      </c>
      <c r="BL115" s="17" t="s">
        <v>816</v>
      </c>
      <c r="BM115" s="142" t="s">
        <v>1106</v>
      </c>
    </row>
    <row r="116" spans="2:65" s="1" customFormat="1" ht="11.25">
      <c r="B116" s="32"/>
      <c r="D116" s="144" t="s">
        <v>133</v>
      </c>
      <c r="F116" s="145" t="s">
        <v>846</v>
      </c>
      <c r="I116" s="146"/>
      <c r="L116" s="32"/>
      <c r="M116" s="147"/>
      <c r="T116" s="53"/>
      <c r="AT116" s="17" t="s">
        <v>133</v>
      </c>
      <c r="AU116" s="17" t="s">
        <v>80</v>
      </c>
    </row>
    <row r="117" spans="2:65" s="14" customFormat="1" ht="11.25">
      <c r="B117" s="165"/>
      <c r="D117" s="144" t="s">
        <v>139</v>
      </c>
      <c r="E117" s="166" t="s">
        <v>19</v>
      </c>
      <c r="F117" s="167" t="s">
        <v>848</v>
      </c>
      <c r="H117" s="166" t="s">
        <v>19</v>
      </c>
      <c r="I117" s="168"/>
      <c r="L117" s="165"/>
      <c r="M117" s="169"/>
      <c r="T117" s="170"/>
      <c r="AT117" s="166" t="s">
        <v>139</v>
      </c>
      <c r="AU117" s="166" t="s">
        <v>80</v>
      </c>
      <c r="AV117" s="14" t="s">
        <v>78</v>
      </c>
      <c r="AW117" s="14" t="s">
        <v>32</v>
      </c>
      <c r="AX117" s="14" t="s">
        <v>71</v>
      </c>
      <c r="AY117" s="166" t="s">
        <v>124</v>
      </c>
    </row>
    <row r="118" spans="2:65" s="14" customFormat="1" ht="11.25">
      <c r="B118" s="165"/>
      <c r="D118" s="144" t="s">
        <v>139</v>
      </c>
      <c r="E118" s="166" t="s">
        <v>19</v>
      </c>
      <c r="F118" s="167" t="s">
        <v>849</v>
      </c>
      <c r="H118" s="166" t="s">
        <v>19</v>
      </c>
      <c r="I118" s="168"/>
      <c r="L118" s="165"/>
      <c r="M118" s="169"/>
      <c r="T118" s="170"/>
      <c r="AT118" s="166" t="s">
        <v>139</v>
      </c>
      <c r="AU118" s="166" t="s">
        <v>80</v>
      </c>
      <c r="AV118" s="14" t="s">
        <v>78</v>
      </c>
      <c r="AW118" s="14" t="s">
        <v>32</v>
      </c>
      <c r="AX118" s="14" t="s">
        <v>71</v>
      </c>
      <c r="AY118" s="166" t="s">
        <v>124</v>
      </c>
    </row>
    <row r="119" spans="2:65" s="12" customFormat="1" ht="11.25">
      <c r="B119" s="151"/>
      <c r="D119" s="144" t="s">
        <v>139</v>
      </c>
      <c r="E119" s="152" t="s">
        <v>19</v>
      </c>
      <c r="F119" s="153" t="s">
        <v>78</v>
      </c>
      <c r="H119" s="154">
        <v>1</v>
      </c>
      <c r="I119" s="155"/>
      <c r="L119" s="151"/>
      <c r="M119" s="156"/>
      <c r="T119" s="157"/>
      <c r="AT119" s="152" t="s">
        <v>139</v>
      </c>
      <c r="AU119" s="152" t="s">
        <v>80</v>
      </c>
      <c r="AV119" s="12" t="s">
        <v>80</v>
      </c>
      <c r="AW119" s="12" t="s">
        <v>32</v>
      </c>
      <c r="AX119" s="12" t="s">
        <v>78</v>
      </c>
      <c r="AY119" s="152" t="s">
        <v>124</v>
      </c>
    </row>
    <row r="120" spans="2:65" s="1" customFormat="1" ht="16.5" customHeight="1">
      <c r="B120" s="32"/>
      <c r="C120" s="131" t="s">
        <v>197</v>
      </c>
      <c r="D120" s="131" t="s">
        <v>126</v>
      </c>
      <c r="E120" s="132" t="s">
        <v>850</v>
      </c>
      <c r="F120" s="133" t="s">
        <v>851</v>
      </c>
      <c r="G120" s="134" t="s">
        <v>815</v>
      </c>
      <c r="H120" s="135">
        <v>1</v>
      </c>
      <c r="I120" s="136"/>
      <c r="J120" s="137">
        <f>ROUND(I120*H120,2)</f>
        <v>0</v>
      </c>
      <c r="K120" s="133" t="s">
        <v>19</v>
      </c>
      <c r="L120" s="32"/>
      <c r="M120" s="138" t="s">
        <v>19</v>
      </c>
      <c r="N120" s="139" t="s">
        <v>42</v>
      </c>
      <c r="P120" s="140">
        <f>O120*H120</f>
        <v>0</v>
      </c>
      <c r="Q120" s="140">
        <v>0</v>
      </c>
      <c r="R120" s="140">
        <f>Q120*H120</f>
        <v>0</v>
      </c>
      <c r="S120" s="140">
        <v>0</v>
      </c>
      <c r="T120" s="141">
        <f>S120*H120</f>
        <v>0</v>
      </c>
      <c r="AR120" s="142" t="s">
        <v>816</v>
      </c>
      <c r="AT120" s="142" t="s">
        <v>126</v>
      </c>
      <c r="AU120" s="142" t="s">
        <v>80</v>
      </c>
      <c r="AY120" s="17" t="s">
        <v>124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7" t="s">
        <v>78</v>
      </c>
      <c r="BK120" s="143">
        <f>ROUND(I120*H120,2)</f>
        <v>0</v>
      </c>
      <c r="BL120" s="17" t="s">
        <v>816</v>
      </c>
      <c r="BM120" s="142" t="s">
        <v>1107</v>
      </c>
    </row>
    <row r="121" spans="2:65" s="1" customFormat="1" ht="11.25">
      <c r="B121" s="32"/>
      <c r="D121" s="144" t="s">
        <v>133</v>
      </c>
      <c r="F121" s="145" t="s">
        <v>851</v>
      </c>
      <c r="I121" s="146"/>
      <c r="L121" s="32"/>
      <c r="M121" s="147"/>
      <c r="T121" s="53"/>
      <c r="AT121" s="17" t="s">
        <v>133</v>
      </c>
      <c r="AU121" s="17" t="s">
        <v>80</v>
      </c>
    </row>
    <row r="122" spans="2:65" s="14" customFormat="1" ht="22.5">
      <c r="B122" s="165"/>
      <c r="D122" s="144" t="s">
        <v>139</v>
      </c>
      <c r="E122" s="166" t="s">
        <v>19</v>
      </c>
      <c r="F122" s="167" t="s">
        <v>853</v>
      </c>
      <c r="H122" s="166" t="s">
        <v>19</v>
      </c>
      <c r="I122" s="168"/>
      <c r="L122" s="165"/>
      <c r="M122" s="169"/>
      <c r="T122" s="170"/>
      <c r="AT122" s="166" t="s">
        <v>139</v>
      </c>
      <c r="AU122" s="166" t="s">
        <v>80</v>
      </c>
      <c r="AV122" s="14" t="s">
        <v>78</v>
      </c>
      <c r="AW122" s="14" t="s">
        <v>32</v>
      </c>
      <c r="AX122" s="14" t="s">
        <v>71</v>
      </c>
      <c r="AY122" s="166" t="s">
        <v>124</v>
      </c>
    </row>
    <row r="123" spans="2:65" s="14" customFormat="1" ht="11.25">
      <c r="B123" s="165"/>
      <c r="D123" s="144" t="s">
        <v>139</v>
      </c>
      <c r="E123" s="166" t="s">
        <v>19</v>
      </c>
      <c r="F123" s="167" t="s">
        <v>854</v>
      </c>
      <c r="H123" s="166" t="s">
        <v>19</v>
      </c>
      <c r="I123" s="168"/>
      <c r="L123" s="165"/>
      <c r="M123" s="169"/>
      <c r="T123" s="170"/>
      <c r="AT123" s="166" t="s">
        <v>139</v>
      </c>
      <c r="AU123" s="166" t="s">
        <v>80</v>
      </c>
      <c r="AV123" s="14" t="s">
        <v>78</v>
      </c>
      <c r="AW123" s="14" t="s">
        <v>32</v>
      </c>
      <c r="AX123" s="14" t="s">
        <v>71</v>
      </c>
      <c r="AY123" s="166" t="s">
        <v>124</v>
      </c>
    </row>
    <row r="124" spans="2:65" s="12" customFormat="1" ht="11.25">
      <c r="B124" s="151"/>
      <c r="D124" s="144" t="s">
        <v>139</v>
      </c>
      <c r="E124" s="152" t="s">
        <v>19</v>
      </c>
      <c r="F124" s="153" t="s">
        <v>78</v>
      </c>
      <c r="H124" s="154">
        <v>1</v>
      </c>
      <c r="I124" s="155"/>
      <c r="L124" s="151"/>
      <c r="M124" s="156"/>
      <c r="T124" s="157"/>
      <c r="AT124" s="152" t="s">
        <v>139</v>
      </c>
      <c r="AU124" s="152" t="s">
        <v>80</v>
      </c>
      <c r="AV124" s="12" t="s">
        <v>80</v>
      </c>
      <c r="AW124" s="12" t="s">
        <v>32</v>
      </c>
      <c r="AX124" s="12" t="s">
        <v>78</v>
      </c>
      <c r="AY124" s="152" t="s">
        <v>124</v>
      </c>
    </row>
    <row r="125" spans="2:65" s="1" customFormat="1" ht="16.5" customHeight="1">
      <c r="B125" s="32"/>
      <c r="C125" s="131" t="s">
        <v>205</v>
      </c>
      <c r="D125" s="131" t="s">
        <v>126</v>
      </c>
      <c r="E125" s="132" t="s">
        <v>855</v>
      </c>
      <c r="F125" s="133" t="s">
        <v>856</v>
      </c>
      <c r="G125" s="134" t="s">
        <v>815</v>
      </c>
      <c r="H125" s="135">
        <v>1</v>
      </c>
      <c r="I125" s="136"/>
      <c r="J125" s="137">
        <f>ROUND(I125*H125,2)</f>
        <v>0</v>
      </c>
      <c r="K125" s="133" t="s">
        <v>19</v>
      </c>
      <c r="L125" s="32"/>
      <c r="M125" s="138" t="s">
        <v>19</v>
      </c>
      <c r="N125" s="139" t="s">
        <v>42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816</v>
      </c>
      <c r="AT125" s="142" t="s">
        <v>126</v>
      </c>
      <c r="AU125" s="142" t="s">
        <v>80</v>
      </c>
      <c r="AY125" s="17" t="s">
        <v>124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7" t="s">
        <v>78</v>
      </c>
      <c r="BK125" s="143">
        <f>ROUND(I125*H125,2)</f>
        <v>0</v>
      </c>
      <c r="BL125" s="17" t="s">
        <v>816</v>
      </c>
      <c r="BM125" s="142" t="s">
        <v>1108</v>
      </c>
    </row>
    <row r="126" spans="2:65" s="1" customFormat="1" ht="11.25">
      <c r="B126" s="32"/>
      <c r="D126" s="144" t="s">
        <v>133</v>
      </c>
      <c r="F126" s="145" t="s">
        <v>856</v>
      </c>
      <c r="I126" s="146"/>
      <c r="L126" s="32"/>
      <c r="M126" s="147"/>
      <c r="T126" s="53"/>
      <c r="AT126" s="17" t="s">
        <v>133</v>
      </c>
      <c r="AU126" s="17" t="s">
        <v>80</v>
      </c>
    </row>
    <row r="127" spans="2:65" s="12" customFormat="1" ht="11.25">
      <c r="B127" s="151"/>
      <c r="D127" s="144" t="s">
        <v>139</v>
      </c>
      <c r="E127" s="152" t="s">
        <v>19</v>
      </c>
      <c r="F127" s="153" t="s">
        <v>858</v>
      </c>
      <c r="H127" s="154">
        <v>1</v>
      </c>
      <c r="I127" s="155"/>
      <c r="L127" s="151"/>
      <c r="M127" s="156"/>
      <c r="T127" s="157"/>
      <c r="AT127" s="152" t="s">
        <v>139</v>
      </c>
      <c r="AU127" s="152" t="s">
        <v>80</v>
      </c>
      <c r="AV127" s="12" t="s">
        <v>80</v>
      </c>
      <c r="AW127" s="12" t="s">
        <v>32</v>
      </c>
      <c r="AX127" s="12" t="s">
        <v>78</v>
      </c>
      <c r="AY127" s="152" t="s">
        <v>124</v>
      </c>
    </row>
    <row r="128" spans="2:65" s="1" customFormat="1" ht="16.5" customHeight="1">
      <c r="B128" s="32"/>
      <c r="C128" s="131" t="s">
        <v>212</v>
      </c>
      <c r="D128" s="131" t="s">
        <v>126</v>
      </c>
      <c r="E128" s="132" t="s">
        <v>859</v>
      </c>
      <c r="F128" s="133" t="s">
        <v>860</v>
      </c>
      <c r="G128" s="134" t="s">
        <v>815</v>
      </c>
      <c r="H128" s="135">
        <v>1</v>
      </c>
      <c r="I128" s="136"/>
      <c r="J128" s="137">
        <f>ROUND(I128*H128,2)</f>
        <v>0</v>
      </c>
      <c r="K128" s="133" t="s">
        <v>19</v>
      </c>
      <c r="L128" s="32"/>
      <c r="M128" s="138" t="s">
        <v>19</v>
      </c>
      <c r="N128" s="139" t="s">
        <v>42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816</v>
      </c>
      <c r="AT128" s="142" t="s">
        <v>126</v>
      </c>
      <c r="AU128" s="142" t="s">
        <v>80</v>
      </c>
      <c r="AY128" s="17" t="s">
        <v>124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7" t="s">
        <v>78</v>
      </c>
      <c r="BK128" s="143">
        <f>ROUND(I128*H128,2)</f>
        <v>0</v>
      </c>
      <c r="BL128" s="17" t="s">
        <v>816</v>
      </c>
      <c r="BM128" s="142" t="s">
        <v>1109</v>
      </c>
    </row>
    <row r="129" spans="2:65" s="1" customFormat="1" ht="11.25">
      <c r="B129" s="32"/>
      <c r="D129" s="144" t="s">
        <v>133</v>
      </c>
      <c r="F129" s="145" t="s">
        <v>860</v>
      </c>
      <c r="I129" s="146"/>
      <c r="L129" s="32"/>
      <c r="M129" s="147"/>
      <c r="T129" s="53"/>
      <c r="AT129" s="17" t="s">
        <v>133</v>
      </c>
      <c r="AU129" s="17" t="s">
        <v>80</v>
      </c>
    </row>
    <row r="130" spans="2:65" s="14" customFormat="1" ht="11.25">
      <c r="B130" s="165"/>
      <c r="D130" s="144" t="s">
        <v>139</v>
      </c>
      <c r="E130" s="166" t="s">
        <v>19</v>
      </c>
      <c r="F130" s="167" t="s">
        <v>862</v>
      </c>
      <c r="H130" s="166" t="s">
        <v>19</v>
      </c>
      <c r="I130" s="168"/>
      <c r="L130" s="165"/>
      <c r="M130" s="169"/>
      <c r="T130" s="170"/>
      <c r="AT130" s="166" t="s">
        <v>139</v>
      </c>
      <c r="AU130" s="166" t="s">
        <v>80</v>
      </c>
      <c r="AV130" s="14" t="s">
        <v>78</v>
      </c>
      <c r="AW130" s="14" t="s">
        <v>32</v>
      </c>
      <c r="AX130" s="14" t="s">
        <v>71</v>
      </c>
      <c r="AY130" s="166" t="s">
        <v>124</v>
      </c>
    </row>
    <row r="131" spans="2:65" s="14" customFormat="1" ht="22.5">
      <c r="B131" s="165"/>
      <c r="D131" s="144" t="s">
        <v>139</v>
      </c>
      <c r="E131" s="166" t="s">
        <v>19</v>
      </c>
      <c r="F131" s="167" t="s">
        <v>863</v>
      </c>
      <c r="H131" s="166" t="s">
        <v>19</v>
      </c>
      <c r="I131" s="168"/>
      <c r="L131" s="165"/>
      <c r="M131" s="169"/>
      <c r="T131" s="170"/>
      <c r="AT131" s="166" t="s">
        <v>139</v>
      </c>
      <c r="AU131" s="166" t="s">
        <v>80</v>
      </c>
      <c r="AV131" s="14" t="s">
        <v>78</v>
      </c>
      <c r="AW131" s="14" t="s">
        <v>32</v>
      </c>
      <c r="AX131" s="14" t="s">
        <v>71</v>
      </c>
      <c r="AY131" s="166" t="s">
        <v>124</v>
      </c>
    </row>
    <row r="132" spans="2:65" s="12" customFormat="1" ht="11.25">
      <c r="B132" s="151"/>
      <c r="D132" s="144" t="s">
        <v>139</v>
      </c>
      <c r="E132" s="152" t="s">
        <v>19</v>
      </c>
      <c r="F132" s="153" t="s">
        <v>78</v>
      </c>
      <c r="H132" s="154">
        <v>1</v>
      </c>
      <c r="I132" s="155"/>
      <c r="L132" s="151"/>
      <c r="M132" s="156"/>
      <c r="T132" s="157"/>
      <c r="AT132" s="152" t="s">
        <v>139</v>
      </c>
      <c r="AU132" s="152" t="s">
        <v>80</v>
      </c>
      <c r="AV132" s="12" t="s">
        <v>80</v>
      </c>
      <c r="AW132" s="12" t="s">
        <v>32</v>
      </c>
      <c r="AX132" s="12" t="s">
        <v>78</v>
      </c>
      <c r="AY132" s="152" t="s">
        <v>124</v>
      </c>
    </row>
    <row r="133" spans="2:65" s="11" customFormat="1" ht="22.9" customHeight="1">
      <c r="B133" s="119"/>
      <c r="D133" s="120" t="s">
        <v>70</v>
      </c>
      <c r="E133" s="129" t="s">
        <v>864</v>
      </c>
      <c r="F133" s="129" t="s">
        <v>865</v>
      </c>
      <c r="I133" s="122"/>
      <c r="J133" s="130">
        <f>BK133</f>
        <v>0</v>
      </c>
      <c r="L133" s="119"/>
      <c r="M133" s="124"/>
      <c r="P133" s="125">
        <f>SUM(P134:P139)</f>
        <v>0</v>
      </c>
      <c r="R133" s="125">
        <f>SUM(R134:R139)</f>
        <v>0</v>
      </c>
      <c r="T133" s="126">
        <f>SUM(T134:T139)</f>
        <v>0</v>
      </c>
      <c r="AR133" s="120" t="s">
        <v>164</v>
      </c>
      <c r="AT133" s="127" t="s">
        <v>70</v>
      </c>
      <c r="AU133" s="127" t="s">
        <v>78</v>
      </c>
      <c r="AY133" s="120" t="s">
        <v>124</v>
      </c>
      <c r="BK133" s="128">
        <f>SUM(BK134:BK139)</f>
        <v>0</v>
      </c>
    </row>
    <row r="134" spans="2:65" s="1" customFormat="1" ht="16.5" customHeight="1">
      <c r="B134" s="32"/>
      <c r="C134" s="131" t="s">
        <v>220</v>
      </c>
      <c r="D134" s="131" t="s">
        <v>126</v>
      </c>
      <c r="E134" s="132" t="s">
        <v>866</v>
      </c>
      <c r="F134" s="133" t="s">
        <v>867</v>
      </c>
      <c r="G134" s="134" t="s">
        <v>815</v>
      </c>
      <c r="H134" s="135">
        <v>1</v>
      </c>
      <c r="I134" s="136"/>
      <c r="J134" s="137">
        <f>ROUND(I134*H134,2)</f>
        <v>0</v>
      </c>
      <c r="K134" s="133" t="s">
        <v>19</v>
      </c>
      <c r="L134" s="32"/>
      <c r="M134" s="138" t="s">
        <v>19</v>
      </c>
      <c r="N134" s="139" t="s">
        <v>42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816</v>
      </c>
      <c r="AT134" s="142" t="s">
        <v>126</v>
      </c>
      <c r="AU134" s="142" t="s">
        <v>80</v>
      </c>
      <c r="AY134" s="17" t="s">
        <v>124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7" t="s">
        <v>78</v>
      </c>
      <c r="BK134" s="143">
        <f>ROUND(I134*H134,2)</f>
        <v>0</v>
      </c>
      <c r="BL134" s="17" t="s">
        <v>816</v>
      </c>
      <c r="BM134" s="142" t="s">
        <v>1110</v>
      </c>
    </row>
    <row r="135" spans="2:65" s="1" customFormat="1" ht="11.25">
      <c r="B135" s="32"/>
      <c r="D135" s="144" t="s">
        <v>133</v>
      </c>
      <c r="F135" s="145" t="s">
        <v>867</v>
      </c>
      <c r="I135" s="146"/>
      <c r="L135" s="32"/>
      <c r="M135" s="147"/>
      <c r="T135" s="53"/>
      <c r="AT135" s="17" t="s">
        <v>133</v>
      </c>
      <c r="AU135" s="17" t="s">
        <v>80</v>
      </c>
    </row>
    <row r="136" spans="2:65" s="12" customFormat="1" ht="11.25">
      <c r="B136" s="151"/>
      <c r="D136" s="144" t="s">
        <v>139</v>
      </c>
      <c r="E136" s="152" t="s">
        <v>19</v>
      </c>
      <c r="F136" s="153" t="s">
        <v>869</v>
      </c>
      <c r="H136" s="154">
        <v>1</v>
      </c>
      <c r="I136" s="155"/>
      <c r="L136" s="151"/>
      <c r="M136" s="156"/>
      <c r="T136" s="157"/>
      <c r="AT136" s="152" t="s">
        <v>139</v>
      </c>
      <c r="AU136" s="152" t="s">
        <v>80</v>
      </c>
      <c r="AV136" s="12" t="s">
        <v>80</v>
      </c>
      <c r="AW136" s="12" t="s">
        <v>32</v>
      </c>
      <c r="AX136" s="12" t="s">
        <v>78</v>
      </c>
      <c r="AY136" s="152" t="s">
        <v>124</v>
      </c>
    </row>
    <row r="137" spans="2:65" s="1" customFormat="1" ht="16.5" customHeight="1">
      <c r="B137" s="32"/>
      <c r="C137" s="131" t="s">
        <v>232</v>
      </c>
      <c r="D137" s="131" t="s">
        <v>126</v>
      </c>
      <c r="E137" s="132" t="s">
        <v>870</v>
      </c>
      <c r="F137" s="133" t="s">
        <v>867</v>
      </c>
      <c r="G137" s="134" t="s">
        <v>815</v>
      </c>
      <c r="H137" s="135">
        <v>1</v>
      </c>
      <c r="I137" s="136"/>
      <c r="J137" s="137">
        <f>ROUND(I137*H137,2)</f>
        <v>0</v>
      </c>
      <c r="K137" s="133" t="s">
        <v>19</v>
      </c>
      <c r="L137" s="32"/>
      <c r="M137" s="138" t="s">
        <v>19</v>
      </c>
      <c r="N137" s="139" t="s">
        <v>42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816</v>
      </c>
      <c r="AT137" s="142" t="s">
        <v>126</v>
      </c>
      <c r="AU137" s="142" t="s">
        <v>80</v>
      </c>
      <c r="AY137" s="17" t="s">
        <v>124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78</v>
      </c>
      <c r="BK137" s="143">
        <f>ROUND(I137*H137,2)</f>
        <v>0</v>
      </c>
      <c r="BL137" s="17" t="s">
        <v>816</v>
      </c>
      <c r="BM137" s="142" t="s">
        <v>1111</v>
      </c>
    </row>
    <row r="138" spans="2:65" s="1" customFormat="1" ht="11.25">
      <c r="B138" s="32"/>
      <c r="D138" s="144" t="s">
        <v>133</v>
      </c>
      <c r="F138" s="145" t="s">
        <v>867</v>
      </c>
      <c r="I138" s="146"/>
      <c r="L138" s="32"/>
      <c r="M138" s="147"/>
      <c r="T138" s="53"/>
      <c r="AT138" s="17" t="s">
        <v>133</v>
      </c>
      <c r="AU138" s="17" t="s">
        <v>80</v>
      </c>
    </row>
    <row r="139" spans="2:65" s="12" customFormat="1" ht="11.25">
      <c r="B139" s="151"/>
      <c r="D139" s="144" t="s">
        <v>139</v>
      </c>
      <c r="E139" s="152" t="s">
        <v>19</v>
      </c>
      <c r="F139" s="153" t="s">
        <v>872</v>
      </c>
      <c r="H139" s="154">
        <v>1</v>
      </c>
      <c r="I139" s="155"/>
      <c r="L139" s="151"/>
      <c r="M139" s="184"/>
      <c r="N139" s="185"/>
      <c r="O139" s="185"/>
      <c r="P139" s="185"/>
      <c r="Q139" s="185"/>
      <c r="R139" s="185"/>
      <c r="S139" s="185"/>
      <c r="T139" s="186"/>
      <c r="AT139" s="152" t="s">
        <v>139</v>
      </c>
      <c r="AU139" s="152" t="s">
        <v>80</v>
      </c>
      <c r="AV139" s="12" t="s">
        <v>80</v>
      </c>
      <c r="AW139" s="12" t="s">
        <v>32</v>
      </c>
      <c r="AX139" s="12" t="s">
        <v>78</v>
      </c>
      <c r="AY139" s="152" t="s">
        <v>124</v>
      </c>
    </row>
    <row r="140" spans="2:65" s="1" customFormat="1" ht="6.95" customHeight="1">
      <c r="B140" s="41"/>
      <c r="C140" s="42"/>
      <c r="D140" s="42"/>
      <c r="E140" s="42"/>
      <c r="F140" s="42"/>
      <c r="G140" s="42"/>
      <c r="H140" s="42"/>
      <c r="I140" s="42"/>
      <c r="J140" s="42"/>
      <c r="K140" s="42"/>
      <c r="L140" s="32"/>
    </row>
  </sheetData>
  <sheetProtection algorithmName="SHA-512" hashValue="cdCtmeeCfsy9Cz7iMyc41XS/Go5DKP5uZfIDP1+L6TKXkStj0SxQbRPmQLQbgu9AZbbSKdAGHKIoRmYzjKJGWg==" saltValue="9Ty2mlNP8ENz7twQEIQJBcx8SFiQBUJyEWUJNLQUCVmkuNZNPU/vHyrUxxYdGRCXkDNriyY/7GSxoKnGIp/Mkw==" spinCount="100000" sheet="1" objects="1" scenarios="1" formatColumns="0" formatRows="0" autoFilter="0"/>
  <autoFilter ref="C88:K139" xr:uid="{00000000-0009-0000-0000-000004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187" customWidth="1"/>
    <col min="2" max="2" width="1.6640625" style="187" customWidth="1"/>
    <col min="3" max="4" width="5" style="187" customWidth="1"/>
    <col min="5" max="5" width="11.6640625" style="187" customWidth="1"/>
    <col min="6" max="6" width="9.1640625" style="187" customWidth="1"/>
    <col min="7" max="7" width="5" style="187" customWidth="1"/>
    <col min="8" max="8" width="77.83203125" style="187" customWidth="1"/>
    <col min="9" max="10" width="20" style="187" customWidth="1"/>
    <col min="11" max="11" width="1.6640625" style="187" customWidth="1"/>
  </cols>
  <sheetData>
    <row r="1" spans="2:11" customFormat="1" ht="37.5" customHeight="1"/>
    <row r="2" spans="2:11" customFormat="1" ht="7.5" customHeight="1">
      <c r="B2" s="188"/>
      <c r="C2" s="189"/>
      <c r="D2" s="189"/>
      <c r="E2" s="189"/>
      <c r="F2" s="189"/>
      <c r="G2" s="189"/>
      <c r="H2" s="189"/>
      <c r="I2" s="189"/>
      <c r="J2" s="189"/>
      <c r="K2" s="190"/>
    </row>
    <row r="3" spans="2:11" s="15" customFormat="1" ht="45" customHeight="1">
      <c r="B3" s="191"/>
      <c r="C3" s="312" t="s">
        <v>1112</v>
      </c>
      <c r="D3" s="312"/>
      <c r="E3" s="312"/>
      <c r="F3" s="312"/>
      <c r="G3" s="312"/>
      <c r="H3" s="312"/>
      <c r="I3" s="312"/>
      <c r="J3" s="312"/>
      <c r="K3" s="192"/>
    </row>
    <row r="4" spans="2:11" customFormat="1" ht="25.5" customHeight="1">
      <c r="B4" s="193"/>
      <c r="C4" s="317" t="s">
        <v>1113</v>
      </c>
      <c r="D4" s="317"/>
      <c r="E4" s="317"/>
      <c r="F4" s="317"/>
      <c r="G4" s="317"/>
      <c r="H4" s="317"/>
      <c r="I4" s="317"/>
      <c r="J4" s="317"/>
      <c r="K4" s="194"/>
    </row>
    <row r="5" spans="2:11" customFormat="1" ht="5.25" customHeight="1">
      <c r="B5" s="193"/>
      <c r="C5" s="195"/>
      <c r="D5" s="195"/>
      <c r="E5" s="195"/>
      <c r="F5" s="195"/>
      <c r="G5" s="195"/>
      <c r="H5" s="195"/>
      <c r="I5" s="195"/>
      <c r="J5" s="195"/>
      <c r="K5" s="194"/>
    </row>
    <row r="6" spans="2:11" customFormat="1" ht="15" customHeight="1">
      <c r="B6" s="193"/>
      <c r="C6" s="316" t="s">
        <v>1114</v>
      </c>
      <c r="D6" s="316"/>
      <c r="E6" s="316"/>
      <c r="F6" s="316"/>
      <c r="G6" s="316"/>
      <c r="H6" s="316"/>
      <c r="I6" s="316"/>
      <c r="J6" s="316"/>
      <c r="K6" s="194"/>
    </row>
    <row r="7" spans="2:11" customFormat="1" ht="15" customHeight="1">
      <c r="B7" s="197"/>
      <c r="C7" s="316" t="s">
        <v>1115</v>
      </c>
      <c r="D7" s="316"/>
      <c r="E7" s="316"/>
      <c r="F7" s="316"/>
      <c r="G7" s="316"/>
      <c r="H7" s="316"/>
      <c r="I7" s="316"/>
      <c r="J7" s="316"/>
      <c r="K7" s="194"/>
    </row>
    <row r="8" spans="2:11" customFormat="1" ht="12.75" customHeight="1">
      <c r="B8" s="197"/>
      <c r="C8" s="196"/>
      <c r="D8" s="196"/>
      <c r="E8" s="196"/>
      <c r="F8" s="196"/>
      <c r="G8" s="196"/>
      <c r="H8" s="196"/>
      <c r="I8" s="196"/>
      <c r="J8" s="196"/>
      <c r="K8" s="194"/>
    </row>
    <row r="9" spans="2:11" customFormat="1" ht="15" customHeight="1">
      <c r="B9" s="197"/>
      <c r="C9" s="316" t="s">
        <v>1116</v>
      </c>
      <c r="D9" s="316"/>
      <c r="E9" s="316"/>
      <c r="F9" s="316"/>
      <c r="G9" s="316"/>
      <c r="H9" s="316"/>
      <c r="I9" s="316"/>
      <c r="J9" s="316"/>
      <c r="K9" s="194"/>
    </row>
    <row r="10" spans="2:11" customFormat="1" ht="15" customHeight="1">
      <c r="B10" s="197"/>
      <c r="C10" s="196"/>
      <c r="D10" s="316" t="s">
        <v>1117</v>
      </c>
      <c r="E10" s="316"/>
      <c r="F10" s="316"/>
      <c r="G10" s="316"/>
      <c r="H10" s="316"/>
      <c r="I10" s="316"/>
      <c r="J10" s="316"/>
      <c r="K10" s="194"/>
    </row>
    <row r="11" spans="2:11" customFormat="1" ht="15" customHeight="1">
      <c r="B11" s="197"/>
      <c r="C11" s="198"/>
      <c r="D11" s="316" t="s">
        <v>1118</v>
      </c>
      <c r="E11" s="316"/>
      <c r="F11" s="316"/>
      <c r="G11" s="316"/>
      <c r="H11" s="316"/>
      <c r="I11" s="316"/>
      <c r="J11" s="316"/>
      <c r="K11" s="194"/>
    </row>
    <row r="12" spans="2:11" customFormat="1" ht="15" customHeight="1">
      <c r="B12" s="197"/>
      <c r="C12" s="198"/>
      <c r="D12" s="196"/>
      <c r="E12" s="196"/>
      <c r="F12" s="196"/>
      <c r="G12" s="196"/>
      <c r="H12" s="196"/>
      <c r="I12" s="196"/>
      <c r="J12" s="196"/>
      <c r="K12" s="194"/>
    </row>
    <row r="13" spans="2:11" customFormat="1" ht="15" customHeight="1">
      <c r="B13" s="197"/>
      <c r="C13" s="198"/>
      <c r="D13" s="199" t="s">
        <v>1119</v>
      </c>
      <c r="E13" s="196"/>
      <c r="F13" s="196"/>
      <c r="G13" s="196"/>
      <c r="H13" s="196"/>
      <c r="I13" s="196"/>
      <c r="J13" s="196"/>
      <c r="K13" s="194"/>
    </row>
    <row r="14" spans="2:11" customFormat="1" ht="12.75" customHeight="1">
      <c r="B14" s="197"/>
      <c r="C14" s="198"/>
      <c r="D14" s="198"/>
      <c r="E14" s="198"/>
      <c r="F14" s="198"/>
      <c r="G14" s="198"/>
      <c r="H14" s="198"/>
      <c r="I14" s="198"/>
      <c r="J14" s="198"/>
      <c r="K14" s="194"/>
    </row>
    <row r="15" spans="2:11" customFormat="1" ht="15" customHeight="1">
      <c r="B15" s="197"/>
      <c r="C15" s="198"/>
      <c r="D15" s="316" t="s">
        <v>1120</v>
      </c>
      <c r="E15" s="316"/>
      <c r="F15" s="316"/>
      <c r="G15" s="316"/>
      <c r="H15" s="316"/>
      <c r="I15" s="316"/>
      <c r="J15" s="316"/>
      <c r="K15" s="194"/>
    </row>
    <row r="16" spans="2:11" customFormat="1" ht="15" customHeight="1">
      <c r="B16" s="197"/>
      <c r="C16" s="198"/>
      <c r="D16" s="316" t="s">
        <v>1121</v>
      </c>
      <c r="E16" s="316"/>
      <c r="F16" s="316"/>
      <c r="G16" s="316"/>
      <c r="H16" s="316"/>
      <c r="I16" s="316"/>
      <c r="J16" s="316"/>
      <c r="K16" s="194"/>
    </row>
    <row r="17" spans="2:11" customFormat="1" ht="15" customHeight="1">
      <c r="B17" s="197"/>
      <c r="C17" s="198"/>
      <c r="D17" s="316" t="s">
        <v>1122</v>
      </c>
      <c r="E17" s="316"/>
      <c r="F17" s="316"/>
      <c r="G17" s="316"/>
      <c r="H17" s="316"/>
      <c r="I17" s="316"/>
      <c r="J17" s="316"/>
      <c r="K17" s="194"/>
    </row>
    <row r="18" spans="2:11" customFormat="1" ht="15" customHeight="1">
      <c r="B18" s="197"/>
      <c r="C18" s="198"/>
      <c r="D18" s="198"/>
      <c r="E18" s="200" t="s">
        <v>77</v>
      </c>
      <c r="F18" s="316" t="s">
        <v>1123</v>
      </c>
      <c r="G18" s="316"/>
      <c r="H18" s="316"/>
      <c r="I18" s="316"/>
      <c r="J18" s="316"/>
      <c r="K18" s="194"/>
    </row>
    <row r="19" spans="2:11" customFormat="1" ht="15" customHeight="1">
      <c r="B19" s="197"/>
      <c r="C19" s="198"/>
      <c r="D19" s="198"/>
      <c r="E19" s="200" t="s">
        <v>1124</v>
      </c>
      <c r="F19" s="316" t="s">
        <v>1125</v>
      </c>
      <c r="G19" s="316"/>
      <c r="H19" s="316"/>
      <c r="I19" s="316"/>
      <c r="J19" s="316"/>
      <c r="K19" s="194"/>
    </row>
    <row r="20" spans="2:11" customFormat="1" ht="15" customHeight="1">
      <c r="B20" s="197"/>
      <c r="C20" s="198"/>
      <c r="D20" s="198"/>
      <c r="E20" s="200" t="s">
        <v>1126</v>
      </c>
      <c r="F20" s="316" t="s">
        <v>1127</v>
      </c>
      <c r="G20" s="316"/>
      <c r="H20" s="316"/>
      <c r="I20" s="316"/>
      <c r="J20" s="316"/>
      <c r="K20" s="194"/>
    </row>
    <row r="21" spans="2:11" customFormat="1" ht="15" customHeight="1">
      <c r="B21" s="197"/>
      <c r="C21" s="198"/>
      <c r="D21" s="198"/>
      <c r="E21" s="200" t="s">
        <v>1128</v>
      </c>
      <c r="F21" s="316" t="s">
        <v>1129</v>
      </c>
      <c r="G21" s="316"/>
      <c r="H21" s="316"/>
      <c r="I21" s="316"/>
      <c r="J21" s="316"/>
      <c r="K21" s="194"/>
    </row>
    <row r="22" spans="2:11" customFormat="1" ht="15" customHeight="1">
      <c r="B22" s="197"/>
      <c r="C22" s="198"/>
      <c r="D22" s="198"/>
      <c r="E22" s="200" t="s">
        <v>1130</v>
      </c>
      <c r="F22" s="316" t="s">
        <v>1131</v>
      </c>
      <c r="G22" s="316"/>
      <c r="H22" s="316"/>
      <c r="I22" s="316"/>
      <c r="J22" s="316"/>
      <c r="K22" s="194"/>
    </row>
    <row r="23" spans="2:11" customFormat="1" ht="15" customHeight="1">
      <c r="B23" s="197"/>
      <c r="C23" s="198"/>
      <c r="D23" s="198"/>
      <c r="E23" s="200" t="s">
        <v>82</v>
      </c>
      <c r="F23" s="316" t="s">
        <v>1132</v>
      </c>
      <c r="G23" s="316"/>
      <c r="H23" s="316"/>
      <c r="I23" s="316"/>
      <c r="J23" s="316"/>
      <c r="K23" s="194"/>
    </row>
    <row r="24" spans="2:11" customFormat="1" ht="12.75" customHeight="1">
      <c r="B24" s="197"/>
      <c r="C24" s="198"/>
      <c r="D24" s="198"/>
      <c r="E24" s="198"/>
      <c r="F24" s="198"/>
      <c r="G24" s="198"/>
      <c r="H24" s="198"/>
      <c r="I24" s="198"/>
      <c r="J24" s="198"/>
      <c r="K24" s="194"/>
    </row>
    <row r="25" spans="2:11" customFormat="1" ht="15" customHeight="1">
      <c r="B25" s="197"/>
      <c r="C25" s="316" t="s">
        <v>1133</v>
      </c>
      <c r="D25" s="316"/>
      <c r="E25" s="316"/>
      <c r="F25" s="316"/>
      <c r="G25" s="316"/>
      <c r="H25" s="316"/>
      <c r="I25" s="316"/>
      <c r="J25" s="316"/>
      <c r="K25" s="194"/>
    </row>
    <row r="26" spans="2:11" customFormat="1" ht="15" customHeight="1">
      <c r="B26" s="197"/>
      <c r="C26" s="316" t="s">
        <v>1134</v>
      </c>
      <c r="D26" s="316"/>
      <c r="E26" s="316"/>
      <c r="F26" s="316"/>
      <c r="G26" s="316"/>
      <c r="H26" s="316"/>
      <c r="I26" s="316"/>
      <c r="J26" s="316"/>
      <c r="K26" s="194"/>
    </row>
    <row r="27" spans="2:11" customFormat="1" ht="15" customHeight="1">
      <c r="B27" s="197"/>
      <c r="C27" s="196"/>
      <c r="D27" s="316" t="s">
        <v>1135</v>
      </c>
      <c r="E27" s="316"/>
      <c r="F27" s="316"/>
      <c r="G27" s="316"/>
      <c r="H27" s="316"/>
      <c r="I27" s="316"/>
      <c r="J27" s="316"/>
      <c r="K27" s="194"/>
    </row>
    <row r="28" spans="2:11" customFormat="1" ht="15" customHeight="1">
      <c r="B28" s="197"/>
      <c r="C28" s="198"/>
      <c r="D28" s="316" t="s">
        <v>1136</v>
      </c>
      <c r="E28" s="316"/>
      <c r="F28" s="316"/>
      <c r="G28" s="316"/>
      <c r="H28" s="316"/>
      <c r="I28" s="316"/>
      <c r="J28" s="316"/>
      <c r="K28" s="194"/>
    </row>
    <row r="29" spans="2:11" customFormat="1" ht="12.75" customHeight="1">
      <c r="B29" s="197"/>
      <c r="C29" s="198"/>
      <c r="D29" s="198"/>
      <c r="E29" s="198"/>
      <c r="F29" s="198"/>
      <c r="G29" s="198"/>
      <c r="H29" s="198"/>
      <c r="I29" s="198"/>
      <c r="J29" s="198"/>
      <c r="K29" s="194"/>
    </row>
    <row r="30" spans="2:11" customFormat="1" ht="15" customHeight="1">
      <c r="B30" s="197"/>
      <c r="C30" s="198"/>
      <c r="D30" s="316" t="s">
        <v>1137</v>
      </c>
      <c r="E30" s="316"/>
      <c r="F30" s="316"/>
      <c r="G30" s="316"/>
      <c r="H30" s="316"/>
      <c r="I30" s="316"/>
      <c r="J30" s="316"/>
      <c r="K30" s="194"/>
    </row>
    <row r="31" spans="2:11" customFormat="1" ht="15" customHeight="1">
      <c r="B31" s="197"/>
      <c r="C31" s="198"/>
      <c r="D31" s="316" t="s">
        <v>1138</v>
      </c>
      <c r="E31" s="316"/>
      <c r="F31" s="316"/>
      <c r="G31" s="316"/>
      <c r="H31" s="316"/>
      <c r="I31" s="316"/>
      <c r="J31" s="316"/>
      <c r="K31" s="194"/>
    </row>
    <row r="32" spans="2:11" customFormat="1" ht="12.75" customHeight="1">
      <c r="B32" s="197"/>
      <c r="C32" s="198"/>
      <c r="D32" s="198"/>
      <c r="E32" s="198"/>
      <c r="F32" s="198"/>
      <c r="G32" s="198"/>
      <c r="H32" s="198"/>
      <c r="I32" s="198"/>
      <c r="J32" s="198"/>
      <c r="K32" s="194"/>
    </row>
    <row r="33" spans="2:11" customFormat="1" ht="15" customHeight="1">
      <c r="B33" s="197"/>
      <c r="C33" s="198"/>
      <c r="D33" s="316" t="s">
        <v>1139</v>
      </c>
      <c r="E33" s="316"/>
      <c r="F33" s="316"/>
      <c r="G33" s="316"/>
      <c r="H33" s="316"/>
      <c r="I33" s="316"/>
      <c r="J33" s="316"/>
      <c r="K33" s="194"/>
    </row>
    <row r="34" spans="2:11" customFormat="1" ht="15" customHeight="1">
      <c r="B34" s="197"/>
      <c r="C34" s="198"/>
      <c r="D34" s="316" t="s">
        <v>1140</v>
      </c>
      <c r="E34" s="316"/>
      <c r="F34" s="316"/>
      <c r="G34" s="316"/>
      <c r="H34" s="316"/>
      <c r="I34" s="316"/>
      <c r="J34" s="316"/>
      <c r="K34" s="194"/>
    </row>
    <row r="35" spans="2:11" customFormat="1" ht="15" customHeight="1">
      <c r="B35" s="197"/>
      <c r="C35" s="198"/>
      <c r="D35" s="316" t="s">
        <v>1141</v>
      </c>
      <c r="E35" s="316"/>
      <c r="F35" s="316"/>
      <c r="G35" s="316"/>
      <c r="H35" s="316"/>
      <c r="I35" s="316"/>
      <c r="J35" s="316"/>
      <c r="K35" s="194"/>
    </row>
    <row r="36" spans="2:11" customFormat="1" ht="15" customHeight="1">
      <c r="B36" s="197"/>
      <c r="C36" s="198"/>
      <c r="D36" s="196"/>
      <c r="E36" s="199" t="s">
        <v>110</v>
      </c>
      <c r="F36" s="196"/>
      <c r="G36" s="316" t="s">
        <v>1142</v>
      </c>
      <c r="H36" s="316"/>
      <c r="I36" s="316"/>
      <c r="J36" s="316"/>
      <c r="K36" s="194"/>
    </row>
    <row r="37" spans="2:11" customFormat="1" ht="30.75" customHeight="1">
      <c r="B37" s="197"/>
      <c r="C37" s="198"/>
      <c r="D37" s="196"/>
      <c r="E37" s="199" t="s">
        <v>1143</v>
      </c>
      <c r="F37" s="196"/>
      <c r="G37" s="316" t="s">
        <v>1144</v>
      </c>
      <c r="H37" s="316"/>
      <c r="I37" s="316"/>
      <c r="J37" s="316"/>
      <c r="K37" s="194"/>
    </row>
    <row r="38" spans="2:11" customFormat="1" ht="15" customHeight="1">
      <c r="B38" s="197"/>
      <c r="C38" s="198"/>
      <c r="D38" s="196"/>
      <c r="E38" s="199" t="s">
        <v>52</v>
      </c>
      <c r="F38" s="196"/>
      <c r="G38" s="316" t="s">
        <v>1145</v>
      </c>
      <c r="H38" s="316"/>
      <c r="I38" s="316"/>
      <c r="J38" s="316"/>
      <c r="K38" s="194"/>
    </row>
    <row r="39" spans="2:11" customFormat="1" ht="15" customHeight="1">
      <c r="B39" s="197"/>
      <c r="C39" s="198"/>
      <c r="D39" s="196"/>
      <c r="E39" s="199" t="s">
        <v>53</v>
      </c>
      <c r="F39" s="196"/>
      <c r="G39" s="316" t="s">
        <v>1146</v>
      </c>
      <c r="H39" s="316"/>
      <c r="I39" s="316"/>
      <c r="J39" s="316"/>
      <c r="K39" s="194"/>
    </row>
    <row r="40" spans="2:11" customFormat="1" ht="15" customHeight="1">
      <c r="B40" s="197"/>
      <c r="C40" s="198"/>
      <c r="D40" s="196"/>
      <c r="E40" s="199" t="s">
        <v>111</v>
      </c>
      <c r="F40" s="196"/>
      <c r="G40" s="316" t="s">
        <v>1147</v>
      </c>
      <c r="H40" s="316"/>
      <c r="I40" s="316"/>
      <c r="J40" s="316"/>
      <c r="K40" s="194"/>
    </row>
    <row r="41" spans="2:11" customFormat="1" ht="15" customHeight="1">
      <c r="B41" s="197"/>
      <c r="C41" s="198"/>
      <c r="D41" s="196"/>
      <c r="E41" s="199" t="s">
        <v>112</v>
      </c>
      <c r="F41" s="196"/>
      <c r="G41" s="316" t="s">
        <v>1148</v>
      </c>
      <c r="H41" s="316"/>
      <c r="I41" s="316"/>
      <c r="J41" s="316"/>
      <c r="K41" s="194"/>
    </row>
    <row r="42" spans="2:11" customFormat="1" ht="15" customHeight="1">
      <c r="B42" s="197"/>
      <c r="C42" s="198"/>
      <c r="D42" s="196"/>
      <c r="E42" s="199" t="s">
        <v>1149</v>
      </c>
      <c r="F42" s="196"/>
      <c r="G42" s="316" t="s">
        <v>1150</v>
      </c>
      <c r="H42" s="316"/>
      <c r="I42" s="316"/>
      <c r="J42" s="316"/>
      <c r="K42" s="194"/>
    </row>
    <row r="43" spans="2:11" customFormat="1" ht="15" customHeight="1">
      <c r="B43" s="197"/>
      <c r="C43" s="198"/>
      <c r="D43" s="196"/>
      <c r="E43" s="199"/>
      <c r="F43" s="196"/>
      <c r="G43" s="316" t="s">
        <v>1151</v>
      </c>
      <c r="H43" s="316"/>
      <c r="I43" s="316"/>
      <c r="J43" s="316"/>
      <c r="K43" s="194"/>
    </row>
    <row r="44" spans="2:11" customFormat="1" ht="15" customHeight="1">
      <c r="B44" s="197"/>
      <c r="C44" s="198"/>
      <c r="D44" s="196"/>
      <c r="E44" s="199" t="s">
        <v>1152</v>
      </c>
      <c r="F44" s="196"/>
      <c r="G44" s="316" t="s">
        <v>1153</v>
      </c>
      <c r="H44" s="316"/>
      <c r="I44" s="316"/>
      <c r="J44" s="316"/>
      <c r="K44" s="194"/>
    </row>
    <row r="45" spans="2:11" customFormat="1" ht="15" customHeight="1">
      <c r="B45" s="197"/>
      <c r="C45" s="198"/>
      <c r="D45" s="196"/>
      <c r="E45" s="199" t="s">
        <v>114</v>
      </c>
      <c r="F45" s="196"/>
      <c r="G45" s="316" t="s">
        <v>1154</v>
      </c>
      <c r="H45" s="316"/>
      <c r="I45" s="316"/>
      <c r="J45" s="316"/>
      <c r="K45" s="194"/>
    </row>
    <row r="46" spans="2:11" customFormat="1" ht="12.75" customHeight="1">
      <c r="B46" s="197"/>
      <c r="C46" s="198"/>
      <c r="D46" s="196"/>
      <c r="E46" s="196"/>
      <c r="F46" s="196"/>
      <c r="G46" s="196"/>
      <c r="H46" s="196"/>
      <c r="I46" s="196"/>
      <c r="J46" s="196"/>
      <c r="K46" s="194"/>
    </row>
    <row r="47" spans="2:11" customFormat="1" ht="15" customHeight="1">
      <c r="B47" s="197"/>
      <c r="C47" s="198"/>
      <c r="D47" s="316" t="s">
        <v>1155</v>
      </c>
      <c r="E47" s="316"/>
      <c r="F47" s="316"/>
      <c r="G47" s="316"/>
      <c r="H47" s="316"/>
      <c r="I47" s="316"/>
      <c r="J47" s="316"/>
      <c r="K47" s="194"/>
    </row>
    <row r="48" spans="2:11" customFormat="1" ht="15" customHeight="1">
      <c r="B48" s="197"/>
      <c r="C48" s="198"/>
      <c r="D48" s="198"/>
      <c r="E48" s="316" t="s">
        <v>1156</v>
      </c>
      <c r="F48" s="316"/>
      <c r="G48" s="316"/>
      <c r="H48" s="316"/>
      <c r="I48" s="316"/>
      <c r="J48" s="316"/>
      <c r="K48" s="194"/>
    </row>
    <row r="49" spans="2:11" customFormat="1" ht="15" customHeight="1">
      <c r="B49" s="197"/>
      <c r="C49" s="198"/>
      <c r="D49" s="198"/>
      <c r="E49" s="316" t="s">
        <v>1157</v>
      </c>
      <c r="F49" s="316"/>
      <c r="G49" s="316"/>
      <c r="H49" s="316"/>
      <c r="I49" s="316"/>
      <c r="J49" s="316"/>
      <c r="K49" s="194"/>
    </row>
    <row r="50" spans="2:11" customFormat="1" ht="15" customHeight="1">
      <c r="B50" s="197"/>
      <c r="C50" s="198"/>
      <c r="D50" s="198"/>
      <c r="E50" s="316" t="s">
        <v>1158</v>
      </c>
      <c r="F50" s="316"/>
      <c r="G50" s="316"/>
      <c r="H50" s="316"/>
      <c r="I50" s="316"/>
      <c r="J50" s="316"/>
      <c r="K50" s="194"/>
    </row>
    <row r="51" spans="2:11" customFormat="1" ht="15" customHeight="1">
      <c r="B51" s="197"/>
      <c r="C51" s="198"/>
      <c r="D51" s="316" t="s">
        <v>1159</v>
      </c>
      <c r="E51" s="316"/>
      <c r="F51" s="316"/>
      <c r="G51" s="316"/>
      <c r="H51" s="316"/>
      <c r="I51" s="316"/>
      <c r="J51" s="316"/>
      <c r="K51" s="194"/>
    </row>
    <row r="52" spans="2:11" customFormat="1" ht="25.5" customHeight="1">
      <c r="B52" s="193"/>
      <c r="C52" s="317" t="s">
        <v>1160</v>
      </c>
      <c r="D52" s="317"/>
      <c r="E52" s="317"/>
      <c r="F52" s="317"/>
      <c r="G52" s="317"/>
      <c r="H52" s="317"/>
      <c r="I52" s="317"/>
      <c r="J52" s="317"/>
      <c r="K52" s="194"/>
    </row>
    <row r="53" spans="2:11" customFormat="1" ht="5.25" customHeight="1">
      <c r="B53" s="193"/>
      <c r="C53" s="195"/>
      <c r="D53" s="195"/>
      <c r="E53" s="195"/>
      <c r="F53" s="195"/>
      <c r="G53" s="195"/>
      <c r="H53" s="195"/>
      <c r="I53" s="195"/>
      <c r="J53" s="195"/>
      <c r="K53" s="194"/>
    </row>
    <row r="54" spans="2:11" customFormat="1" ht="15" customHeight="1">
      <c r="B54" s="193"/>
      <c r="C54" s="316" t="s">
        <v>1161</v>
      </c>
      <c r="D54" s="316"/>
      <c r="E54" s="316"/>
      <c r="F54" s="316"/>
      <c r="G54" s="316"/>
      <c r="H54" s="316"/>
      <c r="I54" s="316"/>
      <c r="J54" s="316"/>
      <c r="K54" s="194"/>
    </row>
    <row r="55" spans="2:11" customFormat="1" ht="15" customHeight="1">
      <c r="B55" s="193"/>
      <c r="C55" s="316" t="s">
        <v>1162</v>
      </c>
      <c r="D55" s="316"/>
      <c r="E55" s="316"/>
      <c r="F55" s="316"/>
      <c r="G55" s="316"/>
      <c r="H55" s="316"/>
      <c r="I55" s="316"/>
      <c r="J55" s="316"/>
      <c r="K55" s="194"/>
    </row>
    <row r="56" spans="2:11" customFormat="1" ht="12.75" customHeight="1">
      <c r="B56" s="193"/>
      <c r="C56" s="196"/>
      <c r="D56" s="196"/>
      <c r="E56" s="196"/>
      <c r="F56" s="196"/>
      <c r="G56" s="196"/>
      <c r="H56" s="196"/>
      <c r="I56" s="196"/>
      <c r="J56" s="196"/>
      <c r="K56" s="194"/>
    </row>
    <row r="57" spans="2:11" customFormat="1" ht="15" customHeight="1">
      <c r="B57" s="193"/>
      <c r="C57" s="316" t="s">
        <v>1163</v>
      </c>
      <c r="D57" s="316"/>
      <c r="E57" s="316"/>
      <c r="F57" s="316"/>
      <c r="G57" s="316"/>
      <c r="H57" s="316"/>
      <c r="I57" s="316"/>
      <c r="J57" s="316"/>
      <c r="K57" s="194"/>
    </row>
    <row r="58" spans="2:11" customFormat="1" ht="15" customHeight="1">
      <c r="B58" s="193"/>
      <c r="C58" s="198"/>
      <c r="D58" s="316" t="s">
        <v>1164</v>
      </c>
      <c r="E58" s="316"/>
      <c r="F58" s="316"/>
      <c r="G58" s="316"/>
      <c r="H58" s="316"/>
      <c r="I58" s="316"/>
      <c r="J58" s="316"/>
      <c r="K58" s="194"/>
    </row>
    <row r="59" spans="2:11" customFormat="1" ht="15" customHeight="1">
      <c r="B59" s="193"/>
      <c r="C59" s="198"/>
      <c r="D59" s="316" t="s">
        <v>1165</v>
      </c>
      <c r="E59" s="316"/>
      <c r="F59" s="316"/>
      <c r="G59" s="316"/>
      <c r="H59" s="316"/>
      <c r="I59" s="316"/>
      <c r="J59" s="316"/>
      <c r="K59" s="194"/>
    </row>
    <row r="60" spans="2:11" customFormat="1" ht="15" customHeight="1">
      <c r="B60" s="193"/>
      <c r="C60" s="198"/>
      <c r="D60" s="316" t="s">
        <v>1166</v>
      </c>
      <c r="E60" s="316"/>
      <c r="F60" s="316"/>
      <c r="G60" s="316"/>
      <c r="H60" s="316"/>
      <c r="I60" s="316"/>
      <c r="J60" s="316"/>
      <c r="K60" s="194"/>
    </row>
    <row r="61" spans="2:11" customFormat="1" ht="15" customHeight="1">
      <c r="B61" s="193"/>
      <c r="C61" s="198"/>
      <c r="D61" s="316" t="s">
        <v>1167</v>
      </c>
      <c r="E61" s="316"/>
      <c r="F61" s="316"/>
      <c r="G61" s="316"/>
      <c r="H61" s="316"/>
      <c r="I61" s="316"/>
      <c r="J61" s="316"/>
      <c r="K61" s="194"/>
    </row>
    <row r="62" spans="2:11" customFormat="1" ht="15" customHeight="1">
      <c r="B62" s="193"/>
      <c r="C62" s="198"/>
      <c r="D62" s="318" t="s">
        <v>1168</v>
      </c>
      <c r="E62" s="318"/>
      <c r="F62" s="318"/>
      <c r="G62" s="318"/>
      <c r="H62" s="318"/>
      <c r="I62" s="318"/>
      <c r="J62" s="318"/>
      <c r="K62" s="194"/>
    </row>
    <row r="63" spans="2:11" customFormat="1" ht="15" customHeight="1">
      <c r="B63" s="193"/>
      <c r="C63" s="198"/>
      <c r="D63" s="316" t="s">
        <v>1169</v>
      </c>
      <c r="E63" s="316"/>
      <c r="F63" s="316"/>
      <c r="G63" s="316"/>
      <c r="H63" s="316"/>
      <c r="I63" s="316"/>
      <c r="J63" s="316"/>
      <c r="K63" s="194"/>
    </row>
    <row r="64" spans="2:11" customFormat="1" ht="12.75" customHeight="1">
      <c r="B64" s="193"/>
      <c r="C64" s="198"/>
      <c r="D64" s="198"/>
      <c r="E64" s="201"/>
      <c r="F64" s="198"/>
      <c r="G64" s="198"/>
      <c r="H64" s="198"/>
      <c r="I64" s="198"/>
      <c r="J64" s="198"/>
      <c r="K64" s="194"/>
    </row>
    <row r="65" spans="2:11" customFormat="1" ht="15" customHeight="1">
      <c r="B65" s="193"/>
      <c r="C65" s="198"/>
      <c r="D65" s="316" t="s">
        <v>1170</v>
      </c>
      <c r="E65" s="316"/>
      <c r="F65" s="316"/>
      <c r="G65" s="316"/>
      <c r="H65" s="316"/>
      <c r="I65" s="316"/>
      <c r="J65" s="316"/>
      <c r="K65" s="194"/>
    </row>
    <row r="66" spans="2:11" customFormat="1" ht="15" customHeight="1">
      <c r="B66" s="193"/>
      <c r="C66" s="198"/>
      <c r="D66" s="318" t="s">
        <v>1171</v>
      </c>
      <c r="E66" s="318"/>
      <c r="F66" s="318"/>
      <c r="G66" s="318"/>
      <c r="H66" s="318"/>
      <c r="I66" s="318"/>
      <c r="J66" s="318"/>
      <c r="K66" s="194"/>
    </row>
    <row r="67" spans="2:11" customFormat="1" ht="15" customHeight="1">
      <c r="B67" s="193"/>
      <c r="C67" s="198"/>
      <c r="D67" s="316" t="s">
        <v>1172</v>
      </c>
      <c r="E67" s="316"/>
      <c r="F67" s="316"/>
      <c r="G67" s="316"/>
      <c r="H67" s="316"/>
      <c r="I67" s="316"/>
      <c r="J67" s="316"/>
      <c r="K67" s="194"/>
    </row>
    <row r="68" spans="2:11" customFormat="1" ht="15" customHeight="1">
      <c r="B68" s="193"/>
      <c r="C68" s="198"/>
      <c r="D68" s="316" t="s">
        <v>1173</v>
      </c>
      <c r="E68" s="316"/>
      <c r="F68" s="316"/>
      <c r="G68" s="316"/>
      <c r="H68" s="316"/>
      <c r="I68" s="316"/>
      <c r="J68" s="316"/>
      <c r="K68" s="194"/>
    </row>
    <row r="69" spans="2:11" customFormat="1" ht="15" customHeight="1">
      <c r="B69" s="193"/>
      <c r="C69" s="198"/>
      <c r="D69" s="316" t="s">
        <v>1174</v>
      </c>
      <c r="E69" s="316"/>
      <c r="F69" s="316"/>
      <c r="G69" s="316"/>
      <c r="H69" s="316"/>
      <c r="I69" s="316"/>
      <c r="J69" s="316"/>
      <c r="K69" s="194"/>
    </row>
    <row r="70" spans="2:11" customFormat="1" ht="15" customHeight="1">
      <c r="B70" s="193"/>
      <c r="C70" s="198"/>
      <c r="D70" s="316" t="s">
        <v>1175</v>
      </c>
      <c r="E70" s="316"/>
      <c r="F70" s="316"/>
      <c r="G70" s="316"/>
      <c r="H70" s="316"/>
      <c r="I70" s="316"/>
      <c r="J70" s="316"/>
      <c r="K70" s="194"/>
    </row>
    <row r="71" spans="2:11" customFormat="1" ht="12.75" customHeight="1">
      <c r="B71" s="202"/>
      <c r="C71" s="203"/>
      <c r="D71" s="203"/>
      <c r="E71" s="203"/>
      <c r="F71" s="203"/>
      <c r="G71" s="203"/>
      <c r="H71" s="203"/>
      <c r="I71" s="203"/>
      <c r="J71" s="203"/>
      <c r="K71" s="204"/>
    </row>
    <row r="72" spans="2:11" customFormat="1" ht="18.75" customHeight="1">
      <c r="B72" s="205"/>
      <c r="C72" s="205"/>
      <c r="D72" s="205"/>
      <c r="E72" s="205"/>
      <c r="F72" s="205"/>
      <c r="G72" s="205"/>
      <c r="H72" s="205"/>
      <c r="I72" s="205"/>
      <c r="J72" s="205"/>
      <c r="K72" s="206"/>
    </row>
    <row r="73" spans="2:11" customFormat="1" ht="18.75" customHeight="1">
      <c r="B73" s="206"/>
      <c r="C73" s="206"/>
      <c r="D73" s="206"/>
      <c r="E73" s="206"/>
      <c r="F73" s="206"/>
      <c r="G73" s="206"/>
      <c r="H73" s="206"/>
      <c r="I73" s="206"/>
      <c r="J73" s="206"/>
      <c r="K73" s="206"/>
    </row>
    <row r="74" spans="2:11" customFormat="1" ht="7.5" customHeight="1">
      <c r="B74" s="207"/>
      <c r="C74" s="208"/>
      <c r="D74" s="208"/>
      <c r="E74" s="208"/>
      <c r="F74" s="208"/>
      <c r="G74" s="208"/>
      <c r="H74" s="208"/>
      <c r="I74" s="208"/>
      <c r="J74" s="208"/>
      <c r="K74" s="209"/>
    </row>
    <row r="75" spans="2:11" customFormat="1" ht="45" customHeight="1">
      <c r="B75" s="210"/>
      <c r="C75" s="311" t="s">
        <v>1176</v>
      </c>
      <c r="D75" s="311"/>
      <c r="E75" s="311"/>
      <c r="F75" s="311"/>
      <c r="G75" s="311"/>
      <c r="H75" s="311"/>
      <c r="I75" s="311"/>
      <c r="J75" s="311"/>
      <c r="K75" s="211"/>
    </row>
    <row r="76" spans="2:11" customFormat="1" ht="17.25" customHeight="1">
      <c r="B76" s="210"/>
      <c r="C76" s="212" t="s">
        <v>1177</v>
      </c>
      <c r="D76" s="212"/>
      <c r="E76" s="212"/>
      <c r="F76" s="212" t="s">
        <v>1178</v>
      </c>
      <c r="G76" s="213"/>
      <c r="H76" s="212" t="s">
        <v>53</v>
      </c>
      <c r="I76" s="212" t="s">
        <v>56</v>
      </c>
      <c r="J76" s="212" t="s">
        <v>1179</v>
      </c>
      <c r="K76" s="211"/>
    </row>
    <row r="77" spans="2:11" customFormat="1" ht="17.25" customHeight="1">
      <c r="B77" s="210"/>
      <c r="C77" s="214" t="s">
        <v>1180</v>
      </c>
      <c r="D77" s="214"/>
      <c r="E77" s="214"/>
      <c r="F77" s="215" t="s">
        <v>1181</v>
      </c>
      <c r="G77" s="216"/>
      <c r="H77" s="214"/>
      <c r="I77" s="214"/>
      <c r="J77" s="214" t="s">
        <v>1182</v>
      </c>
      <c r="K77" s="211"/>
    </row>
    <row r="78" spans="2:11" customFormat="1" ht="5.25" customHeight="1">
      <c r="B78" s="210"/>
      <c r="C78" s="217"/>
      <c r="D78" s="217"/>
      <c r="E78" s="217"/>
      <c r="F78" s="217"/>
      <c r="G78" s="218"/>
      <c r="H78" s="217"/>
      <c r="I78" s="217"/>
      <c r="J78" s="217"/>
      <c r="K78" s="211"/>
    </row>
    <row r="79" spans="2:11" customFormat="1" ht="15" customHeight="1">
      <c r="B79" s="210"/>
      <c r="C79" s="199" t="s">
        <v>52</v>
      </c>
      <c r="D79" s="219"/>
      <c r="E79" s="219"/>
      <c r="F79" s="220" t="s">
        <v>1183</v>
      </c>
      <c r="G79" s="221"/>
      <c r="H79" s="199" t="s">
        <v>1184</v>
      </c>
      <c r="I79" s="199" t="s">
        <v>1185</v>
      </c>
      <c r="J79" s="199">
        <v>20</v>
      </c>
      <c r="K79" s="211"/>
    </row>
    <row r="80" spans="2:11" customFormat="1" ht="15" customHeight="1">
      <c r="B80" s="210"/>
      <c r="C80" s="199" t="s">
        <v>1186</v>
      </c>
      <c r="D80" s="199"/>
      <c r="E80" s="199"/>
      <c r="F80" s="220" t="s">
        <v>1183</v>
      </c>
      <c r="G80" s="221"/>
      <c r="H80" s="199" t="s">
        <v>1187</v>
      </c>
      <c r="I80" s="199" t="s">
        <v>1185</v>
      </c>
      <c r="J80" s="199">
        <v>120</v>
      </c>
      <c r="K80" s="211"/>
    </row>
    <row r="81" spans="2:11" customFormat="1" ht="15" customHeight="1">
      <c r="B81" s="222"/>
      <c r="C81" s="199" t="s">
        <v>1188</v>
      </c>
      <c r="D81" s="199"/>
      <c r="E81" s="199"/>
      <c r="F81" s="220" t="s">
        <v>1189</v>
      </c>
      <c r="G81" s="221"/>
      <c r="H81" s="199" t="s">
        <v>1190</v>
      </c>
      <c r="I81" s="199" t="s">
        <v>1185</v>
      </c>
      <c r="J81" s="199">
        <v>50</v>
      </c>
      <c r="K81" s="211"/>
    </row>
    <row r="82" spans="2:11" customFormat="1" ht="15" customHeight="1">
      <c r="B82" s="222"/>
      <c r="C82" s="199" t="s">
        <v>1191</v>
      </c>
      <c r="D82" s="199"/>
      <c r="E82" s="199"/>
      <c r="F82" s="220" t="s">
        <v>1183</v>
      </c>
      <c r="G82" s="221"/>
      <c r="H82" s="199" t="s">
        <v>1192</v>
      </c>
      <c r="I82" s="199" t="s">
        <v>1193</v>
      </c>
      <c r="J82" s="199"/>
      <c r="K82" s="211"/>
    </row>
    <row r="83" spans="2:11" customFormat="1" ht="15" customHeight="1">
      <c r="B83" s="222"/>
      <c r="C83" s="199" t="s">
        <v>1194</v>
      </c>
      <c r="D83" s="199"/>
      <c r="E83" s="199"/>
      <c r="F83" s="220" t="s">
        <v>1189</v>
      </c>
      <c r="G83" s="199"/>
      <c r="H83" s="199" t="s">
        <v>1195</v>
      </c>
      <c r="I83" s="199" t="s">
        <v>1185</v>
      </c>
      <c r="J83" s="199">
        <v>15</v>
      </c>
      <c r="K83" s="211"/>
    </row>
    <row r="84" spans="2:11" customFormat="1" ht="15" customHeight="1">
      <c r="B84" s="222"/>
      <c r="C84" s="199" t="s">
        <v>1196</v>
      </c>
      <c r="D84" s="199"/>
      <c r="E84" s="199"/>
      <c r="F84" s="220" t="s">
        <v>1189</v>
      </c>
      <c r="G84" s="199"/>
      <c r="H84" s="199" t="s">
        <v>1197</v>
      </c>
      <c r="I84" s="199" t="s">
        <v>1185</v>
      </c>
      <c r="J84" s="199">
        <v>15</v>
      </c>
      <c r="K84" s="211"/>
    </row>
    <row r="85" spans="2:11" customFormat="1" ht="15" customHeight="1">
      <c r="B85" s="222"/>
      <c r="C85" s="199" t="s">
        <v>1198</v>
      </c>
      <c r="D85" s="199"/>
      <c r="E85" s="199"/>
      <c r="F85" s="220" t="s">
        <v>1189</v>
      </c>
      <c r="G85" s="199"/>
      <c r="H85" s="199" t="s">
        <v>1199</v>
      </c>
      <c r="I85" s="199" t="s">
        <v>1185</v>
      </c>
      <c r="J85" s="199">
        <v>20</v>
      </c>
      <c r="K85" s="211"/>
    </row>
    <row r="86" spans="2:11" customFormat="1" ht="15" customHeight="1">
      <c r="B86" s="222"/>
      <c r="C86" s="199" t="s">
        <v>1200</v>
      </c>
      <c r="D86" s="199"/>
      <c r="E86" s="199"/>
      <c r="F86" s="220" t="s">
        <v>1189</v>
      </c>
      <c r="G86" s="199"/>
      <c r="H86" s="199" t="s">
        <v>1201</v>
      </c>
      <c r="I86" s="199" t="s">
        <v>1185</v>
      </c>
      <c r="J86" s="199">
        <v>20</v>
      </c>
      <c r="K86" s="211"/>
    </row>
    <row r="87" spans="2:11" customFormat="1" ht="15" customHeight="1">
      <c r="B87" s="222"/>
      <c r="C87" s="199" t="s">
        <v>1202</v>
      </c>
      <c r="D87" s="199"/>
      <c r="E87" s="199"/>
      <c r="F87" s="220" t="s">
        <v>1189</v>
      </c>
      <c r="G87" s="221"/>
      <c r="H87" s="199" t="s">
        <v>1203</v>
      </c>
      <c r="I87" s="199" t="s">
        <v>1185</v>
      </c>
      <c r="J87" s="199">
        <v>50</v>
      </c>
      <c r="K87" s="211"/>
    </row>
    <row r="88" spans="2:11" customFormat="1" ht="15" customHeight="1">
      <c r="B88" s="222"/>
      <c r="C88" s="199" t="s">
        <v>1204</v>
      </c>
      <c r="D88" s="199"/>
      <c r="E88" s="199"/>
      <c r="F88" s="220" t="s">
        <v>1189</v>
      </c>
      <c r="G88" s="221"/>
      <c r="H88" s="199" t="s">
        <v>1205</v>
      </c>
      <c r="I88" s="199" t="s">
        <v>1185</v>
      </c>
      <c r="J88" s="199">
        <v>20</v>
      </c>
      <c r="K88" s="211"/>
    </row>
    <row r="89" spans="2:11" customFormat="1" ht="15" customHeight="1">
      <c r="B89" s="222"/>
      <c r="C89" s="199" t="s">
        <v>1206</v>
      </c>
      <c r="D89" s="199"/>
      <c r="E89" s="199"/>
      <c r="F89" s="220" t="s">
        <v>1189</v>
      </c>
      <c r="G89" s="221"/>
      <c r="H89" s="199" t="s">
        <v>1207</v>
      </c>
      <c r="I89" s="199" t="s">
        <v>1185</v>
      </c>
      <c r="J89" s="199">
        <v>20</v>
      </c>
      <c r="K89" s="211"/>
    </row>
    <row r="90" spans="2:11" customFormat="1" ht="15" customHeight="1">
      <c r="B90" s="222"/>
      <c r="C90" s="199" t="s">
        <v>1208</v>
      </c>
      <c r="D90" s="199"/>
      <c r="E90" s="199"/>
      <c r="F90" s="220" t="s">
        <v>1189</v>
      </c>
      <c r="G90" s="221"/>
      <c r="H90" s="199" t="s">
        <v>1209</v>
      </c>
      <c r="I90" s="199" t="s">
        <v>1185</v>
      </c>
      <c r="J90" s="199">
        <v>50</v>
      </c>
      <c r="K90" s="211"/>
    </row>
    <row r="91" spans="2:11" customFormat="1" ht="15" customHeight="1">
      <c r="B91" s="222"/>
      <c r="C91" s="199" t="s">
        <v>1210</v>
      </c>
      <c r="D91" s="199"/>
      <c r="E91" s="199"/>
      <c r="F91" s="220" t="s">
        <v>1189</v>
      </c>
      <c r="G91" s="221"/>
      <c r="H91" s="199" t="s">
        <v>1210</v>
      </c>
      <c r="I91" s="199" t="s">
        <v>1185</v>
      </c>
      <c r="J91" s="199">
        <v>50</v>
      </c>
      <c r="K91" s="211"/>
    </row>
    <row r="92" spans="2:11" customFormat="1" ht="15" customHeight="1">
      <c r="B92" s="222"/>
      <c r="C92" s="199" t="s">
        <v>1211</v>
      </c>
      <c r="D92" s="199"/>
      <c r="E92" s="199"/>
      <c r="F92" s="220" t="s">
        <v>1189</v>
      </c>
      <c r="G92" s="221"/>
      <c r="H92" s="199" t="s">
        <v>1212</v>
      </c>
      <c r="I92" s="199" t="s">
        <v>1185</v>
      </c>
      <c r="J92" s="199">
        <v>255</v>
      </c>
      <c r="K92" s="211"/>
    </row>
    <row r="93" spans="2:11" customFormat="1" ht="15" customHeight="1">
      <c r="B93" s="222"/>
      <c r="C93" s="199" t="s">
        <v>1213</v>
      </c>
      <c r="D93" s="199"/>
      <c r="E93" s="199"/>
      <c r="F93" s="220" t="s">
        <v>1183</v>
      </c>
      <c r="G93" s="221"/>
      <c r="H93" s="199" t="s">
        <v>1214</v>
      </c>
      <c r="I93" s="199" t="s">
        <v>1215</v>
      </c>
      <c r="J93" s="199"/>
      <c r="K93" s="211"/>
    </row>
    <row r="94" spans="2:11" customFormat="1" ht="15" customHeight="1">
      <c r="B94" s="222"/>
      <c r="C94" s="199" t="s">
        <v>1216</v>
      </c>
      <c r="D94" s="199"/>
      <c r="E94" s="199"/>
      <c r="F94" s="220" t="s">
        <v>1183</v>
      </c>
      <c r="G94" s="221"/>
      <c r="H94" s="199" t="s">
        <v>1217</v>
      </c>
      <c r="I94" s="199" t="s">
        <v>1218</v>
      </c>
      <c r="J94" s="199"/>
      <c r="K94" s="211"/>
    </row>
    <row r="95" spans="2:11" customFormat="1" ht="15" customHeight="1">
      <c r="B95" s="222"/>
      <c r="C95" s="199" t="s">
        <v>1219</v>
      </c>
      <c r="D95" s="199"/>
      <c r="E95" s="199"/>
      <c r="F95" s="220" t="s">
        <v>1183</v>
      </c>
      <c r="G95" s="221"/>
      <c r="H95" s="199" t="s">
        <v>1219</v>
      </c>
      <c r="I95" s="199" t="s">
        <v>1218</v>
      </c>
      <c r="J95" s="199"/>
      <c r="K95" s="211"/>
    </row>
    <row r="96" spans="2:11" customFormat="1" ht="15" customHeight="1">
      <c r="B96" s="222"/>
      <c r="C96" s="199" t="s">
        <v>37</v>
      </c>
      <c r="D96" s="199"/>
      <c r="E96" s="199"/>
      <c r="F96" s="220" t="s">
        <v>1183</v>
      </c>
      <c r="G96" s="221"/>
      <c r="H96" s="199" t="s">
        <v>1220</v>
      </c>
      <c r="I96" s="199" t="s">
        <v>1218</v>
      </c>
      <c r="J96" s="199"/>
      <c r="K96" s="211"/>
    </row>
    <row r="97" spans="2:11" customFormat="1" ht="15" customHeight="1">
      <c r="B97" s="222"/>
      <c r="C97" s="199" t="s">
        <v>47</v>
      </c>
      <c r="D97" s="199"/>
      <c r="E97" s="199"/>
      <c r="F97" s="220" t="s">
        <v>1183</v>
      </c>
      <c r="G97" s="221"/>
      <c r="H97" s="199" t="s">
        <v>1221</v>
      </c>
      <c r="I97" s="199" t="s">
        <v>1218</v>
      </c>
      <c r="J97" s="199"/>
      <c r="K97" s="211"/>
    </row>
    <row r="98" spans="2:11" customFormat="1" ht="15" customHeight="1">
      <c r="B98" s="223"/>
      <c r="C98" s="224"/>
      <c r="D98" s="224"/>
      <c r="E98" s="224"/>
      <c r="F98" s="224"/>
      <c r="G98" s="224"/>
      <c r="H98" s="224"/>
      <c r="I98" s="224"/>
      <c r="J98" s="224"/>
      <c r="K98" s="225"/>
    </row>
    <row r="99" spans="2:11" customFormat="1" ht="18.75" customHeight="1">
      <c r="B99" s="226"/>
      <c r="C99" s="227"/>
      <c r="D99" s="227"/>
      <c r="E99" s="227"/>
      <c r="F99" s="227"/>
      <c r="G99" s="227"/>
      <c r="H99" s="227"/>
      <c r="I99" s="227"/>
      <c r="J99" s="227"/>
      <c r="K99" s="226"/>
    </row>
    <row r="100" spans="2:11" customFormat="1" ht="18.75" customHeight="1">
      <c r="B100" s="206"/>
      <c r="C100" s="206"/>
      <c r="D100" s="206"/>
      <c r="E100" s="206"/>
      <c r="F100" s="206"/>
      <c r="G100" s="206"/>
      <c r="H100" s="206"/>
      <c r="I100" s="206"/>
      <c r="J100" s="206"/>
      <c r="K100" s="206"/>
    </row>
    <row r="101" spans="2:11" customFormat="1" ht="7.5" customHeight="1">
      <c r="B101" s="207"/>
      <c r="C101" s="208"/>
      <c r="D101" s="208"/>
      <c r="E101" s="208"/>
      <c r="F101" s="208"/>
      <c r="G101" s="208"/>
      <c r="H101" s="208"/>
      <c r="I101" s="208"/>
      <c r="J101" s="208"/>
      <c r="K101" s="209"/>
    </row>
    <row r="102" spans="2:11" customFormat="1" ht="45" customHeight="1">
      <c r="B102" s="210"/>
      <c r="C102" s="311" t="s">
        <v>1222</v>
      </c>
      <c r="D102" s="311"/>
      <c r="E102" s="311"/>
      <c r="F102" s="311"/>
      <c r="G102" s="311"/>
      <c r="H102" s="311"/>
      <c r="I102" s="311"/>
      <c r="J102" s="311"/>
      <c r="K102" s="211"/>
    </row>
    <row r="103" spans="2:11" customFormat="1" ht="17.25" customHeight="1">
      <c r="B103" s="210"/>
      <c r="C103" s="212" t="s">
        <v>1177</v>
      </c>
      <c r="D103" s="212"/>
      <c r="E103" s="212"/>
      <c r="F103" s="212" t="s">
        <v>1178</v>
      </c>
      <c r="G103" s="213"/>
      <c r="H103" s="212" t="s">
        <v>53</v>
      </c>
      <c r="I103" s="212" t="s">
        <v>56</v>
      </c>
      <c r="J103" s="212" t="s">
        <v>1179</v>
      </c>
      <c r="K103" s="211"/>
    </row>
    <row r="104" spans="2:11" customFormat="1" ht="17.25" customHeight="1">
      <c r="B104" s="210"/>
      <c r="C104" s="214" t="s">
        <v>1180</v>
      </c>
      <c r="D104" s="214"/>
      <c r="E104" s="214"/>
      <c r="F104" s="215" t="s">
        <v>1181</v>
      </c>
      <c r="G104" s="216"/>
      <c r="H104" s="214"/>
      <c r="I104" s="214"/>
      <c r="J104" s="214" t="s">
        <v>1182</v>
      </c>
      <c r="K104" s="211"/>
    </row>
    <row r="105" spans="2:11" customFormat="1" ht="5.25" customHeight="1">
      <c r="B105" s="210"/>
      <c r="C105" s="212"/>
      <c r="D105" s="212"/>
      <c r="E105" s="212"/>
      <c r="F105" s="212"/>
      <c r="G105" s="228"/>
      <c r="H105" s="212"/>
      <c r="I105" s="212"/>
      <c r="J105" s="212"/>
      <c r="K105" s="211"/>
    </row>
    <row r="106" spans="2:11" customFormat="1" ht="15" customHeight="1">
      <c r="B106" s="210"/>
      <c r="C106" s="199" t="s">
        <v>52</v>
      </c>
      <c r="D106" s="219"/>
      <c r="E106" s="219"/>
      <c r="F106" s="220" t="s">
        <v>1183</v>
      </c>
      <c r="G106" s="199"/>
      <c r="H106" s="199" t="s">
        <v>1223</v>
      </c>
      <c r="I106" s="199" t="s">
        <v>1185</v>
      </c>
      <c r="J106" s="199">
        <v>20</v>
      </c>
      <c r="K106" s="211"/>
    </row>
    <row r="107" spans="2:11" customFormat="1" ht="15" customHeight="1">
      <c r="B107" s="210"/>
      <c r="C107" s="199" t="s">
        <v>1186</v>
      </c>
      <c r="D107" s="199"/>
      <c r="E107" s="199"/>
      <c r="F107" s="220" t="s">
        <v>1183</v>
      </c>
      <c r="G107" s="199"/>
      <c r="H107" s="199" t="s">
        <v>1223</v>
      </c>
      <c r="I107" s="199" t="s">
        <v>1185</v>
      </c>
      <c r="J107" s="199">
        <v>120</v>
      </c>
      <c r="K107" s="211"/>
    </row>
    <row r="108" spans="2:11" customFormat="1" ht="15" customHeight="1">
      <c r="B108" s="222"/>
      <c r="C108" s="199" t="s">
        <v>1188</v>
      </c>
      <c r="D108" s="199"/>
      <c r="E108" s="199"/>
      <c r="F108" s="220" t="s">
        <v>1189</v>
      </c>
      <c r="G108" s="199"/>
      <c r="H108" s="199" t="s">
        <v>1223</v>
      </c>
      <c r="I108" s="199" t="s">
        <v>1185</v>
      </c>
      <c r="J108" s="199">
        <v>50</v>
      </c>
      <c r="K108" s="211"/>
    </row>
    <row r="109" spans="2:11" customFormat="1" ht="15" customHeight="1">
      <c r="B109" s="222"/>
      <c r="C109" s="199" t="s">
        <v>1191</v>
      </c>
      <c r="D109" s="199"/>
      <c r="E109" s="199"/>
      <c r="F109" s="220" t="s">
        <v>1183</v>
      </c>
      <c r="G109" s="199"/>
      <c r="H109" s="199" t="s">
        <v>1223</v>
      </c>
      <c r="I109" s="199" t="s">
        <v>1193</v>
      </c>
      <c r="J109" s="199"/>
      <c r="K109" s="211"/>
    </row>
    <row r="110" spans="2:11" customFormat="1" ht="15" customHeight="1">
      <c r="B110" s="222"/>
      <c r="C110" s="199" t="s">
        <v>1202</v>
      </c>
      <c r="D110" s="199"/>
      <c r="E110" s="199"/>
      <c r="F110" s="220" t="s">
        <v>1189</v>
      </c>
      <c r="G110" s="199"/>
      <c r="H110" s="199" t="s">
        <v>1223</v>
      </c>
      <c r="I110" s="199" t="s">
        <v>1185</v>
      </c>
      <c r="J110" s="199">
        <v>50</v>
      </c>
      <c r="K110" s="211"/>
    </row>
    <row r="111" spans="2:11" customFormat="1" ht="15" customHeight="1">
      <c r="B111" s="222"/>
      <c r="C111" s="199" t="s">
        <v>1210</v>
      </c>
      <c r="D111" s="199"/>
      <c r="E111" s="199"/>
      <c r="F111" s="220" t="s">
        <v>1189</v>
      </c>
      <c r="G111" s="199"/>
      <c r="H111" s="199" t="s">
        <v>1223</v>
      </c>
      <c r="I111" s="199" t="s">
        <v>1185</v>
      </c>
      <c r="J111" s="199">
        <v>50</v>
      </c>
      <c r="K111" s="211"/>
    </row>
    <row r="112" spans="2:11" customFormat="1" ht="15" customHeight="1">
      <c r="B112" s="222"/>
      <c r="C112" s="199" t="s">
        <v>1208</v>
      </c>
      <c r="D112" s="199"/>
      <c r="E112" s="199"/>
      <c r="F112" s="220" t="s">
        <v>1189</v>
      </c>
      <c r="G112" s="199"/>
      <c r="H112" s="199" t="s">
        <v>1223</v>
      </c>
      <c r="I112" s="199" t="s">
        <v>1185</v>
      </c>
      <c r="J112" s="199">
        <v>50</v>
      </c>
      <c r="K112" s="211"/>
    </row>
    <row r="113" spans="2:11" customFormat="1" ht="15" customHeight="1">
      <c r="B113" s="222"/>
      <c r="C113" s="199" t="s">
        <v>52</v>
      </c>
      <c r="D113" s="199"/>
      <c r="E113" s="199"/>
      <c r="F113" s="220" t="s">
        <v>1183</v>
      </c>
      <c r="G113" s="199"/>
      <c r="H113" s="199" t="s">
        <v>1224</v>
      </c>
      <c r="I113" s="199" t="s">
        <v>1185</v>
      </c>
      <c r="J113" s="199">
        <v>20</v>
      </c>
      <c r="K113" s="211"/>
    </row>
    <row r="114" spans="2:11" customFormat="1" ht="15" customHeight="1">
      <c r="B114" s="222"/>
      <c r="C114" s="199" t="s">
        <v>1225</v>
      </c>
      <c r="D114" s="199"/>
      <c r="E114" s="199"/>
      <c r="F114" s="220" t="s">
        <v>1183</v>
      </c>
      <c r="G114" s="199"/>
      <c r="H114" s="199" t="s">
        <v>1226</v>
      </c>
      <c r="I114" s="199" t="s">
        <v>1185</v>
      </c>
      <c r="J114" s="199">
        <v>120</v>
      </c>
      <c r="K114" s="211"/>
    </row>
    <row r="115" spans="2:11" customFormat="1" ht="15" customHeight="1">
      <c r="B115" s="222"/>
      <c r="C115" s="199" t="s">
        <v>37</v>
      </c>
      <c r="D115" s="199"/>
      <c r="E115" s="199"/>
      <c r="F115" s="220" t="s">
        <v>1183</v>
      </c>
      <c r="G115" s="199"/>
      <c r="H115" s="199" t="s">
        <v>1227</v>
      </c>
      <c r="I115" s="199" t="s">
        <v>1218</v>
      </c>
      <c r="J115" s="199"/>
      <c r="K115" s="211"/>
    </row>
    <row r="116" spans="2:11" customFormat="1" ht="15" customHeight="1">
      <c r="B116" s="222"/>
      <c r="C116" s="199" t="s">
        <v>47</v>
      </c>
      <c r="D116" s="199"/>
      <c r="E116" s="199"/>
      <c r="F116" s="220" t="s">
        <v>1183</v>
      </c>
      <c r="G116" s="199"/>
      <c r="H116" s="199" t="s">
        <v>1228</v>
      </c>
      <c r="I116" s="199" t="s">
        <v>1218</v>
      </c>
      <c r="J116" s="199"/>
      <c r="K116" s="211"/>
    </row>
    <row r="117" spans="2:11" customFormat="1" ht="15" customHeight="1">
      <c r="B117" s="222"/>
      <c r="C117" s="199" t="s">
        <v>56</v>
      </c>
      <c r="D117" s="199"/>
      <c r="E117" s="199"/>
      <c r="F117" s="220" t="s">
        <v>1183</v>
      </c>
      <c r="G117" s="199"/>
      <c r="H117" s="199" t="s">
        <v>1229</v>
      </c>
      <c r="I117" s="199" t="s">
        <v>1230</v>
      </c>
      <c r="J117" s="199"/>
      <c r="K117" s="211"/>
    </row>
    <row r="118" spans="2:11" customFormat="1" ht="15" customHeight="1">
      <c r="B118" s="223"/>
      <c r="C118" s="229"/>
      <c r="D118" s="229"/>
      <c r="E118" s="229"/>
      <c r="F118" s="229"/>
      <c r="G118" s="229"/>
      <c r="H118" s="229"/>
      <c r="I118" s="229"/>
      <c r="J118" s="229"/>
      <c r="K118" s="225"/>
    </row>
    <row r="119" spans="2:11" customFormat="1" ht="18.75" customHeight="1">
      <c r="B119" s="230"/>
      <c r="C119" s="231"/>
      <c r="D119" s="231"/>
      <c r="E119" s="231"/>
      <c r="F119" s="232"/>
      <c r="G119" s="231"/>
      <c r="H119" s="231"/>
      <c r="I119" s="231"/>
      <c r="J119" s="231"/>
      <c r="K119" s="230"/>
    </row>
    <row r="120" spans="2:11" customFormat="1" ht="18.75" customHeight="1">
      <c r="B120" s="206"/>
      <c r="C120" s="206"/>
      <c r="D120" s="206"/>
      <c r="E120" s="206"/>
      <c r="F120" s="206"/>
      <c r="G120" s="206"/>
      <c r="H120" s="206"/>
      <c r="I120" s="206"/>
      <c r="J120" s="206"/>
      <c r="K120" s="206"/>
    </row>
    <row r="121" spans="2:11" customFormat="1" ht="7.5" customHeight="1">
      <c r="B121" s="233"/>
      <c r="C121" s="234"/>
      <c r="D121" s="234"/>
      <c r="E121" s="234"/>
      <c r="F121" s="234"/>
      <c r="G121" s="234"/>
      <c r="H121" s="234"/>
      <c r="I121" s="234"/>
      <c r="J121" s="234"/>
      <c r="K121" s="235"/>
    </row>
    <row r="122" spans="2:11" customFormat="1" ht="45" customHeight="1">
      <c r="B122" s="236"/>
      <c r="C122" s="312" t="s">
        <v>1231</v>
      </c>
      <c r="D122" s="312"/>
      <c r="E122" s="312"/>
      <c r="F122" s="312"/>
      <c r="G122" s="312"/>
      <c r="H122" s="312"/>
      <c r="I122" s="312"/>
      <c r="J122" s="312"/>
      <c r="K122" s="237"/>
    </row>
    <row r="123" spans="2:11" customFormat="1" ht="17.25" customHeight="1">
      <c r="B123" s="238"/>
      <c r="C123" s="212" t="s">
        <v>1177</v>
      </c>
      <c r="D123" s="212"/>
      <c r="E123" s="212"/>
      <c r="F123" s="212" t="s">
        <v>1178</v>
      </c>
      <c r="G123" s="213"/>
      <c r="H123" s="212" t="s">
        <v>53</v>
      </c>
      <c r="I123" s="212" t="s">
        <v>56</v>
      </c>
      <c r="J123" s="212" t="s">
        <v>1179</v>
      </c>
      <c r="K123" s="239"/>
    </row>
    <row r="124" spans="2:11" customFormat="1" ht="17.25" customHeight="1">
      <c r="B124" s="238"/>
      <c r="C124" s="214" t="s">
        <v>1180</v>
      </c>
      <c r="D124" s="214"/>
      <c r="E124" s="214"/>
      <c r="F124" s="215" t="s">
        <v>1181</v>
      </c>
      <c r="G124" s="216"/>
      <c r="H124" s="214"/>
      <c r="I124" s="214"/>
      <c r="J124" s="214" t="s">
        <v>1182</v>
      </c>
      <c r="K124" s="239"/>
    </row>
    <row r="125" spans="2:11" customFormat="1" ht="5.25" customHeight="1">
      <c r="B125" s="240"/>
      <c r="C125" s="217"/>
      <c r="D125" s="217"/>
      <c r="E125" s="217"/>
      <c r="F125" s="217"/>
      <c r="G125" s="241"/>
      <c r="H125" s="217"/>
      <c r="I125" s="217"/>
      <c r="J125" s="217"/>
      <c r="K125" s="242"/>
    </row>
    <row r="126" spans="2:11" customFormat="1" ht="15" customHeight="1">
      <c r="B126" s="240"/>
      <c r="C126" s="199" t="s">
        <v>1186</v>
      </c>
      <c r="D126" s="219"/>
      <c r="E126" s="219"/>
      <c r="F126" s="220" t="s">
        <v>1183</v>
      </c>
      <c r="G126" s="199"/>
      <c r="H126" s="199" t="s">
        <v>1223</v>
      </c>
      <c r="I126" s="199" t="s">
        <v>1185</v>
      </c>
      <c r="J126" s="199">
        <v>120</v>
      </c>
      <c r="K126" s="243"/>
    </row>
    <row r="127" spans="2:11" customFormat="1" ht="15" customHeight="1">
      <c r="B127" s="240"/>
      <c r="C127" s="199" t="s">
        <v>1232</v>
      </c>
      <c r="D127" s="199"/>
      <c r="E127" s="199"/>
      <c r="F127" s="220" t="s">
        <v>1183</v>
      </c>
      <c r="G127" s="199"/>
      <c r="H127" s="199" t="s">
        <v>1233</v>
      </c>
      <c r="I127" s="199" t="s">
        <v>1185</v>
      </c>
      <c r="J127" s="199" t="s">
        <v>1234</v>
      </c>
      <c r="K127" s="243"/>
    </row>
    <row r="128" spans="2:11" customFormat="1" ht="15" customHeight="1">
      <c r="B128" s="240"/>
      <c r="C128" s="199" t="s">
        <v>82</v>
      </c>
      <c r="D128" s="199"/>
      <c r="E128" s="199"/>
      <c r="F128" s="220" t="s">
        <v>1183</v>
      </c>
      <c r="G128" s="199"/>
      <c r="H128" s="199" t="s">
        <v>1235</v>
      </c>
      <c r="I128" s="199" t="s">
        <v>1185</v>
      </c>
      <c r="J128" s="199" t="s">
        <v>1234</v>
      </c>
      <c r="K128" s="243"/>
    </row>
    <row r="129" spans="2:11" customFormat="1" ht="15" customHeight="1">
      <c r="B129" s="240"/>
      <c r="C129" s="199" t="s">
        <v>1194</v>
      </c>
      <c r="D129" s="199"/>
      <c r="E129" s="199"/>
      <c r="F129" s="220" t="s">
        <v>1189</v>
      </c>
      <c r="G129" s="199"/>
      <c r="H129" s="199" t="s">
        <v>1195</v>
      </c>
      <c r="I129" s="199" t="s">
        <v>1185</v>
      </c>
      <c r="J129" s="199">
        <v>15</v>
      </c>
      <c r="K129" s="243"/>
    </row>
    <row r="130" spans="2:11" customFormat="1" ht="15" customHeight="1">
      <c r="B130" s="240"/>
      <c r="C130" s="199" t="s">
        <v>1196</v>
      </c>
      <c r="D130" s="199"/>
      <c r="E130" s="199"/>
      <c r="F130" s="220" t="s">
        <v>1189</v>
      </c>
      <c r="G130" s="199"/>
      <c r="H130" s="199" t="s">
        <v>1197</v>
      </c>
      <c r="I130" s="199" t="s">
        <v>1185</v>
      </c>
      <c r="J130" s="199">
        <v>15</v>
      </c>
      <c r="K130" s="243"/>
    </row>
    <row r="131" spans="2:11" customFormat="1" ht="15" customHeight="1">
      <c r="B131" s="240"/>
      <c r="C131" s="199" t="s">
        <v>1198</v>
      </c>
      <c r="D131" s="199"/>
      <c r="E131" s="199"/>
      <c r="F131" s="220" t="s">
        <v>1189</v>
      </c>
      <c r="G131" s="199"/>
      <c r="H131" s="199" t="s">
        <v>1199</v>
      </c>
      <c r="I131" s="199" t="s">
        <v>1185</v>
      </c>
      <c r="J131" s="199">
        <v>20</v>
      </c>
      <c r="K131" s="243"/>
    </row>
    <row r="132" spans="2:11" customFormat="1" ht="15" customHeight="1">
      <c r="B132" s="240"/>
      <c r="C132" s="199" t="s">
        <v>1200</v>
      </c>
      <c r="D132" s="199"/>
      <c r="E132" s="199"/>
      <c r="F132" s="220" t="s">
        <v>1189</v>
      </c>
      <c r="G132" s="199"/>
      <c r="H132" s="199" t="s">
        <v>1201</v>
      </c>
      <c r="I132" s="199" t="s">
        <v>1185</v>
      </c>
      <c r="J132" s="199">
        <v>20</v>
      </c>
      <c r="K132" s="243"/>
    </row>
    <row r="133" spans="2:11" customFormat="1" ht="15" customHeight="1">
      <c r="B133" s="240"/>
      <c r="C133" s="199" t="s">
        <v>1188</v>
      </c>
      <c r="D133" s="199"/>
      <c r="E133" s="199"/>
      <c r="F133" s="220" t="s">
        <v>1189</v>
      </c>
      <c r="G133" s="199"/>
      <c r="H133" s="199" t="s">
        <v>1223</v>
      </c>
      <c r="I133" s="199" t="s">
        <v>1185</v>
      </c>
      <c r="J133" s="199">
        <v>50</v>
      </c>
      <c r="K133" s="243"/>
    </row>
    <row r="134" spans="2:11" customFormat="1" ht="15" customHeight="1">
      <c r="B134" s="240"/>
      <c r="C134" s="199" t="s">
        <v>1202</v>
      </c>
      <c r="D134" s="199"/>
      <c r="E134" s="199"/>
      <c r="F134" s="220" t="s">
        <v>1189</v>
      </c>
      <c r="G134" s="199"/>
      <c r="H134" s="199" t="s">
        <v>1223</v>
      </c>
      <c r="I134" s="199" t="s">
        <v>1185</v>
      </c>
      <c r="J134" s="199">
        <v>50</v>
      </c>
      <c r="K134" s="243"/>
    </row>
    <row r="135" spans="2:11" customFormat="1" ht="15" customHeight="1">
      <c r="B135" s="240"/>
      <c r="C135" s="199" t="s">
        <v>1208</v>
      </c>
      <c r="D135" s="199"/>
      <c r="E135" s="199"/>
      <c r="F135" s="220" t="s">
        <v>1189</v>
      </c>
      <c r="G135" s="199"/>
      <c r="H135" s="199" t="s">
        <v>1223</v>
      </c>
      <c r="I135" s="199" t="s">
        <v>1185</v>
      </c>
      <c r="J135" s="199">
        <v>50</v>
      </c>
      <c r="K135" s="243"/>
    </row>
    <row r="136" spans="2:11" customFormat="1" ht="15" customHeight="1">
      <c r="B136" s="240"/>
      <c r="C136" s="199" t="s">
        <v>1210</v>
      </c>
      <c r="D136" s="199"/>
      <c r="E136" s="199"/>
      <c r="F136" s="220" t="s">
        <v>1189</v>
      </c>
      <c r="G136" s="199"/>
      <c r="H136" s="199" t="s">
        <v>1223</v>
      </c>
      <c r="I136" s="199" t="s">
        <v>1185</v>
      </c>
      <c r="J136" s="199">
        <v>50</v>
      </c>
      <c r="K136" s="243"/>
    </row>
    <row r="137" spans="2:11" customFormat="1" ht="15" customHeight="1">
      <c r="B137" s="240"/>
      <c r="C137" s="199" t="s">
        <v>1211</v>
      </c>
      <c r="D137" s="199"/>
      <c r="E137" s="199"/>
      <c r="F137" s="220" t="s">
        <v>1189</v>
      </c>
      <c r="G137" s="199"/>
      <c r="H137" s="199" t="s">
        <v>1236</v>
      </c>
      <c r="I137" s="199" t="s">
        <v>1185</v>
      </c>
      <c r="J137" s="199">
        <v>255</v>
      </c>
      <c r="K137" s="243"/>
    </row>
    <row r="138" spans="2:11" customFormat="1" ht="15" customHeight="1">
      <c r="B138" s="240"/>
      <c r="C138" s="199" t="s">
        <v>1213</v>
      </c>
      <c r="D138" s="199"/>
      <c r="E138" s="199"/>
      <c r="F138" s="220" t="s">
        <v>1183</v>
      </c>
      <c r="G138" s="199"/>
      <c r="H138" s="199" t="s">
        <v>1237</v>
      </c>
      <c r="I138" s="199" t="s">
        <v>1215</v>
      </c>
      <c r="J138" s="199"/>
      <c r="K138" s="243"/>
    </row>
    <row r="139" spans="2:11" customFormat="1" ht="15" customHeight="1">
      <c r="B139" s="240"/>
      <c r="C139" s="199" t="s">
        <v>1216</v>
      </c>
      <c r="D139" s="199"/>
      <c r="E139" s="199"/>
      <c r="F139" s="220" t="s">
        <v>1183</v>
      </c>
      <c r="G139" s="199"/>
      <c r="H139" s="199" t="s">
        <v>1238</v>
      </c>
      <c r="I139" s="199" t="s">
        <v>1218</v>
      </c>
      <c r="J139" s="199"/>
      <c r="K139" s="243"/>
    </row>
    <row r="140" spans="2:11" customFormat="1" ht="15" customHeight="1">
      <c r="B140" s="240"/>
      <c r="C140" s="199" t="s">
        <v>1219</v>
      </c>
      <c r="D140" s="199"/>
      <c r="E140" s="199"/>
      <c r="F140" s="220" t="s">
        <v>1183</v>
      </c>
      <c r="G140" s="199"/>
      <c r="H140" s="199" t="s">
        <v>1219</v>
      </c>
      <c r="I140" s="199" t="s">
        <v>1218</v>
      </c>
      <c r="J140" s="199"/>
      <c r="K140" s="243"/>
    </row>
    <row r="141" spans="2:11" customFormat="1" ht="15" customHeight="1">
      <c r="B141" s="240"/>
      <c r="C141" s="199" t="s">
        <v>37</v>
      </c>
      <c r="D141" s="199"/>
      <c r="E141" s="199"/>
      <c r="F141" s="220" t="s">
        <v>1183</v>
      </c>
      <c r="G141" s="199"/>
      <c r="H141" s="199" t="s">
        <v>1239</v>
      </c>
      <c r="I141" s="199" t="s">
        <v>1218</v>
      </c>
      <c r="J141" s="199"/>
      <c r="K141" s="243"/>
    </row>
    <row r="142" spans="2:11" customFormat="1" ht="15" customHeight="1">
      <c r="B142" s="240"/>
      <c r="C142" s="199" t="s">
        <v>1240</v>
      </c>
      <c r="D142" s="199"/>
      <c r="E142" s="199"/>
      <c r="F142" s="220" t="s">
        <v>1183</v>
      </c>
      <c r="G142" s="199"/>
      <c r="H142" s="199" t="s">
        <v>1241</v>
      </c>
      <c r="I142" s="199" t="s">
        <v>1218</v>
      </c>
      <c r="J142" s="199"/>
      <c r="K142" s="243"/>
    </row>
    <row r="143" spans="2:11" customFormat="1" ht="15" customHeight="1">
      <c r="B143" s="244"/>
      <c r="C143" s="245"/>
      <c r="D143" s="245"/>
      <c r="E143" s="245"/>
      <c r="F143" s="245"/>
      <c r="G143" s="245"/>
      <c r="H143" s="245"/>
      <c r="I143" s="245"/>
      <c r="J143" s="245"/>
      <c r="K143" s="246"/>
    </row>
    <row r="144" spans="2:11" customFormat="1" ht="18.75" customHeight="1">
      <c r="B144" s="231"/>
      <c r="C144" s="231"/>
      <c r="D144" s="231"/>
      <c r="E144" s="231"/>
      <c r="F144" s="232"/>
      <c r="G144" s="231"/>
      <c r="H144" s="231"/>
      <c r="I144" s="231"/>
      <c r="J144" s="231"/>
      <c r="K144" s="231"/>
    </row>
    <row r="145" spans="2:11" customFormat="1" ht="18.75" customHeight="1">
      <c r="B145" s="206"/>
      <c r="C145" s="206"/>
      <c r="D145" s="206"/>
      <c r="E145" s="206"/>
      <c r="F145" s="206"/>
      <c r="G145" s="206"/>
      <c r="H145" s="206"/>
      <c r="I145" s="206"/>
      <c r="J145" s="206"/>
      <c r="K145" s="206"/>
    </row>
    <row r="146" spans="2:11" customFormat="1" ht="7.5" customHeight="1">
      <c r="B146" s="207"/>
      <c r="C146" s="208"/>
      <c r="D146" s="208"/>
      <c r="E146" s="208"/>
      <c r="F146" s="208"/>
      <c r="G146" s="208"/>
      <c r="H146" s="208"/>
      <c r="I146" s="208"/>
      <c r="J146" s="208"/>
      <c r="K146" s="209"/>
    </row>
    <row r="147" spans="2:11" customFormat="1" ht="45" customHeight="1">
      <c r="B147" s="210"/>
      <c r="C147" s="311" t="s">
        <v>1242</v>
      </c>
      <c r="D147" s="311"/>
      <c r="E147" s="311"/>
      <c r="F147" s="311"/>
      <c r="G147" s="311"/>
      <c r="H147" s="311"/>
      <c r="I147" s="311"/>
      <c r="J147" s="311"/>
      <c r="K147" s="211"/>
    </row>
    <row r="148" spans="2:11" customFormat="1" ht="17.25" customHeight="1">
      <c r="B148" s="210"/>
      <c r="C148" s="212" t="s">
        <v>1177</v>
      </c>
      <c r="D148" s="212"/>
      <c r="E148" s="212"/>
      <c r="F148" s="212" t="s">
        <v>1178</v>
      </c>
      <c r="G148" s="213"/>
      <c r="H148" s="212" t="s">
        <v>53</v>
      </c>
      <c r="I148" s="212" t="s">
        <v>56</v>
      </c>
      <c r="J148" s="212" t="s">
        <v>1179</v>
      </c>
      <c r="K148" s="211"/>
    </row>
    <row r="149" spans="2:11" customFormat="1" ht="17.25" customHeight="1">
      <c r="B149" s="210"/>
      <c r="C149" s="214" t="s">
        <v>1180</v>
      </c>
      <c r="D149" s="214"/>
      <c r="E149" s="214"/>
      <c r="F149" s="215" t="s">
        <v>1181</v>
      </c>
      <c r="G149" s="216"/>
      <c r="H149" s="214"/>
      <c r="I149" s="214"/>
      <c r="J149" s="214" t="s">
        <v>1182</v>
      </c>
      <c r="K149" s="211"/>
    </row>
    <row r="150" spans="2:11" customFormat="1" ht="5.25" customHeight="1">
      <c r="B150" s="222"/>
      <c r="C150" s="217"/>
      <c r="D150" s="217"/>
      <c r="E150" s="217"/>
      <c r="F150" s="217"/>
      <c r="G150" s="218"/>
      <c r="H150" s="217"/>
      <c r="I150" s="217"/>
      <c r="J150" s="217"/>
      <c r="K150" s="243"/>
    </row>
    <row r="151" spans="2:11" customFormat="1" ht="15" customHeight="1">
      <c r="B151" s="222"/>
      <c r="C151" s="247" t="s">
        <v>1186</v>
      </c>
      <c r="D151" s="199"/>
      <c r="E151" s="199"/>
      <c r="F151" s="248" t="s">
        <v>1183</v>
      </c>
      <c r="G151" s="199"/>
      <c r="H151" s="247" t="s">
        <v>1223</v>
      </c>
      <c r="I151" s="247" t="s">
        <v>1185</v>
      </c>
      <c r="J151" s="247">
        <v>120</v>
      </c>
      <c r="K151" s="243"/>
    </row>
    <row r="152" spans="2:11" customFormat="1" ht="15" customHeight="1">
      <c r="B152" s="222"/>
      <c r="C152" s="247" t="s">
        <v>1232</v>
      </c>
      <c r="D152" s="199"/>
      <c r="E152" s="199"/>
      <c r="F152" s="248" t="s">
        <v>1183</v>
      </c>
      <c r="G152" s="199"/>
      <c r="H152" s="247" t="s">
        <v>1243</v>
      </c>
      <c r="I152" s="247" t="s">
        <v>1185</v>
      </c>
      <c r="J152" s="247" t="s">
        <v>1234</v>
      </c>
      <c r="K152" s="243"/>
    </row>
    <row r="153" spans="2:11" customFormat="1" ht="15" customHeight="1">
      <c r="B153" s="222"/>
      <c r="C153" s="247" t="s">
        <v>82</v>
      </c>
      <c r="D153" s="199"/>
      <c r="E153" s="199"/>
      <c r="F153" s="248" t="s">
        <v>1183</v>
      </c>
      <c r="G153" s="199"/>
      <c r="H153" s="247" t="s">
        <v>1244</v>
      </c>
      <c r="I153" s="247" t="s">
        <v>1185</v>
      </c>
      <c r="J153" s="247" t="s">
        <v>1234</v>
      </c>
      <c r="K153" s="243"/>
    </row>
    <row r="154" spans="2:11" customFormat="1" ht="15" customHeight="1">
      <c r="B154" s="222"/>
      <c r="C154" s="247" t="s">
        <v>1188</v>
      </c>
      <c r="D154" s="199"/>
      <c r="E154" s="199"/>
      <c r="F154" s="248" t="s">
        <v>1189</v>
      </c>
      <c r="G154" s="199"/>
      <c r="H154" s="247" t="s">
        <v>1223</v>
      </c>
      <c r="I154" s="247" t="s">
        <v>1185</v>
      </c>
      <c r="J154" s="247">
        <v>50</v>
      </c>
      <c r="K154" s="243"/>
    </row>
    <row r="155" spans="2:11" customFormat="1" ht="15" customHeight="1">
      <c r="B155" s="222"/>
      <c r="C155" s="247" t="s">
        <v>1191</v>
      </c>
      <c r="D155" s="199"/>
      <c r="E155" s="199"/>
      <c r="F155" s="248" t="s">
        <v>1183</v>
      </c>
      <c r="G155" s="199"/>
      <c r="H155" s="247" t="s">
        <v>1223</v>
      </c>
      <c r="I155" s="247" t="s">
        <v>1193</v>
      </c>
      <c r="J155" s="247"/>
      <c r="K155" s="243"/>
    </row>
    <row r="156" spans="2:11" customFormat="1" ht="15" customHeight="1">
      <c r="B156" s="222"/>
      <c r="C156" s="247" t="s">
        <v>1202</v>
      </c>
      <c r="D156" s="199"/>
      <c r="E156" s="199"/>
      <c r="F156" s="248" t="s">
        <v>1189</v>
      </c>
      <c r="G156" s="199"/>
      <c r="H156" s="247" t="s">
        <v>1223</v>
      </c>
      <c r="I156" s="247" t="s">
        <v>1185</v>
      </c>
      <c r="J156" s="247">
        <v>50</v>
      </c>
      <c r="K156" s="243"/>
    </row>
    <row r="157" spans="2:11" customFormat="1" ht="15" customHeight="1">
      <c r="B157" s="222"/>
      <c r="C157" s="247" t="s">
        <v>1210</v>
      </c>
      <c r="D157" s="199"/>
      <c r="E157" s="199"/>
      <c r="F157" s="248" t="s">
        <v>1189</v>
      </c>
      <c r="G157" s="199"/>
      <c r="H157" s="247" t="s">
        <v>1223</v>
      </c>
      <c r="I157" s="247" t="s">
        <v>1185</v>
      </c>
      <c r="J157" s="247">
        <v>50</v>
      </c>
      <c r="K157" s="243"/>
    </row>
    <row r="158" spans="2:11" customFormat="1" ht="15" customHeight="1">
      <c r="B158" s="222"/>
      <c r="C158" s="247" t="s">
        <v>1208</v>
      </c>
      <c r="D158" s="199"/>
      <c r="E158" s="199"/>
      <c r="F158" s="248" t="s">
        <v>1189</v>
      </c>
      <c r="G158" s="199"/>
      <c r="H158" s="247" t="s">
        <v>1223</v>
      </c>
      <c r="I158" s="247" t="s">
        <v>1185</v>
      </c>
      <c r="J158" s="247">
        <v>50</v>
      </c>
      <c r="K158" s="243"/>
    </row>
    <row r="159" spans="2:11" customFormat="1" ht="15" customHeight="1">
      <c r="B159" s="222"/>
      <c r="C159" s="247" t="s">
        <v>98</v>
      </c>
      <c r="D159" s="199"/>
      <c r="E159" s="199"/>
      <c r="F159" s="248" t="s">
        <v>1183</v>
      </c>
      <c r="G159" s="199"/>
      <c r="H159" s="247" t="s">
        <v>1245</v>
      </c>
      <c r="I159" s="247" t="s">
        <v>1185</v>
      </c>
      <c r="J159" s="247" t="s">
        <v>1246</v>
      </c>
      <c r="K159" s="243"/>
    </row>
    <row r="160" spans="2:11" customFormat="1" ht="15" customHeight="1">
      <c r="B160" s="222"/>
      <c r="C160" s="247" t="s">
        <v>1247</v>
      </c>
      <c r="D160" s="199"/>
      <c r="E160" s="199"/>
      <c r="F160" s="248" t="s">
        <v>1183</v>
      </c>
      <c r="G160" s="199"/>
      <c r="H160" s="247" t="s">
        <v>1248</v>
      </c>
      <c r="I160" s="247" t="s">
        <v>1218</v>
      </c>
      <c r="J160" s="247"/>
      <c r="K160" s="243"/>
    </row>
    <row r="161" spans="2:11" customFormat="1" ht="15" customHeight="1">
      <c r="B161" s="249"/>
      <c r="C161" s="229"/>
      <c r="D161" s="229"/>
      <c r="E161" s="229"/>
      <c r="F161" s="229"/>
      <c r="G161" s="229"/>
      <c r="H161" s="229"/>
      <c r="I161" s="229"/>
      <c r="J161" s="229"/>
      <c r="K161" s="250"/>
    </row>
    <row r="162" spans="2:11" customFormat="1" ht="18.75" customHeight="1">
      <c r="B162" s="231"/>
      <c r="C162" s="241"/>
      <c r="D162" s="241"/>
      <c r="E162" s="241"/>
      <c r="F162" s="251"/>
      <c r="G162" s="241"/>
      <c r="H162" s="241"/>
      <c r="I162" s="241"/>
      <c r="J162" s="241"/>
      <c r="K162" s="231"/>
    </row>
    <row r="163" spans="2:11" customFormat="1" ht="18.75" customHeight="1">
      <c r="B163" s="206"/>
      <c r="C163" s="206"/>
      <c r="D163" s="206"/>
      <c r="E163" s="206"/>
      <c r="F163" s="206"/>
      <c r="G163" s="206"/>
      <c r="H163" s="206"/>
      <c r="I163" s="206"/>
      <c r="J163" s="206"/>
      <c r="K163" s="206"/>
    </row>
    <row r="164" spans="2:11" customFormat="1" ht="7.5" customHeight="1">
      <c r="B164" s="188"/>
      <c r="C164" s="189"/>
      <c r="D164" s="189"/>
      <c r="E164" s="189"/>
      <c r="F164" s="189"/>
      <c r="G164" s="189"/>
      <c r="H164" s="189"/>
      <c r="I164" s="189"/>
      <c r="J164" s="189"/>
      <c r="K164" s="190"/>
    </row>
    <row r="165" spans="2:11" customFormat="1" ht="45" customHeight="1">
      <c r="B165" s="191"/>
      <c r="C165" s="312" t="s">
        <v>1249</v>
      </c>
      <c r="D165" s="312"/>
      <c r="E165" s="312"/>
      <c r="F165" s="312"/>
      <c r="G165" s="312"/>
      <c r="H165" s="312"/>
      <c r="I165" s="312"/>
      <c r="J165" s="312"/>
      <c r="K165" s="192"/>
    </row>
    <row r="166" spans="2:11" customFormat="1" ht="17.25" customHeight="1">
      <c r="B166" s="191"/>
      <c r="C166" s="212" t="s">
        <v>1177</v>
      </c>
      <c r="D166" s="212"/>
      <c r="E166" s="212"/>
      <c r="F166" s="212" t="s">
        <v>1178</v>
      </c>
      <c r="G166" s="252"/>
      <c r="H166" s="253" t="s">
        <v>53</v>
      </c>
      <c r="I166" s="253" t="s">
        <v>56</v>
      </c>
      <c r="J166" s="212" t="s">
        <v>1179</v>
      </c>
      <c r="K166" s="192"/>
    </row>
    <row r="167" spans="2:11" customFormat="1" ht="17.25" customHeight="1">
      <c r="B167" s="193"/>
      <c r="C167" s="214" t="s">
        <v>1180</v>
      </c>
      <c r="D167" s="214"/>
      <c r="E167" s="214"/>
      <c r="F167" s="215" t="s">
        <v>1181</v>
      </c>
      <c r="G167" s="254"/>
      <c r="H167" s="255"/>
      <c r="I167" s="255"/>
      <c r="J167" s="214" t="s">
        <v>1182</v>
      </c>
      <c r="K167" s="194"/>
    </row>
    <row r="168" spans="2:11" customFormat="1" ht="5.25" customHeight="1">
      <c r="B168" s="222"/>
      <c r="C168" s="217"/>
      <c r="D168" s="217"/>
      <c r="E168" s="217"/>
      <c r="F168" s="217"/>
      <c r="G168" s="218"/>
      <c r="H168" s="217"/>
      <c r="I168" s="217"/>
      <c r="J168" s="217"/>
      <c r="K168" s="243"/>
    </row>
    <row r="169" spans="2:11" customFormat="1" ht="15" customHeight="1">
      <c r="B169" s="222"/>
      <c r="C169" s="199" t="s">
        <v>1186</v>
      </c>
      <c r="D169" s="199"/>
      <c r="E169" s="199"/>
      <c r="F169" s="220" t="s">
        <v>1183</v>
      </c>
      <c r="G169" s="199"/>
      <c r="H169" s="199" t="s">
        <v>1223</v>
      </c>
      <c r="I169" s="199" t="s">
        <v>1185</v>
      </c>
      <c r="J169" s="199">
        <v>120</v>
      </c>
      <c r="K169" s="243"/>
    </row>
    <row r="170" spans="2:11" customFormat="1" ht="15" customHeight="1">
      <c r="B170" s="222"/>
      <c r="C170" s="199" t="s">
        <v>1232</v>
      </c>
      <c r="D170" s="199"/>
      <c r="E170" s="199"/>
      <c r="F170" s="220" t="s">
        <v>1183</v>
      </c>
      <c r="G170" s="199"/>
      <c r="H170" s="199" t="s">
        <v>1233</v>
      </c>
      <c r="I170" s="199" t="s">
        <v>1185</v>
      </c>
      <c r="J170" s="199" t="s">
        <v>1234</v>
      </c>
      <c r="K170" s="243"/>
    </row>
    <row r="171" spans="2:11" customFormat="1" ht="15" customHeight="1">
      <c r="B171" s="222"/>
      <c r="C171" s="199" t="s">
        <v>82</v>
      </c>
      <c r="D171" s="199"/>
      <c r="E171" s="199"/>
      <c r="F171" s="220" t="s">
        <v>1183</v>
      </c>
      <c r="G171" s="199"/>
      <c r="H171" s="199" t="s">
        <v>1250</v>
      </c>
      <c r="I171" s="199" t="s">
        <v>1185</v>
      </c>
      <c r="J171" s="199" t="s">
        <v>1234</v>
      </c>
      <c r="K171" s="243"/>
    </row>
    <row r="172" spans="2:11" customFormat="1" ht="15" customHeight="1">
      <c r="B172" s="222"/>
      <c r="C172" s="199" t="s">
        <v>1188</v>
      </c>
      <c r="D172" s="199"/>
      <c r="E172" s="199"/>
      <c r="F172" s="220" t="s">
        <v>1189</v>
      </c>
      <c r="G172" s="199"/>
      <c r="H172" s="199" t="s">
        <v>1250</v>
      </c>
      <c r="I172" s="199" t="s">
        <v>1185</v>
      </c>
      <c r="J172" s="199">
        <v>50</v>
      </c>
      <c r="K172" s="243"/>
    </row>
    <row r="173" spans="2:11" customFormat="1" ht="15" customHeight="1">
      <c r="B173" s="222"/>
      <c r="C173" s="199" t="s">
        <v>1191</v>
      </c>
      <c r="D173" s="199"/>
      <c r="E173" s="199"/>
      <c r="F173" s="220" t="s">
        <v>1183</v>
      </c>
      <c r="G173" s="199"/>
      <c r="H173" s="199" t="s">
        <v>1250</v>
      </c>
      <c r="I173" s="199" t="s">
        <v>1193</v>
      </c>
      <c r="J173" s="199"/>
      <c r="K173" s="243"/>
    </row>
    <row r="174" spans="2:11" customFormat="1" ht="15" customHeight="1">
      <c r="B174" s="222"/>
      <c r="C174" s="199" t="s">
        <v>1202</v>
      </c>
      <c r="D174" s="199"/>
      <c r="E174" s="199"/>
      <c r="F174" s="220" t="s">
        <v>1189</v>
      </c>
      <c r="G174" s="199"/>
      <c r="H174" s="199" t="s">
        <v>1250</v>
      </c>
      <c r="I174" s="199" t="s">
        <v>1185</v>
      </c>
      <c r="J174" s="199">
        <v>50</v>
      </c>
      <c r="K174" s="243"/>
    </row>
    <row r="175" spans="2:11" customFormat="1" ht="15" customHeight="1">
      <c r="B175" s="222"/>
      <c r="C175" s="199" t="s">
        <v>1210</v>
      </c>
      <c r="D175" s="199"/>
      <c r="E175" s="199"/>
      <c r="F175" s="220" t="s">
        <v>1189</v>
      </c>
      <c r="G175" s="199"/>
      <c r="H175" s="199" t="s">
        <v>1250</v>
      </c>
      <c r="I175" s="199" t="s">
        <v>1185</v>
      </c>
      <c r="J175" s="199">
        <v>50</v>
      </c>
      <c r="K175" s="243"/>
    </row>
    <row r="176" spans="2:11" customFormat="1" ht="15" customHeight="1">
      <c r="B176" s="222"/>
      <c r="C176" s="199" t="s">
        <v>1208</v>
      </c>
      <c r="D176" s="199"/>
      <c r="E176" s="199"/>
      <c r="F176" s="220" t="s">
        <v>1189</v>
      </c>
      <c r="G176" s="199"/>
      <c r="H176" s="199" t="s">
        <v>1250</v>
      </c>
      <c r="I176" s="199" t="s">
        <v>1185</v>
      </c>
      <c r="J176" s="199">
        <v>50</v>
      </c>
      <c r="K176" s="243"/>
    </row>
    <row r="177" spans="2:11" customFormat="1" ht="15" customHeight="1">
      <c r="B177" s="222"/>
      <c r="C177" s="199" t="s">
        <v>110</v>
      </c>
      <c r="D177" s="199"/>
      <c r="E177" s="199"/>
      <c r="F177" s="220" t="s">
        <v>1183</v>
      </c>
      <c r="G177" s="199"/>
      <c r="H177" s="199" t="s">
        <v>1251</v>
      </c>
      <c r="I177" s="199" t="s">
        <v>1252</v>
      </c>
      <c r="J177" s="199"/>
      <c r="K177" s="243"/>
    </row>
    <row r="178" spans="2:11" customFormat="1" ht="15" customHeight="1">
      <c r="B178" s="222"/>
      <c r="C178" s="199" t="s">
        <v>56</v>
      </c>
      <c r="D178" s="199"/>
      <c r="E178" s="199"/>
      <c r="F178" s="220" t="s">
        <v>1183</v>
      </c>
      <c r="G178" s="199"/>
      <c r="H178" s="199" t="s">
        <v>1253</v>
      </c>
      <c r="I178" s="199" t="s">
        <v>1254</v>
      </c>
      <c r="J178" s="199">
        <v>1</v>
      </c>
      <c r="K178" s="243"/>
    </row>
    <row r="179" spans="2:11" customFormat="1" ht="15" customHeight="1">
      <c r="B179" s="222"/>
      <c r="C179" s="199" t="s">
        <v>52</v>
      </c>
      <c r="D179" s="199"/>
      <c r="E179" s="199"/>
      <c r="F179" s="220" t="s">
        <v>1183</v>
      </c>
      <c r="G179" s="199"/>
      <c r="H179" s="199" t="s">
        <v>1255</v>
      </c>
      <c r="I179" s="199" t="s">
        <v>1185</v>
      </c>
      <c r="J179" s="199">
        <v>20</v>
      </c>
      <c r="K179" s="243"/>
    </row>
    <row r="180" spans="2:11" customFormat="1" ht="15" customHeight="1">
      <c r="B180" s="222"/>
      <c r="C180" s="199" t="s">
        <v>53</v>
      </c>
      <c r="D180" s="199"/>
      <c r="E180" s="199"/>
      <c r="F180" s="220" t="s">
        <v>1183</v>
      </c>
      <c r="G180" s="199"/>
      <c r="H180" s="199" t="s">
        <v>1256</v>
      </c>
      <c r="I180" s="199" t="s">
        <v>1185</v>
      </c>
      <c r="J180" s="199">
        <v>255</v>
      </c>
      <c r="K180" s="243"/>
    </row>
    <row r="181" spans="2:11" customFormat="1" ht="15" customHeight="1">
      <c r="B181" s="222"/>
      <c r="C181" s="199" t="s">
        <v>111</v>
      </c>
      <c r="D181" s="199"/>
      <c r="E181" s="199"/>
      <c r="F181" s="220" t="s">
        <v>1183</v>
      </c>
      <c r="G181" s="199"/>
      <c r="H181" s="199" t="s">
        <v>1147</v>
      </c>
      <c r="I181" s="199" t="s">
        <v>1185</v>
      </c>
      <c r="J181" s="199">
        <v>10</v>
      </c>
      <c r="K181" s="243"/>
    </row>
    <row r="182" spans="2:11" customFormat="1" ht="15" customHeight="1">
      <c r="B182" s="222"/>
      <c r="C182" s="199" t="s">
        <v>112</v>
      </c>
      <c r="D182" s="199"/>
      <c r="E182" s="199"/>
      <c r="F182" s="220" t="s">
        <v>1183</v>
      </c>
      <c r="G182" s="199"/>
      <c r="H182" s="199" t="s">
        <v>1257</v>
      </c>
      <c r="I182" s="199" t="s">
        <v>1218</v>
      </c>
      <c r="J182" s="199"/>
      <c r="K182" s="243"/>
    </row>
    <row r="183" spans="2:11" customFormat="1" ht="15" customHeight="1">
      <c r="B183" s="222"/>
      <c r="C183" s="199" t="s">
        <v>1258</v>
      </c>
      <c r="D183" s="199"/>
      <c r="E183" s="199"/>
      <c r="F183" s="220" t="s">
        <v>1183</v>
      </c>
      <c r="G183" s="199"/>
      <c r="H183" s="199" t="s">
        <v>1259</v>
      </c>
      <c r="I183" s="199" t="s">
        <v>1218</v>
      </c>
      <c r="J183" s="199"/>
      <c r="K183" s="243"/>
    </row>
    <row r="184" spans="2:11" customFormat="1" ht="15" customHeight="1">
      <c r="B184" s="222"/>
      <c r="C184" s="199" t="s">
        <v>1247</v>
      </c>
      <c r="D184" s="199"/>
      <c r="E184" s="199"/>
      <c r="F184" s="220" t="s">
        <v>1183</v>
      </c>
      <c r="G184" s="199"/>
      <c r="H184" s="199" t="s">
        <v>1260</v>
      </c>
      <c r="I184" s="199" t="s">
        <v>1218</v>
      </c>
      <c r="J184" s="199"/>
      <c r="K184" s="243"/>
    </row>
    <row r="185" spans="2:11" customFormat="1" ht="15" customHeight="1">
      <c r="B185" s="222"/>
      <c r="C185" s="199" t="s">
        <v>114</v>
      </c>
      <c r="D185" s="199"/>
      <c r="E185" s="199"/>
      <c r="F185" s="220" t="s">
        <v>1189</v>
      </c>
      <c r="G185" s="199"/>
      <c r="H185" s="199" t="s">
        <v>1261</v>
      </c>
      <c r="I185" s="199" t="s">
        <v>1185</v>
      </c>
      <c r="J185" s="199">
        <v>50</v>
      </c>
      <c r="K185" s="243"/>
    </row>
    <row r="186" spans="2:11" customFormat="1" ht="15" customHeight="1">
      <c r="B186" s="222"/>
      <c r="C186" s="199" t="s">
        <v>1262</v>
      </c>
      <c r="D186" s="199"/>
      <c r="E186" s="199"/>
      <c r="F186" s="220" t="s">
        <v>1189</v>
      </c>
      <c r="G186" s="199"/>
      <c r="H186" s="199" t="s">
        <v>1263</v>
      </c>
      <c r="I186" s="199" t="s">
        <v>1264</v>
      </c>
      <c r="J186" s="199"/>
      <c r="K186" s="243"/>
    </row>
    <row r="187" spans="2:11" customFormat="1" ht="15" customHeight="1">
      <c r="B187" s="222"/>
      <c r="C187" s="199" t="s">
        <v>1265</v>
      </c>
      <c r="D187" s="199"/>
      <c r="E187" s="199"/>
      <c r="F187" s="220" t="s">
        <v>1189</v>
      </c>
      <c r="G187" s="199"/>
      <c r="H187" s="199" t="s">
        <v>1266</v>
      </c>
      <c r="I187" s="199" t="s">
        <v>1264</v>
      </c>
      <c r="J187" s="199"/>
      <c r="K187" s="243"/>
    </row>
    <row r="188" spans="2:11" customFormat="1" ht="15" customHeight="1">
      <c r="B188" s="222"/>
      <c r="C188" s="199" t="s">
        <v>1267</v>
      </c>
      <c r="D188" s="199"/>
      <c r="E188" s="199"/>
      <c r="F188" s="220" t="s">
        <v>1189</v>
      </c>
      <c r="G188" s="199"/>
      <c r="H188" s="199" t="s">
        <v>1268</v>
      </c>
      <c r="I188" s="199" t="s">
        <v>1264</v>
      </c>
      <c r="J188" s="199"/>
      <c r="K188" s="243"/>
    </row>
    <row r="189" spans="2:11" customFormat="1" ht="15" customHeight="1">
      <c r="B189" s="222"/>
      <c r="C189" s="256" t="s">
        <v>1269</v>
      </c>
      <c r="D189" s="199"/>
      <c r="E189" s="199"/>
      <c r="F189" s="220" t="s">
        <v>1189</v>
      </c>
      <c r="G189" s="199"/>
      <c r="H189" s="199" t="s">
        <v>1270</v>
      </c>
      <c r="I189" s="199" t="s">
        <v>1271</v>
      </c>
      <c r="J189" s="257" t="s">
        <v>1272</v>
      </c>
      <c r="K189" s="243"/>
    </row>
    <row r="190" spans="2:11" customFormat="1" ht="15" customHeight="1">
      <c r="B190" s="222"/>
      <c r="C190" s="256" t="s">
        <v>41</v>
      </c>
      <c r="D190" s="199"/>
      <c r="E190" s="199"/>
      <c r="F190" s="220" t="s">
        <v>1183</v>
      </c>
      <c r="G190" s="199"/>
      <c r="H190" s="196" t="s">
        <v>1273</v>
      </c>
      <c r="I190" s="199" t="s">
        <v>1274</v>
      </c>
      <c r="J190" s="199"/>
      <c r="K190" s="243"/>
    </row>
    <row r="191" spans="2:11" customFormat="1" ht="15" customHeight="1">
      <c r="B191" s="222"/>
      <c r="C191" s="256" t="s">
        <v>1275</v>
      </c>
      <c r="D191" s="199"/>
      <c r="E191" s="199"/>
      <c r="F191" s="220" t="s">
        <v>1183</v>
      </c>
      <c r="G191" s="199"/>
      <c r="H191" s="199" t="s">
        <v>1276</v>
      </c>
      <c r="I191" s="199" t="s">
        <v>1218</v>
      </c>
      <c r="J191" s="199"/>
      <c r="K191" s="243"/>
    </row>
    <row r="192" spans="2:11" customFormat="1" ht="15" customHeight="1">
      <c r="B192" s="222"/>
      <c r="C192" s="256" t="s">
        <v>1277</v>
      </c>
      <c r="D192" s="199"/>
      <c r="E192" s="199"/>
      <c r="F192" s="220" t="s">
        <v>1183</v>
      </c>
      <c r="G192" s="199"/>
      <c r="H192" s="199" t="s">
        <v>1278</v>
      </c>
      <c r="I192" s="199" t="s">
        <v>1218</v>
      </c>
      <c r="J192" s="199"/>
      <c r="K192" s="243"/>
    </row>
    <row r="193" spans="2:11" customFormat="1" ht="15" customHeight="1">
      <c r="B193" s="222"/>
      <c r="C193" s="256" t="s">
        <v>1279</v>
      </c>
      <c r="D193" s="199"/>
      <c r="E193" s="199"/>
      <c r="F193" s="220" t="s">
        <v>1189</v>
      </c>
      <c r="G193" s="199"/>
      <c r="H193" s="199" t="s">
        <v>1280</v>
      </c>
      <c r="I193" s="199" t="s">
        <v>1218</v>
      </c>
      <c r="J193" s="199"/>
      <c r="K193" s="243"/>
    </row>
    <row r="194" spans="2:11" customFormat="1" ht="15" customHeight="1">
      <c r="B194" s="249"/>
      <c r="C194" s="258"/>
      <c r="D194" s="229"/>
      <c r="E194" s="229"/>
      <c r="F194" s="229"/>
      <c r="G194" s="229"/>
      <c r="H194" s="229"/>
      <c r="I194" s="229"/>
      <c r="J194" s="229"/>
      <c r="K194" s="250"/>
    </row>
    <row r="195" spans="2:11" customFormat="1" ht="18.75" customHeight="1">
      <c r="B195" s="231"/>
      <c r="C195" s="241"/>
      <c r="D195" s="241"/>
      <c r="E195" s="241"/>
      <c r="F195" s="251"/>
      <c r="G195" s="241"/>
      <c r="H195" s="241"/>
      <c r="I195" s="241"/>
      <c r="J195" s="241"/>
      <c r="K195" s="231"/>
    </row>
    <row r="196" spans="2:11" customFormat="1" ht="18.75" customHeight="1">
      <c r="B196" s="231"/>
      <c r="C196" s="241"/>
      <c r="D196" s="241"/>
      <c r="E196" s="241"/>
      <c r="F196" s="251"/>
      <c r="G196" s="241"/>
      <c r="H196" s="241"/>
      <c r="I196" s="241"/>
      <c r="J196" s="241"/>
      <c r="K196" s="231"/>
    </row>
    <row r="197" spans="2:11" customFormat="1" ht="18.75" customHeight="1">
      <c r="B197" s="206"/>
      <c r="C197" s="206"/>
      <c r="D197" s="206"/>
      <c r="E197" s="206"/>
      <c r="F197" s="206"/>
      <c r="G197" s="206"/>
      <c r="H197" s="206"/>
      <c r="I197" s="206"/>
      <c r="J197" s="206"/>
      <c r="K197" s="206"/>
    </row>
    <row r="198" spans="2:11" customFormat="1" ht="13.5">
      <c r="B198" s="188"/>
      <c r="C198" s="189"/>
      <c r="D198" s="189"/>
      <c r="E198" s="189"/>
      <c r="F198" s="189"/>
      <c r="G198" s="189"/>
      <c r="H198" s="189"/>
      <c r="I198" s="189"/>
      <c r="J198" s="189"/>
      <c r="K198" s="190"/>
    </row>
    <row r="199" spans="2:11" customFormat="1" ht="21">
      <c r="B199" s="191"/>
      <c r="C199" s="312" t="s">
        <v>1281</v>
      </c>
      <c r="D199" s="312"/>
      <c r="E199" s="312"/>
      <c r="F199" s="312"/>
      <c r="G199" s="312"/>
      <c r="H199" s="312"/>
      <c r="I199" s="312"/>
      <c r="J199" s="312"/>
      <c r="K199" s="192"/>
    </row>
    <row r="200" spans="2:11" customFormat="1" ht="25.5" customHeight="1">
      <c r="B200" s="191"/>
      <c r="C200" s="259" t="s">
        <v>1282</v>
      </c>
      <c r="D200" s="259"/>
      <c r="E200" s="259"/>
      <c r="F200" s="259" t="s">
        <v>1283</v>
      </c>
      <c r="G200" s="260"/>
      <c r="H200" s="313" t="s">
        <v>1284</v>
      </c>
      <c r="I200" s="313"/>
      <c r="J200" s="313"/>
      <c r="K200" s="192"/>
    </row>
    <row r="201" spans="2:11" customFormat="1" ht="5.25" customHeight="1">
      <c r="B201" s="222"/>
      <c r="C201" s="217"/>
      <c r="D201" s="217"/>
      <c r="E201" s="217"/>
      <c r="F201" s="217"/>
      <c r="G201" s="241"/>
      <c r="H201" s="217"/>
      <c r="I201" s="217"/>
      <c r="J201" s="217"/>
      <c r="K201" s="243"/>
    </row>
    <row r="202" spans="2:11" customFormat="1" ht="15" customHeight="1">
      <c r="B202" s="222"/>
      <c r="C202" s="199" t="s">
        <v>1274</v>
      </c>
      <c r="D202" s="199"/>
      <c r="E202" s="199"/>
      <c r="F202" s="220" t="s">
        <v>42</v>
      </c>
      <c r="G202" s="199"/>
      <c r="H202" s="314" t="s">
        <v>1285</v>
      </c>
      <c r="I202" s="314"/>
      <c r="J202" s="314"/>
      <c r="K202" s="243"/>
    </row>
    <row r="203" spans="2:11" customFormat="1" ht="15" customHeight="1">
      <c r="B203" s="222"/>
      <c r="C203" s="199"/>
      <c r="D203" s="199"/>
      <c r="E203" s="199"/>
      <c r="F203" s="220" t="s">
        <v>43</v>
      </c>
      <c r="G203" s="199"/>
      <c r="H203" s="314" t="s">
        <v>1286</v>
      </c>
      <c r="I203" s="314"/>
      <c r="J203" s="314"/>
      <c r="K203" s="243"/>
    </row>
    <row r="204" spans="2:11" customFormat="1" ht="15" customHeight="1">
      <c r="B204" s="222"/>
      <c r="C204" s="199"/>
      <c r="D204" s="199"/>
      <c r="E204" s="199"/>
      <c r="F204" s="220" t="s">
        <v>46</v>
      </c>
      <c r="G204" s="199"/>
      <c r="H204" s="314" t="s">
        <v>1287</v>
      </c>
      <c r="I204" s="314"/>
      <c r="J204" s="314"/>
      <c r="K204" s="243"/>
    </row>
    <row r="205" spans="2:11" customFormat="1" ht="15" customHeight="1">
      <c r="B205" s="222"/>
      <c r="C205" s="199"/>
      <c r="D205" s="199"/>
      <c r="E205" s="199"/>
      <c r="F205" s="220" t="s">
        <v>44</v>
      </c>
      <c r="G205" s="199"/>
      <c r="H205" s="314" t="s">
        <v>1288</v>
      </c>
      <c r="I205" s="314"/>
      <c r="J205" s="314"/>
      <c r="K205" s="243"/>
    </row>
    <row r="206" spans="2:11" customFormat="1" ht="15" customHeight="1">
      <c r="B206" s="222"/>
      <c r="C206" s="199"/>
      <c r="D206" s="199"/>
      <c r="E206" s="199"/>
      <c r="F206" s="220" t="s">
        <v>45</v>
      </c>
      <c r="G206" s="199"/>
      <c r="H206" s="314" t="s">
        <v>1289</v>
      </c>
      <c r="I206" s="314"/>
      <c r="J206" s="314"/>
      <c r="K206" s="243"/>
    </row>
    <row r="207" spans="2:11" customFormat="1" ht="15" customHeight="1">
      <c r="B207" s="222"/>
      <c r="C207" s="199"/>
      <c r="D207" s="199"/>
      <c r="E207" s="199"/>
      <c r="F207" s="220"/>
      <c r="G207" s="199"/>
      <c r="H207" s="199"/>
      <c r="I207" s="199"/>
      <c r="J207" s="199"/>
      <c r="K207" s="243"/>
    </row>
    <row r="208" spans="2:11" customFormat="1" ht="15" customHeight="1">
      <c r="B208" s="222"/>
      <c r="C208" s="199" t="s">
        <v>1230</v>
      </c>
      <c r="D208" s="199"/>
      <c r="E208" s="199"/>
      <c r="F208" s="220" t="s">
        <v>77</v>
      </c>
      <c r="G208" s="199"/>
      <c r="H208" s="314" t="s">
        <v>1290</v>
      </c>
      <c r="I208" s="314"/>
      <c r="J208" s="314"/>
      <c r="K208" s="243"/>
    </row>
    <row r="209" spans="2:11" customFormat="1" ht="15" customHeight="1">
      <c r="B209" s="222"/>
      <c r="C209" s="199"/>
      <c r="D209" s="199"/>
      <c r="E209" s="199"/>
      <c r="F209" s="220" t="s">
        <v>1126</v>
      </c>
      <c r="G209" s="199"/>
      <c r="H209" s="314" t="s">
        <v>1127</v>
      </c>
      <c r="I209" s="314"/>
      <c r="J209" s="314"/>
      <c r="K209" s="243"/>
    </row>
    <row r="210" spans="2:11" customFormat="1" ht="15" customHeight="1">
      <c r="B210" s="222"/>
      <c r="C210" s="199"/>
      <c r="D210" s="199"/>
      <c r="E210" s="199"/>
      <c r="F210" s="220" t="s">
        <v>1124</v>
      </c>
      <c r="G210" s="199"/>
      <c r="H210" s="314" t="s">
        <v>1291</v>
      </c>
      <c r="I210" s="314"/>
      <c r="J210" s="314"/>
      <c r="K210" s="243"/>
    </row>
    <row r="211" spans="2:11" customFormat="1" ht="15" customHeight="1">
      <c r="B211" s="261"/>
      <c r="C211" s="199"/>
      <c r="D211" s="199"/>
      <c r="E211" s="199"/>
      <c r="F211" s="220" t="s">
        <v>1128</v>
      </c>
      <c r="G211" s="256"/>
      <c r="H211" s="315" t="s">
        <v>1129</v>
      </c>
      <c r="I211" s="315"/>
      <c r="J211" s="315"/>
      <c r="K211" s="262"/>
    </row>
    <row r="212" spans="2:11" customFormat="1" ht="15" customHeight="1">
      <c r="B212" s="261"/>
      <c r="C212" s="199"/>
      <c r="D212" s="199"/>
      <c r="E212" s="199"/>
      <c r="F212" s="220" t="s">
        <v>1130</v>
      </c>
      <c r="G212" s="256"/>
      <c r="H212" s="315" t="s">
        <v>1292</v>
      </c>
      <c r="I212" s="315"/>
      <c r="J212" s="315"/>
      <c r="K212" s="262"/>
    </row>
    <row r="213" spans="2:11" customFormat="1" ht="15" customHeight="1">
      <c r="B213" s="261"/>
      <c r="C213" s="199"/>
      <c r="D213" s="199"/>
      <c r="E213" s="199"/>
      <c r="F213" s="220"/>
      <c r="G213" s="256"/>
      <c r="H213" s="247"/>
      <c r="I213" s="247"/>
      <c r="J213" s="247"/>
      <c r="K213" s="262"/>
    </row>
    <row r="214" spans="2:11" customFormat="1" ht="15" customHeight="1">
      <c r="B214" s="261"/>
      <c r="C214" s="199" t="s">
        <v>1254</v>
      </c>
      <c r="D214" s="199"/>
      <c r="E214" s="199"/>
      <c r="F214" s="220">
        <v>1</v>
      </c>
      <c r="G214" s="256"/>
      <c r="H214" s="315" t="s">
        <v>1293</v>
      </c>
      <c r="I214" s="315"/>
      <c r="J214" s="315"/>
      <c r="K214" s="262"/>
    </row>
    <row r="215" spans="2:11" customFormat="1" ht="15" customHeight="1">
      <c r="B215" s="261"/>
      <c r="C215" s="199"/>
      <c r="D215" s="199"/>
      <c r="E215" s="199"/>
      <c r="F215" s="220">
        <v>2</v>
      </c>
      <c r="G215" s="256"/>
      <c r="H215" s="315" t="s">
        <v>1294</v>
      </c>
      <c r="I215" s="315"/>
      <c r="J215" s="315"/>
      <c r="K215" s="262"/>
    </row>
    <row r="216" spans="2:11" customFormat="1" ht="15" customHeight="1">
      <c r="B216" s="261"/>
      <c r="C216" s="199"/>
      <c r="D216" s="199"/>
      <c r="E216" s="199"/>
      <c r="F216" s="220">
        <v>3</v>
      </c>
      <c r="G216" s="256"/>
      <c r="H216" s="315" t="s">
        <v>1295</v>
      </c>
      <c r="I216" s="315"/>
      <c r="J216" s="315"/>
      <c r="K216" s="262"/>
    </row>
    <row r="217" spans="2:11" customFormat="1" ht="15" customHeight="1">
      <c r="B217" s="261"/>
      <c r="C217" s="199"/>
      <c r="D217" s="199"/>
      <c r="E217" s="199"/>
      <c r="F217" s="220">
        <v>4</v>
      </c>
      <c r="G217" s="256"/>
      <c r="H217" s="315" t="s">
        <v>1296</v>
      </c>
      <c r="I217" s="315"/>
      <c r="J217" s="315"/>
      <c r="K217" s="262"/>
    </row>
    <row r="218" spans="2:11" customFormat="1" ht="12.75" customHeight="1">
      <c r="B218" s="263"/>
      <c r="C218" s="264"/>
      <c r="D218" s="264"/>
      <c r="E218" s="264"/>
      <c r="F218" s="264"/>
      <c r="G218" s="264"/>
      <c r="H218" s="264"/>
      <c r="I218" s="264"/>
      <c r="J218" s="264"/>
      <c r="K218" s="265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SO 102 - Podélné odstavné...</vt:lpstr>
      <vt:lpstr>VRN 102 - Vedlejší rozpoč...</vt:lpstr>
      <vt:lpstr>SO 103 - Chodník</vt:lpstr>
      <vt:lpstr>VRN 103 - Vedlejší rozpoč...</vt:lpstr>
      <vt:lpstr>Pokyny pro vyplnění</vt:lpstr>
      <vt:lpstr>'Rekapitulace stavby'!Názvy_tisku</vt:lpstr>
      <vt:lpstr>'SO 102 - Podélné odstavné...'!Názvy_tisku</vt:lpstr>
      <vt:lpstr>'SO 103 - Chodník'!Názvy_tisku</vt:lpstr>
      <vt:lpstr>'VRN 102 - Vedlejší rozpoč...'!Názvy_tisku</vt:lpstr>
      <vt:lpstr>'VRN 103 - Vedlejší rozpoč...'!Názvy_tisku</vt:lpstr>
      <vt:lpstr>'Pokyny pro vyplnění'!Oblast_tisku</vt:lpstr>
      <vt:lpstr>'Rekapitulace stavby'!Oblast_tisku</vt:lpstr>
      <vt:lpstr>'SO 102 - Podélné odstavné...'!Oblast_tisku</vt:lpstr>
      <vt:lpstr>'SO 103 - Chodník'!Oblast_tisku</vt:lpstr>
      <vt:lpstr>'VRN 102 - Vedlejší rozpoč...'!Oblast_tisku</vt:lpstr>
      <vt:lpstr>'VRN 103 - Vedlejší rozpoč...'!Oblast_tisku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Rozpoctar02-PC\Rozpoctar02</dc:creator>
  <cp:lastModifiedBy>Adamíková Kateřina</cp:lastModifiedBy>
  <cp:lastPrinted>2023-03-15T15:02:18Z</cp:lastPrinted>
  <dcterms:created xsi:type="dcterms:W3CDTF">2023-03-07T13:17:06Z</dcterms:created>
  <dcterms:modified xsi:type="dcterms:W3CDTF">2023-03-15T15:02:49Z</dcterms:modified>
</cp:coreProperties>
</file>