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TA\Desktop\"/>
    </mc:Choice>
  </mc:AlternateContent>
  <xr:revisionPtr revIDLastSave="0" documentId="8_{AB080C10-105D-4865-B1DC-AD29BA988B68}" xr6:coauthVersionLast="47" xr6:coauthVersionMax="47" xr10:uidLastSave="{00000000-0000-0000-0000-000000000000}"/>
  <bookViews>
    <workbookView xWindow="-108" yWindow="-108" windowWidth="23256" windowHeight="12576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1 Pol'!$A$1:$Y$33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2" i="1" l="1"/>
  <c r="I51" i="1"/>
  <c r="I50" i="1"/>
  <c r="I49" i="1"/>
  <c r="G41" i="1"/>
  <c r="F41" i="1"/>
  <c r="G40" i="1"/>
  <c r="F40" i="1"/>
  <c r="G39" i="1"/>
  <c r="F39" i="1"/>
  <c r="G23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0" i="12"/>
  <c r="I10" i="12"/>
  <c r="K10" i="12"/>
  <c r="M10" i="12"/>
  <c r="O10" i="12"/>
  <c r="Q10" i="12"/>
  <c r="V10" i="12"/>
  <c r="G11" i="12"/>
  <c r="I11" i="12"/>
  <c r="K11" i="12"/>
  <c r="M11" i="12"/>
  <c r="O11" i="12"/>
  <c r="Q11" i="12"/>
  <c r="V11" i="12"/>
  <c r="G12" i="12"/>
  <c r="G8" i="12" s="1"/>
  <c r="I12" i="12"/>
  <c r="K12" i="12"/>
  <c r="O12" i="12"/>
  <c r="O8" i="12" s="1"/>
  <c r="Q12" i="12"/>
  <c r="V12" i="12"/>
  <c r="G13" i="12"/>
  <c r="I13" i="12"/>
  <c r="O13" i="12"/>
  <c r="Q13" i="12"/>
  <c r="G14" i="12"/>
  <c r="I14" i="12"/>
  <c r="K14" i="12"/>
  <c r="K13" i="12" s="1"/>
  <c r="M14" i="12"/>
  <c r="M13" i="12" s="1"/>
  <c r="O14" i="12"/>
  <c r="Q14" i="12"/>
  <c r="V14" i="12"/>
  <c r="V13" i="12" s="1"/>
  <c r="K15" i="12"/>
  <c r="V15" i="12"/>
  <c r="G16" i="12"/>
  <c r="G15" i="12" s="1"/>
  <c r="I16" i="12"/>
  <c r="I15" i="12" s="1"/>
  <c r="K16" i="12"/>
  <c r="O16" i="12"/>
  <c r="O15" i="12" s="1"/>
  <c r="Q16" i="12"/>
  <c r="Q15" i="12" s="1"/>
  <c r="V16" i="12"/>
  <c r="G18" i="12"/>
  <c r="I18" i="12"/>
  <c r="K18" i="12"/>
  <c r="K17" i="12" s="1"/>
  <c r="M18" i="12"/>
  <c r="O18" i="12"/>
  <c r="Q18" i="12"/>
  <c r="V18" i="12"/>
  <c r="V17" i="12" s="1"/>
  <c r="G19" i="12"/>
  <c r="I19" i="12"/>
  <c r="K19" i="12"/>
  <c r="M19" i="12"/>
  <c r="O19" i="12"/>
  <c r="O17" i="12" s="1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I17" i="12" s="1"/>
  <c r="K21" i="12"/>
  <c r="O21" i="12"/>
  <c r="Q21" i="12"/>
  <c r="Q17" i="12" s="1"/>
  <c r="V21" i="12"/>
  <c r="AE23" i="12"/>
  <c r="I20" i="1"/>
  <c r="I19" i="1"/>
  <c r="I18" i="1"/>
  <c r="I17" i="1"/>
  <c r="I16" i="1"/>
  <c r="F42" i="1"/>
  <c r="G23" i="1" s="1"/>
  <c r="G42" i="1"/>
  <c r="G25" i="1" s="1"/>
  <c r="H42" i="1"/>
  <c r="I42" i="1"/>
  <c r="J41" i="1" s="1"/>
  <c r="I41" i="1"/>
  <c r="I40" i="1"/>
  <c r="I39" i="1"/>
  <c r="J28" i="1"/>
  <c r="J26" i="1"/>
  <c r="G38" i="1"/>
  <c r="F38" i="1"/>
  <c r="J23" i="1"/>
  <c r="J24" i="1"/>
  <c r="J25" i="1"/>
  <c r="J27" i="1"/>
  <c r="E24" i="1"/>
  <c r="G24" i="1"/>
  <c r="E26" i="1"/>
  <c r="G26" i="1"/>
  <c r="I53" i="1" l="1"/>
  <c r="J52" i="1" s="1"/>
  <c r="A27" i="1"/>
  <c r="J39" i="1"/>
  <c r="J42" i="1" s="1"/>
  <c r="J40" i="1"/>
  <c r="M8" i="12"/>
  <c r="M17" i="12"/>
  <c r="G17" i="12"/>
  <c r="M12" i="12"/>
  <c r="AF23" i="12"/>
  <c r="M16" i="12"/>
  <c r="M15" i="12" s="1"/>
  <c r="I21" i="1"/>
  <c r="J50" i="1" l="1"/>
  <c r="J51" i="1"/>
  <c r="J49" i="1"/>
  <c r="J53" i="1"/>
  <c r="G28" i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DATA</author>
  </authors>
  <commentList>
    <comment ref="S6" authorId="0" shapeId="0" xr:uid="{BC0D112B-2663-4099-972E-A1EF8146D4B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2364AB88-EA35-4F45-B839-855C666873F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<sst xmlns="http://schemas.openxmlformats.org/spreadsheetml/2006/main" count="232" uniqueCount="137">
  <si>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</si>
  <si>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</si>
  <si>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</si>
  <si>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</si>
  <si>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</si>
  <si>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</si>
  <si>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</si>
  <si>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</si>
  <si>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</si>
  <si>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</si>
  <si>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</si>
  <si>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</si>
  <si>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</si>
  <si>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</si>
  <si>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</si>
  <si>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</si>
  <si>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</si>
  <si>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</si>
  <si>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</si>
  <si>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</si>
  <si>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</si>
  <si>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</si>
  <si>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</si>
  <si>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</si>
  <si>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</si>
  <si>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</si>
  <si>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</si>
  <si>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</si>
  <si>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</si>
  <si>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</si>
  <si>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</si>
  <si>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</si>
  <si>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</si>
  <si>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</si>
  <si>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</si>
  <si>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</si>
  <si>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</si>
  <si>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</si>
  <si>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</si>
  <si>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</si>
  <si>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</si>
  <si>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</si>
  <si>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</si>
  <si>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</si>
  <si>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MÚ Hodonín</t>
  </si>
  <si>
    <t>SO01</t>
  </si>
  <si>
    <t>Oprava oplocení hřbitov</t>
  </si>
  <si>
    <t>Objekt:</t>
  </si>
  <si>
    <t>Rozpočet:</t>
  </si>
  <si>
    <t>2023010</t>
  </si>
  <si>
    <t>Město Hodonín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</si>
  <si>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</si>
  <si>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</si>
  <si>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</si>
  <si>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</si>
  <si>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</si>
  <si>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</si>
  <si>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</si>
  <si>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</si>
  <si>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</si>
  <si>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</si>
  <si>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</si>
  <si>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</si>
  <si>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</si>
  <si>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</si>
  <si>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</si>
  <si>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</si>
  <si>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</si>
  <si>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</si>
  <si>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</si>
  <si>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</si>
  <si>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</si>
  <si>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</si>
  <si>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</si>
  <si>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</si>
  <si>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</si>
  <si>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</si>
  <si>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</si>
  <si>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</si>
  <si>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</si>
  <si>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</si>
  <si>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</si>
  <si>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</si>
  <si>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</si>
  <si>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</si>
  <si>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</si>
  <si>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</si>
  <si>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</si>
  <si>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</si>
  <si>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</si>
  <si>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</si>
  <si>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</si>
  <si>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</si>
  <si>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</si>
  <si>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</si>
  <si>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216904391</t>
  </si>
  <si>
    <t>Příplatek za ruční dočištění cihel</t>
  </si>
  <si>
    <t>m2</t>
  </si>
  <si>
    <t>RTS 23/ I</t>
  </si>
  <si>
    <t>Indiv</t>
  </si>
  <si>
    <t>Práce</t>
  </si>
  <si>
    <t>Běžná</t>
  </si>
  <si>
    <t>POL1_</t>
  </si>
  <si>
    <t>311232121</t>
  </si>
  <si>
    <t>Zdivo z cihel plných, oboustranně spárované, tl. 150 mm</t>
  </si>
  <si>
    <t>380316131</t>
  </si>
  <si>
    <t>Beton komplet.konstr.vodostav.C 25/30 tl. do 15 cm beton prostý, vliv prostředí XF1</t>
  </si>
  <si>
    <t>m3</t>
  </si>
  <si>
    <t>59610870</t>
  </si>
  <si>
    <t>Cihla lícová odlehčená CL-O, P20, M25, 290 x 140 x 65 mm</t>
  </si>
  <si>
    <t>kus</t>
  </si>
  <si>
    <t>SPCM</t>
  </si>
  <si>
    <t>Specifikace</t>
  </si>
  <si>
    <t>POL3_</t>
  </si>
  <si>
    <t>411351101</t>
  </si>
  <si>
    <t xml:space="preserve">Bednění stropů deskových, bednění vlastní -zřízení, odstranění  včetně čel </t>
  </si>
  <si>
    <t>999281105</t>
  </si>
  <si>
    <t>Přesun hmot pro opravy a údržbu do výšky 6 m</t>
  </si>
  <si>
    <t>t</t>
  </si>
  <si>
    <t>Přesun hmot</t>
  </si>
  <si>
    <t>POL7_</t>
  </si>
  <si>
    <t>979081111</t>
  </si>
  <si>
    <t>Odvoz suti a vybour. hmot na skládku do 1 km kontejnerem 4 t</t>
  </si>
  <si>
    <t>RTS 22/ II</t>
  </si>
  <si>
    <t>979990107</t>
  </si>
  <si>
    <t>Poplatek za uložení suti - směs betonu, cihel, dřeva, skupina odpadu 170904</t>
  </si>
  <si>
    <t>979087312</t>
  </si>
  <si>
    <t>Vodorovné přemístění vyb. hmot nošením do 10 m</t>
  </si>
  <si>
    <t>005121 R</t>
  </si>
  <si>
    <t>Zařízení staveniště</t>
  </si>
  <si>
    <t>Soubor</t>
  </si>
  <si>
    <t>VRN</t>
  </si>
  <si>
    <t>POL99_2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</si>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</sst>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15" fillId="3" borderId="37" xfId="0" applyNumberFormat="1" applyFont="1" applyFill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8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8" xfId="0" applyNumberFormat="1" applyFont="1" applyFill="1" applyBorder="1" applyAlignment="1">
      <alignment horizontal="center" vertical="center"/>
    </xf>
    <xf numFmtId="4" fontId="7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9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9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5" fontId="17" fillId="0" borderId="41" xfId="0" applyNumberFormat="1" applyFont="1" applyBorder="1" applyAlignment="1">
      <alignment vertical="top" shrinkToFit="1"/>
    </xf>
    <xf numFmtId="4" fontId="17" fillId="4" borderId="41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0" fontId="17" fillId="0" borderId="43" xfId="0" applyFont="1" applyBorder="1" applyAlignment="1">
      <alignment vertical="top"/>
    </xf>
    <xf numFmtId="49" fontId="17" fillId="0" borderId="44" xfId="0" applyNumberFormat="1" applyFont="1" applyBorder="1" applyAlignment="1">
      <alignment vertical="top"/>
    </xf>
    <xf numFmtId="0" fontId="17" fillId="0" borderId="44" xfId="0" applyFont="1" applyBorder="1" applyAlignment="1">
      <alignment horizontal="center" vertical="top" shrinkToFit="1"/>
    </xf>
    <xf numFmtId="165" fontId="17" fillId="0" borderId="44" xfId="0" applyNumberFormat="1" applyFont="1" applyBorder="1" applyAlignment="1">
      <alignment vertical="top" shrinkToFit="1"/>
    </xf>
    <xf numFmtId="4" fontId="17" fillId="4" borderId="44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4" xfId="0" applyNumberFormat="1" applyFont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76" t="s">
        <v>41</v>
      </c>
      <c r="B2" s="76"/>
      <c r="C2" s="76"/>
      <c r="D2" s="76"/>
      <c r="E2" s="76"/>
      <c r="F2" s="76"/>
      <c r="G2" s="76"/>
    </row>
  </sheetData>
  <sheetProtection algorithmName="SHA-512" hashValue="VaGoutyixRKyxSSEex3TTGzQgoUKKPEEnQLDdvowV2Yn7qLL+SQJDsVjyTlCYH39T30VN9u5yto5StGv90S6rA==" saltValue="HX27RvsdNc2bExGq3uqTz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6"/>
  <sheetViews>
    <sheetView showGridLines="0" topLeftCell="B4" zoomScaleNormal="100" zoomScaleSheetLayoutView="75" workbookViewId="0">
      <selection activeCell="A29" sqref="A29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2" t="s">
        <v>24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5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5">
      <c r="A4" s="111">
        <v>1654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5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5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5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5">
      <c r="A16" s="199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SUMIF(F49:F52,A16,I49:I52)+SUMIF(F49:F52,"PSU",I49:I52)</f>
        <v>0</v>
      </c>
      <c r="J16" s="85"/>
    </row>
    <row r="17" spans="1:10" ht="23.25" customHeight="1" x14ac:dyDescent="0.25">
      <c r="A17" s="199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SUMIF(F49:F52,A17,I49:I52)</f>
        <v>0</v>
      </c>
      <c r="J17" s="85"/>
    </row>
    <row r="18" spans="1:10" ht="23.25" customHeight="1" x14ac:dyDescent="0.25">
      <c r="A18" s="199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SUMIF(F49:F52,A18,I49:I52)</f>
        <v>0</v>
      </c>
      <c r="J18" s="85"/>
    </row>
    <row r="19" spans="1:10" ht="23.25" customHeight="1" x14ac:dyDescent="0.25">
      <c r="A19" s="199" t="s">
        <v>65</v>
      </c>
      <c r="B19" s="38" t="s">
        <v>29</v>
      </c>
      <c r="C19" s="62"/>
      <c r="D19" s="63"/>
      <c r="E19" s="83"/>
      <c r="F19" s="84"/>
      <c r="G19" s="83"/>
      <c r="H19" s="84"/>
      <c r="I19" s="83">
        <f>SUMIF(F49:F52,A19,I49:I52)</f>
        <v>0</v>
      </c>
      <c r="J19" s="85"/>
    </row>
    <row r="20" spans="1:10" ht="23.25" customHeight="1" x14ac:dyDescent="0.25">
      <c r="A20" s="199" t="s">
        <v>66</v>
      </c>
      <c r="B20" s="38" t="s">
        <v>30</v>
      </c>
      <c r="C20" s="62"/>
      <c r="D20" s="63"/>
      <c r="E20" s="83"/>
      <c r="F20" s="84"/>
      <c r="G20" s="83"/>
      <c r="H20" s="84"/>
      <c r="I20" s="83">
        <f>SUMIF(F49:F52,A20,I49:I52)</f>
        <v>0</v>
      </c>
      <c r="J20" s="85"/>
    </row>
    <row r="21" spans="1:10" ht="23.25" customHeight="1" x14ac:dyDescent="0.25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13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5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/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5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ZakladDPHSni+ZakladDPHZakl</f>
        <v>0</v>
      </c>
      <c r="B27" s="31" t="s">
        <v>5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3">
      <c r="A28" s="2">
        <f>(A27-INT(A27))*100</f>
        <v>0</v>
      </c>
      <c r="B28" s="168" t="s">
        <v>25</v>
      </c>
      <c r="C28" s="169"/>
      <c r="D28" s="169"/>
      <c r="E28" s="170"/>
      <c r="F28" s="171"/>
      <c r="G28" s="172">
        <f>A27</f>
        <v>0</v>
      </c>
      <c r="H28" s="172"/>
      <c r="I28" s="172"/>
      <c r="J28" s="173" t="str">
        <f t="shared" si="0"/>
        <v>CZK</v>
      </c>
    </row>
    <row r="29" spans="1:10" ht="27.75" hidden="1" customHeight="1" thickBot="1" x14ac:dyDescent="0.3">
      <c r="A29" s="2"/>
      <c r="B29" s="168" t="s">
        <v>37</v>
      </c>
      <c r="C29" s="174"/>
      <c r="D29" s="174"/>
      <c r="E29" s="174"/>
      <c r="F29" s="175"/>
      <c r="G29" s="176">
        <f>ZakladDPHSni+DPHSni+ZakladDPHZakl+DPHZakl+Zaokrouhleni</f>
        <v>0</v>
      </c>
      <c r="H29" s="176"/>
      <c r="I29" s="176"/>
      <c r="J29" s="177" t="s">
        <v>53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5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5" t="s">
        <v>1</v>
      </c>
      <c r="J38" s="146" t="s">
        <v>0</v>
      </c>
    </row>
    <row r="39" spans="1:10" ht="25.5" hidden="1" customHeight="1" x14ac:dyDescent="0.25">
      <c r="A39" s="136">
        <v>1</v>
      </c>
      <c r="B39" s="147" t="s">
        <v>51</v>
      </c>
      <c r="C39" s="148"/>
      <c r="D39" s="148"/>
      <c r="E39" s="148"/>
      <c r="F39" s="149">
        <f>'SO01 1 Pol'!AE23</f>
        <v>0</v>
      </c>
      <c r="G39" s="150">
        <f>'SO01 1 Pol'!AF23</f>
        <v>0</v>
      </c>
      <c r="H39" s="151"/>
      <c r="I39" s="152">
        <f>F39+G39+H39</f>
        <v>0</v>
      </c>
      <c r="J39" s="153" t="str">
        <f>IF(CenaCelkemVypocet=0,"",I39/CenaCelkemVypocet*100)</f>
        <v/>
      </c>
    </row>
    <row r="40" spans="1:10" ht="25.5" hidden="1" customHeight="1" x14ac:dyDescent="0.25">
      <c r="A40" s="136">
        <v>2</v>
      </c>
      <c r="B40" s="154" t="s">
        <v>45</v>
      </c>
      <c r="C40" s="155" t="s">
        <v>46</v>
      </c>
      <c r="D40" s="155"/>
      <c r="E40" s="155"/>
      <c r="F40" s="156">
        <f>'SO01 1 Pol'!AE23</f>
        <v>0</v>
      </c>
      <c r="G40" s="157">
        <f>'SO01 1 Pol'!AF23</f>
        <v>0</v>
      </c>
      <c r="H40" s="157"/>
      <c r="I40" s="158">
        <f>F40+G40+H40</f>
        <v>0</v>
      </c>
      <c r="J40" s="159" t="str">
        <f>IF(CenaCelkemVypocet=0,"",I40/CenaCelkemVypocet*100)</f>
        <v/>
      </c>
    </row>
    <row r="41" spans="1:10" ht="25.5" hidden="1" customHeight="1" x14ac:dyDescent="0.25">
      <c r="A41" s="136">
        <v>3</v>
      </c>
      <c r="B41" s="160" t="s">
        <v>43</v>
      </c>
      <c r="C41" s="148" t="s">
        <v>44</v>
      </c>
      <c r="D41" s="148"/>
      <c r="E41" s="148"/>
      <c r="F41" s="161">
        <f>'SO01 1 Pol'!AE23</f>
        <v>0</v>
      </c>
      <c r="G41" s="151">
        <f>'SO01 1 Pol'!AF23</f>
        <v>0</v>
      </c>
      <c r="H41" s="151"/>
      <c r="I41" s="152">
        <f>F41+G41+H41</f>
        <v>0</v>
      </c>
      <c r="J41" s="153" t="str">
        <f>IF(CenaCelkemVypocet=0,"",I41/CenaCelkemVypocet*100)</f>
        <v/>
      </c>
    </row>
    <row r="42" spans="1:10" ht="25.5" hidden="1" customHeight="1" x14ac:dyDescent="0.25">
      <c r="A42" s="136"/>
      <c r="B42" s="162" t="s">
        <v>52</v>
      </c>
      <c r="C42" s="163"/>
      <c r="D42" s="163"/>
      <c r="E42" s="163"/>
      <c r="F42" s="164">
        <f>SUMIF(A39:A41,"=1",F39:F41)</f>
        <v>0</v>
      </c>
      <c r="G42" s="165">
        <f>SUMIF(A39:A41,"=1",G39:G41)</f>
        <v>0</v>
      </c>
      <c r="H42" s="165">
        <f>SUMIF(A39:A41,"=1",H39:H41)</f>
        <v>0</v>
      </c>
      <c r="I42" s="166">
        <f>SUMIF(A39:A41,"=1",I39:I41)</f>
        <v>0</v>
      </c>
      <c r="J42" s="167">
        <f>SUMIF(A39:A41,"=1",J39:J41)</f>
        <v>0</v>
      </c>
    </row>
    <row r="46" spans="1:10" ht="15.6" x14ac:dyDescent="0.3">
      <c r="B46" s="178" t="s">
        <v>54</v>
      </c>
    </row>
    <row r="48" spans="1:10" ht="25.5" customHeight="1" x14ac:dyDescent="0.25">
      <c r="A48" s="180"/>
      <c r="B48" s="183" t="s">
        <v>18</v>
      </c>
      <c r="C48" s="183" t="s">
        <v>6</v>
      </c>
      <c r="D48" s="184"/>
      <c r="E48" s="184"/>
      <c r="F48" s="185" t="s">
        <v>55</v>
      </c>
      <c r="G48" s="185"/>
      <c r="H48" s="185"/>
      <c r="I48" s="185" t="s">
        <v>31</v>
      </c>
      <c r="J48" s="185" t="s">
        <v>0</v>
      </c>
    </row>
    <row r="49" spans="1:10" ht="36.75" customHeight="1" x14ac:dyDescent="0.25">
      <c r="A49" s="181"/>
      <c r="B49" s="186" t="s">
        <v>56</v>
      </c>
      <c r="C49" s="187" t="s">
        <v>57</v>
      </c>
      <c r="D49" s="188"/>
      <c r="E49" s="188"/>
      <c r="F49" s="195" t="s">
        <v>26</v>
      </c>
      <c r="G49" s="196"/>
      <c r="H49" s="196"/>
      <c r="I49" s="196">
        <f>'SO01 1 Pol'!G8</f>
        <v>0</v>
      </c>
      <c r="J49" s="192" t="str">
        <f>IF(I53=0,"",I49/I53*100)</f>
        <v/>
      </c>
    </row>
    <row r="50" spans="1:10" ht="36.75" customHeight="1" x14ac:dyDescent="0.25">
      <c r="A50" s="181"/>
      <c r="B50" s="186" t="s">
        <v>58</v>
      </c>
      <c r="C50" s="187" t="s">
        <v>59</v>
      </c>
      <c r="D50" s="188"/>
      <c r="E50" s="188"/>
      <c r="F50" s="195" t="s">
        <v>26</v>
      </c>
      <c r="G50" s="196"/>
      <c r="H50" s="196"/>
      <c r="I50" s="196">
        <f>'SO01 1 Pol'!G13</f>
        <v>0</v>
      </c>
      <c r="J50" s="192" t="str">
        <f>IF(I53=0,"",I50/I53*100)</f>
        <v/>
      </c>
    </row>
    <row r="51" spans="1:10" ht="36.75" customHeight="1" x14ac:dyDescent="0.25">
      <c r="A51" s="181"/>
      <c r="B51" s="186" t="s">
        <v>60</v>
      </c>
      <c r="C51" s="187" t="s">
        <v>61</v>
      </c>
      <c r="D51" s="188"/>
      <c r="E51" s="188"/>
      <c r="F51" s="195" t="s">
        <v>26</v>
      </c>
      <c r="G51" s="196"/>
      <c r="H51" s="196"/>
      <c r="I51" s="196">
        <f>'SO01 1 Pol'!G15</f>
        <v>0</v>
      </c>
      <c r="J51" s="192" t="str">
        <f>IF(I53=0,"",I51/I53*100)</f>
        <v/>
      </c>
    </row>
    <row r="52" spans="1:10" ht="36.75" customHeight="1" x14ac:dyDescent="0.25">
      <c r="A52" s="181"/>
      <c r="B52" s="186" t="s">
        <v>62</v>
      </c>
      <c r="C52" s="187" t="s">
        <v>63</v>
      </c>
      <c r="D52" s="188"/>
      <c r="E52" s="188"/>
      <c r="F52" s="195" t="s">
        <v>64</v>
      </c>
      <c r="G52" s="196"/>
      <c r="H52" s="196"/>
      <c r="I52" s="196">
        <f>'SO01 1 Pol'!G17</f>
        <v>0</v>
      </c>
      <c r="J52" s="192" t="str">
        <f>IF(I53=0,"",I52/I53*100)</f>
        <v/>
      </c>
    </row>
    <row r="53" spans="1:10" ht="25.5" customHeight="1" x14ac:dyDescent="0.25">
      <c r="A53" s="182"/>
      <c r="B53" s="189" t="s">
        <v>1</v>
      </c>
      <c r="C53" s="190"/>
      <c r="D53" s="191"/>
      <c r="E53" s="191"/>
      <c r="F53" s="197"/>
      <c r="G53" s="198"/>
      <c r="H53" s="198"/>
      <c r="I53" s="198">
        <f>SUM(I49:I52)</f>
        <v>0</v>
      </c>
      <c r="J53" s="193">
        <f>SUM(J49:J52)</f>
        <v>0</v>
      </c>
    </row>
    <row r="54" spans="1:10" x14ac:dyDescent="0.25">
      <c r="F54" s="135"/>
      <c r="G54" s="135"/>
      <c r="H54" s="135"/>
      <c r="I54" s="135"/>
      <c r="J54" s="194"/>
    </row>
    <row r="55" spans="1:10" x14ac:dyDescent="0.25">
      <c r="F55" s="135"/>
      <c r="G55" s="135"/>
      <c r="H55" s="135"/>
      <c r="I55" s="135"/>
      <c r="J55" s="194"/>
    </row>
    <row r="56" spans="1:10" x14ac:dyDescent="0.25">
      <c r="F56" s="135"/>
      <c r="G56" s="135"/>
      <c r="H56" s="135"/>
      <c r="I56" s="135"/>
      <c r="J56" s="194"/>
    </row>
  </sheetData>
  <sheetProtection algorithmName="SHA-512" hashValue="gzb1nvBBK1E5/Q///izc6mQQnCyaM1/wBtnJOEoGovggKMF2t/gmsslTnz/BOHvatWoaZJ7A2oWGBGf7yHmWHA==" saltValue="j82QMkHT1KTmnCjFhV+DL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C50:E50"/>
    <mergeCell ref="C51:E51"/>
    <mergeCell ref="C52:E52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7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8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9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10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sheetProtection algorithmName="SHA-512" hashValue="tdKZ05/lQFcg6aDtzRz6jYOeTIPolkkU+Nc7dP/hgqlioQ1e9uCBh4k2B8h1UzYT1gtCXCKVvVUWTQYAPbBxsQ==" saltValue="AULdNoQPYyczV9rfrCjch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1E64E-8FBA-41D0-86AB-27271E8CADB9}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79" customWidth="1"/>
    <col min="3" max="3" width="38.33203125" style="179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200" t="s">
        <v>7</v>
      </c>
      <c r="B1" s="200"/>
      <c r="C1" s="200"/>
      <c r="D1" s="200"/>
      <c r="E1" s="200"/>
      <c r="F1" s="200"/>
      <c r="G1" s="200"/>
      <c r="AG1" t="s">
        <v>67</v>
      </c>
    </row>
    <row r="2" spans="1:60" ht="25.05" customHeight="1" x14ac:dyDescent="0.25">
      <c r="A2" s="201" t="s">
        <v>8</v>
      </c>
      <c r="B2" s="49" t="s">
        <v>49</v>
      </c>
      <c r="C2" s="204" t="s">
        <v>50</v>
      </c>
      <c r="D2" s="202"/>
      <c r="E2" s="202"/>
      <c r="F2" s="202"/>
      <c r="G2" s="203"/>
      <c r="AG2" t="s">
        <v>68</v>
      </c>
    </row>
    <row r="3" spans="1:60" ht="25.05" customHeight="1" x14ac:dyDescent="0.25">
      <c r="A3" s="201" t="s">
        <v>9</v>
      </c>
      <c r="B3" s="49" t="s">
        <v>45</v>
      </c>
      <c r="C3" s="204" t="s">
        <v>46</v>
      </c>
      <c r="D3" s="202"/>
      <c r="E3" s="202"/>
      <c r="F3" s="202"/>
      <c r="G3" s="203"/>
      <c r="AC3" s="179" t="s">
        <v>68</v>
      </c>
      <c r="AG3" t="s">
        <v>69</v>
      </c>
    </row>
    <row r="4" spans="1:60" ht="25.05" customHeight="1" x14ac:dyDescent="0.25">
      <c r="A4" s="205" t="s">
        <v>10</v>
      </c>
      <c r="B4" s="206" t="s">
        <v>43</v>
      </c>
      <c r="C4" s="207" t="s">
        <v>44</v>
      </c>
      <c r="D4" s="208"/>
      <c r="E4" s="208"/>
      <c r="F4" s="208"/>
      <c r="G4" s="209"/>
      <c r="AG4" t="s">
        <v>70</v>
      </c>
    </row>
    <row r="5" spans="1:60" x14ac:dyDescent="0.25">
      <c r="D5" s="10"/>
    </row>
    <row r="6" spans="1:60" ht="39.6" x14ac:dyDescent="0.25">
      <c r="A6" s="211" t="s">
        <v>71</v>
      </c>
      <c r="B6" s="213" t="s">
        <v>72</v>
      </c>
      <c r="C6" s="213" t="s">
        <v>73</v>
      </c>
      <c r="D6" s="212" t="s">
        <v>74</v>
      </c>
      <c r="E6" s="211" t="s">
        <v>75</v>
      </c>
      <c r="F6" s="210" t="s">
        <v>76</v>
      </c>
      <c r="G6" s="211" t="s">
        <v>31</v>
      </c>
      <c r="H6" s="214" t="s">
        <v>32</v>
      </c>
      <c r="I6" s="214" t="s">
        <v>77</v>
      </c>
      <c r="J6" s="214" t="s">
        <v>33</v>
      </c>
      <c r="K6" s="214" t="s">
        <v>78</v>
      </c>
      <c r="L6" s="214" t="s">
        <v>79</v>
      </c>
      <c r="M6" s="214" t="s">
        <v>80</v>
      </c>
      <c r="N6" s="214" t="s">
        <v>81</v>
      </c>
      <c r="O6" s="214" t="s">
        <v>82</v>
      </c>
      <c r="P6" s="214" t="s">
        <v>83</v>
      </c>
      <c r="Q6" s="214" t="s">
        <v>84</v>
      </c>
      <c r="R6" s="214" t="s">
        <v>85</v>
      </c>
      <c r="S6" s="214" t="s">
        <v>86</v>
      </c>
      <c r="T6" s="214" t="s">
        <v>87</v>
      </c>
      <c r="U6" s="214" t="s">
        <v>88</v>
      </c>
      <c r="V6" s="214" t="s">
        <v>89</v>
      </c>
      <c r="W6" s="214" t="s">
        <v>90</v>
      </c>
      <c r="X6" s="214" t="s">
        <v>91</v>
      </c>
      <c r="Y6" s="214" t="s">
        <v>92</v>
      </c>
    </row>
    <row r="7" spans="1:60" hidden="1" x14ac:dyDescent="0.25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6"/>
      <c r="O7" s="216"/>
      <c r="P7" s="216"/>
      <c r="Q7" s="216"/>
      <c r="R7" s="217"/>
      <c r="S7" s="217"/>
      <c r="T7" s="217"/>
      <c r="U7" s="217"/>
      <c r="V7" s="217"/>
      <c r="W7" s="217"/>
      <c r="X7" s="217"/>
      <c r="Y7" s="217"/>
    </row>
    <row r="8" spans="1:60" x14ac:dyDescent="0.25">
      <c r="A8" s="237" t="s">
        <v>93</v>
      </c>
      <c r="B8" s="238" t="s">
        <v>56</v>
      </c>
      <c r="C8" s="256" t="s">
        <v>57</v>
      </c>
      <c r="D8" s="239"/>
      <c r="E8" s="240"/>
      <c r="F8" s="241"/>
      <c r="G8" s="242">
        <f>SUMIF(AG9:AG12,"&lt;&gt;NOR",G9:G12)</f>
        <v>0</v>
      </c>
      <c r="H8" s="236"/>
      <c r="I8" s="236">
        <f>SUM(I9:I12)</f>
        <v>0</v>
      </c>
      <c r="J8" s="236"/>
      <c r="K8" s="236">
        <f>SUM(K9:K12)</f>
        <v>0</v>
      </c>
      <c r="L8" s="236"/>
      <c r="M8" s="236">
        <f>SUM(M9:M12)</f>
        <v>0</v>
      </c>
      <c r="N8" s="235"/>
      <c r="O8" s="235">
        <f>SUM(O9:O12)</f>
        <v>20.7</v>
      </c>
      <c r="P8" s="235"/>
      <c r="Q8" s="235">
        <f>SUM(Q9:Q12)</f>
        <v>0</v>
      </c>
      <c r="R8" s="236"/>
      <c r="S8" s="236"/>
      <c r="T8" s="236"/>
      <c r="U8" s="236"/>
      <c r="V8" s="236">
        <f>SUM(V9:V12)</f>
        <v>59.27</v>
      </c>
      <c r="W8" s="236"/>
      <c r="X8" s="236"/>
      <c r="Y8" s="236"/>
      <c r="AG8" t="s">
        <v>94</v>
      </c>
    </row>
    <row r="9" spans="1:60" outlineLevel="1" x14ac:dyDescent="0.25">
      <c r="A9" s="250">
        <v>1</v>
      </c>
      <c r="B9" s="251" t="s">
        <v>95</v>
      </c>
      <c r="C9" s="257" t="s">
        <v>96</v>
      </c>
      <c r="D9" s="252" t="s">
        <v>97</v>
      </c>
      <c r="E9" s="253">
        <v>19.25</v>
      </c>
      <c r="F9" s="254"/>
      <c r="G9" s="255">
        <f>ROUND(E9*F9,2)</f>
        <v>0</v>
      </c>
      <c r="H9" s="234"/>
      <c r="I9" s="233">
        <f>ROUND(E9*H9,2)</f>
        <v>0</v>
      </c>
      <c r="J9" s="234"/>
      <c r="K9" s="233">
        <f>ROUND(E9*J9,2)</f>
        <v>0</v>
      </c>
      <c r="L9" s="233">
        <v>21</v>
      </c>
      <c r="M9" s="233">
        <f>G9*(1+L9/100)</f>
        <v>0</v>
      </c>
      <c r="N9" s="232">
        <v>0</v>
      </c>
      <c r="O9" s="232">
        <f>ROUND(E9*N9,2)</f>
        <v>0</v>
      </c>
      <c r="P9" s="232">
        <v>0</v>
      </c>
      <c r="Q9" s="232">
        <f>ROUND(E9*P9,2)</f>
        <v>0</v>
      </c>
      <c r="R9" s="233"/>
      <c r="S9" s="233" t="s">
        <v>98</v>
      </c>
      <c r="T9" s="233" t="s">
        <v>99</v>
      </c>
      <c r="U9" s="233">
        <v>0.52600000000000002</v>
      </c>
      <c r="V9" s="233">
        <f>ROUND(E9*U9,2)</f>
        <v>10.130000000000001</v>
      </c>
      <c r="W9" s="233"/>
      <c r="X9" s="233" t="s">
        <v>100</v>
      </c>
      <c r="Y9" s="233" t="s">
        <v>101</v>
      </c>
      <c r="Z9" s="215"/>
      <c r="AA9" s="215"/>
      <c r="AB9" s="215"/>
      <c r="AC9" s="215"/>
      <c r="AD9" s="215"/>
      <c r="AE9" s="215"/>
      <c r="AF9" s="215"/>
      <c r="AG9" s="215" t="s">
        <v>102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 x14ac:dyDescent="0.25">
      <c r="A10" s="250">
        <v>2</v>
      </c>
      <c r="B10" s="251" t="s">
        <v>103</v>
      </c>
      <c r="C10" s="257" t="s">
        <v>104</v>
      </c>
      <c r="D10" s="252" t="s">
        <v>97</v>
      </c>
      <c r="E10" s="253">
        <v>24.7</v>
      </c>
      <c r="F10" s="254"/>
      <c r="G10" s="255">
        <f>ROUND(E10*F10,2)</f>
        <v>0</v>
      </c>
      <c r="H10" s="234"/>
      <c r="I10" s="233">
        <f>ROUND(E10*H10,2)</f>
        <v>0</v>
      </c>
      <c r="J10" s="234"/>
      <c r="K10" s="233">
        <f>ROUND(E10*J10,2)</f>
        <v>0</v>
      </c>
      <c r="L10" s="233">
        <v>21</v>
      </c>
      <c r="M10" s="233">
        <f>G10*(1+L10/100)</f>
        <v>0</v>
      </c>
      <c r="N10" s="232">
        <v>0.63238000000000005</v>
      </c>
      <c r="O10" s="232">
        <f>ROUND(E10*N10,2)</f>
        <v>15.62</v>
      </c>
      <c r="P10" s="232">
        <v>0</v>
      </c>
      <c r="Q10" s="232">
        <f>ROUND(E10*P10,2)</f>
        <v>0</v>
      </c>
      <c r="R10" s="233"/>
      <c r="S10" s="233" t="s">
        <v>98</v>
      </c>
      <c r="T10" s="233" t="s">
        <v>99</v>
      </c>
      <c r="U10" s="233">
        <v>1.8534999999999999</v>
      </c>
      <c r="V10" s="233">
        <f>ROUND(E10*U10,2)</f>
        <v>45.78</v>
      </c>
      <c r="W10" s="233"/>
      <c r="X10" s="233" t="s">
        <v>100</v>
      </c>
      <c r="Y10" s="233" t="s">
        <v>101</v>
      </c>
      <c r="Z10" s="215"/>
      <c r="AA10" s="215"/>
      <c r="AB10" s="215"/>
      <c r="AC10" s="215"/>
      <c r="AD10" s="215"/>
      <c r="AE10" s="215"/>
      <c r="AF10" s="215"/>
      <c r="AG10" s="215" t="s">
        <v>102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ht="20.399999999999999" outlineLevel="1" x14ac:dyDescent="0.25">
      <c r="A11" s="250">
        <v>3</v>
      </c>
      <c r="B11" s="251" t="s">
        <v>105</v>
      </c>
      <c r="C11" s="257" t="s">
        <v>106</v>
      </c>
      <c r="D11" s="252" t="s">
        <v>107</v>
      </c>
      <c r="E11" s="253">
        <v>0.58499999999999996</v>
      </c>
      <c r="F11" s="254"/>
      <c r="G11" s="255">
        <f>ROUND(E11*F11,2)</f>
        <v>0</v>
      </c>
      <c r="H11" s="234"/>
      <c r="I11" s="233">
        <f>ROUND(E11*H11,2)</f>
        <v>0</v>
      </c>
      <c r="J11" s="234"/>
      <c r="K11" s="233">
        <f>ROUND(E11*J11,2)</f>
        <v>0</v>
      </c>
      <c r="L11" s="233">
        <v>21</v>
      </c>
      <c r="M11" s="233">
        <f>G11*(1+L11/100)</f>
        <v>0</v>
      </c>
      <c r="N11" s="232">
        <v>2.61267</v>
      </c>
      <c r="O11" s="232">
        <f>ROUND(E11*N11,2)</f>
        <v>1.53</v>
      </c>
      <c r="P11" s="232">
        <v>0</v>
      </c>
      <c r="Q11" s="232">
        <f>ROUND(E11*P11,2)</f>
        <v>0</v>
      </c>
      <c r="R11" s="233"/>
      <c r="S11" s="233" t="s">
        <v>98</v>
      </c>
      <c r="T11" s="233" t="s">
        <v>99</v>
      </c>
      <c r="U11" s="233">
        <v>5.7489999999999997</v>
      </c>
      <c r="V11" s="233">
        <f>ROUND(E11*U11,2)</f>
        <v>3.36</v>
      </c>
      <c r="W11" s="233"/>
      <c r="X11" s="233" t="s">
        <v>100</v>
      </c>
      <c r="Y11" s="233" t="s">
        <v>101</v>
      </c>
      <c r="Z11" s="215"/>
      <c r="AA11" s="215"/>
      <c r="AB11" s="215"/>
      <c r="AC11" s="215"/>
      <c r="AD11" s="215"/>
      <c r="AE11" s="215"/>
      <c r="AF11" s="215"/>
      <c r="AG11" s="215" t="s">
        <v>102</v>
      </c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ht="20.399999999999999" outlineLevel="1" x14ac:dyDescent="0.25">
      <c r="A12" s="250">
        <v>4</v>
      </c>
      <c r="B12" s="251" t="s">
        <v>108</v>
      </c>
      <c r="C12" s="257" t="s">
        <v>109</v>
      </c>
      <c r="D12" s="252" t="s">
        <v>110</v>
      </c>
      <c r="E12" s="253">
        <v>985</v>
      </c>
      <c r="F12" s="254"/>
      <c r="G12" s="255">
        <f>ROUND(E12*F12,2)</f>
        <v>0</v>
      </c>
      <c r="H12" s="234"/>
      <c r="I12" s="233">
        <f>ROUND(E12*H12,2)</f>
        <v>0</v>
      </c>
      <c r="J12" s="234"/>
      <c r="K12" s="233">
        <f>ROUND(E12*J12,2)</f>
        <v>0</v>
      </c>
      <c r="L12" s="233">
        <v>21</v>
      </c>
      <c r="M12" s="233">
        <f>G12*(1+L12/100)</f>
        <v>0</v>
      </c>
      <c r="N12" s="232">
        <v>3.5999999999999999E-3</v>
      </c>
      <c r="O12" s="232">
        <f>ROUND(E12*N12,2)</f>
        <v>3.55</v>
      </c>
      <c r="P12" s="232">
        <v>0</v>
      </c>
      <c r="Q12" s="232">
        <f>ROUND(E12*P12,2)</f>
        <v>0</v>
      </c>
      <c r="R12" s="233" t="s">
        <v>111</v>
      </c>
      <c r="S12" s="233" t="s">
        <v>98</v>
      </c>
      <c r="T12" s="233" t="s">
        <v>99</v>
      </c>
      <c r="U12" s="233">
        <v>0</v>
      </c>
      <c r="V12" s="233">
        <f>ROUND(E12*U12,2)</f>
        <v>0</v>
      </c>
      <c r="W12" s="233"/>
      <c r="X12" s="233" t="s">
        <v>112</v>
      </c>
      <c r="Y12" s="233" t="s">
        <v>101</v>
      </c>
      <c r="Z12" s="215"/>
      <c r="AA12" s="215"/>
      <c r="AB12" s="215"/>
      <c r="AC12" s="215"/>
      <c r="AD12" s="215"/>
      <c r="AE12" s="215"/>
      <c r="AF12" s="215"/>
      <c r="AG12" s="215" t="s">
        <v>113</v>
      </c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x14ac:dyDescent="0.25">
      <c r="A13" s="237" t="s">
        <v>93</v>
      </c>
      <c r="B13" s="238" t="s">
        <v>58</v>
      </c>
      <c r="C13" s="256" t="s">
        <v>59</v>
      </c>
      <c r="D13" s="239"/>
      <c r="E13" s="240"/>
      <c r="F13" s="241"/>
      <c r="G13" s="242">
        <f>SUMIF(AG14:AG14,"&lt;&gt;NOR",G14:G14)</f>
        <v>0</v>
      </c>
      <c r="H13" s="236"/>
      <c r="I13" s="236">
        <f>SUM(I14:I14)</f>
        <v>0</v>
      </c>
      <c r="J13" s="236"/>
      <c r="K13" s="236">
        <f>SUM(K14:K14)</f>
        <v>0</v>
      </c>
      <c r="L13" s="236"/>
      <c r="M13" s="236">
        <f>SUM(M14:M14)</f>
        <v>0</v>
      </c>
      <c r="N13" s="235"/>
      <c r="O13" s="235">
        <f>SUM(O14:O14)</f>
        <v>0.09</v>
      </c>
      <c r="P13" s="235"/>
      <c r="Q13" s="235">
        <f>SUM(Q14:Q14)</f>
        <v>0</v>
      </c>
      <c r="R13" s="236"/>
      <c r="S13" s="236"/>
      <c r="T13" s="236"/>
      <c r="U13" s="236"/>
      <c r="V13" s="236">
        <f>SUM(V14:V14)</f>
        <v>1.27</v>
      </c>
      <c r="W13" s="236"/>
      <c r="X13" s="236"/>
      <c r="Y13" s="236"/>
      <c r="AG13" t="s">
        <v>94</v>
      </c>
    </row>
    <row r="14" spans="1:60" ht="20.399999999999999" outlineLevel="1" x14ac:dyDescent="0.25">
      <c r="A14" s="250">
        <v>5</v>
      </c>
      <c r="B14" s="251" t="s">
        <v>114</v>
      </c>
      <c r="C14" s="257" t="s">
        <v>115</v>
      </c>
      <c r="D14" s="252" t="s">
        <v>97</v>
      </c>
      <c r="E14" s="253">
        <v>1.95</v>
      </c>
      <c r="F14" s="254"/>
      <c r="G14" s="255">
        <f>ROUND(E14*F14,2)</f>
        <v>0</v>
      </c>
      <c r="H14" s="234"/>
      <c r="I14" s="233">
        <f>ROUND(E14*H14,2)</f>
        <v>0</v>
      </c>
      <c r="J14" s="234"/>
      <c r="K14" s="233">
        <f>ROUND(E14*J14,2)</f>
        <v>0</v>
      </c>
      <c r="L14" s="233">
        <v>21</v>
      </c>
      <c r="M14" s="233">
        <f>G14*(1+L14/100)</f>
        <v>0</v>
      </c>
      <c r="N14" s="232">
        <v>4.7539999999999999E-2</v>
      </c>
      <c r="O14" s="232">
        <f>ROUND(E14*N14,2)</f>
        <v>0.09</v>
      </c>
      <c r="P14" s="232">
        <v>0</v>
      </c>
      <c r="Q14" s="232">
        <f>ROUND(E14*P14,2)</f>
        <v>0</v>
      </c>
      <c r="R14" s="233"/>
      <c r="S14" s="233" t="s">
        <v>98</v>
      </c>
      <c r="T14" s="233" t="s">
        <v>99</v>
      </c>
      <c r="U14" s="233">
        <v>0.65</v>
      </c>
      <c r="V14" s="233">
        <f>ROUND(E14*U14,2)</f>
        <v>1.27</v>
      </c>
      <c r="W14" s="233"/>
      <c r="X14" s="233" t="s">
        <v>100</v>
      </c>
      <c r="Y14" s="233" t="s">
        <v>101</v>
      </c>
      <c r="Z14" s="215"/>
      <c r="AA14" s="215"/>
      <c r="AB14" s="215"/>
      <c r="AC14" s="215"/>
      <c r="AD14" s="215"/>
      <c r="AE14" s="215"/>
      <c r="AF14" s="215"/>
      <c r="AG14" s="215" t="s">
        <v>102</v>
      </c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x14ac:dyDescent="0.25">
      <c r="A15" s="237" t="s">
        <v>93</v>
      </c>
      <c r="B15" s="238" t="s">
        <v>60</v>
      </c>
      <c r="C15" s="256" t="s">
        <v>61</v>
      </c>
      <c r="D15" s="239"/>
      <c r="E15" s="240"/>
      <c r="F15" s="241"/>
      <c r="G15" s="242">
        <f>SUMIF(AG16:AG16,"&lt;&gt;NOR",G16:G16)</f>
        <v>0</v>
      </c>
      <c r="H15" s="236"/>
      <c r="I15" s="236">
        <f>SUM(I16:I16)</f>
        <v>0</v>
      </c>
      <c r="J15" s="236"/>
      <c r="K15" s="236">
        <f>SUM(K16:K16)</f>
        <v>0</v>
      </c>
      <c r="L15" s="236"/>
      <c r="M15" s="236">
        <f>SUM(M16:M16)</f>
        <v>0</v>
      </c>
      <c r="N15" s="235"/>
      <c r="O15" s="235">
        <f>SUM(O16:O16)</f>
        <v>0</v>
      </c>
      <c r="P15" s="235"/>
      <c r="Q15" s="235">
        <f>SUM(Q16:Q16)</f>
        <v>0</v>
      </c>
      <c r="R15" s="236"/>
      <c r="S15" s="236"/>
      <c r="T15" s="236"/>
      <c r="U15" s="236"/>
      <c r="V15" s="236">
        <f>SUM(V16:V16)</f>
        <v>19.510000000000002</v>
      </c>
      <c r="W15" s="236"/>
      <c r="X15" s="236"/>
      <c r="Y15" s="236"/>
      <c r="AG15" t="s">
        <v>94</v>
      </c>
    </row>
    <row r="16" spans="1:60" outlineLevel="1" x14ac:dyDescent="0.25">
      <c r="A16" s="250">
        <v>6</v>
      </c>
      <c r="B16" s="251" t="s">
        <v>116</v>
      </c>
      <c r="C16" s="257" t="s">
        <v>117</v>
      </c>
      <c r="D16" s="252" t="s">
        <v>118</v>
      </c>
      <c r="E16" s="253">
        <v>20.786899999999999</v>
      </c>
      <c r="F16" s="254"/>
      <c r="G16" s="255">
        <f>ROUND(E16*F16,2)</f>
        <v>0</v>
      </c>
      <c r="H16" s="234"/>
      <c r="I16" s="233">
        <f>ROUND(E16*H16,2)</f>
        <v>0</v>
      </c>
      <c r="J16" s="234"/>
      <c r="K16" s="233">
        <f>ROUND(E16*J16,2)</f>
        <v>0</v>
      </c>
      <c r="L16" s="233">
        <v>21</v>
      </c>
      <c r="M16" s="233">
        <f>G16*(1+L16/100)</f>
        <v>0</v>
      </c>
      <c r="N16" s="232">
        <v>0</v>
      </c>
      <c r="O16" s="232">
        <f>ROUND(E16*N16,2)</f>
        <v>0</v>
      </c>
      <c r="P16" s="232">
        <v>0</v>
      </c>
      <c r="Q16" s="232">
        <f>ROUND(E16*P16,2)</f>
        <v>0</v>
      </c>
      <c r="R16" s="233"/>
      <c r="S16" s="233" t="s">
        <v>98</v>
      </c>
      <c r="T16" s="233" t="s">
        <v>99</v>
      </c>
      <c r="U16" s="233">
        <v>0.9385</v>
      </c>
      <c r="V16" s="233">
        <f>ROUND(E16*U16,2)</f>
        <v>19.510000000000002</v>
      </c>
      <c r="W16" s="233"/>
      <c r="X16" s="233" t="s">
        <v>119</v>
      </c>
      <c r="Y16" s="233" t="s">
        <v>101</v>
      </c>
      <c r="Z16" s="215"/>
      <c r="AA16" s="215"/>
      <c r="AB16" s="215"/>
      <c r="AC16" s="215"/>
      <c r="AD16" s="215"/>
      <c r="AE16" s="215"/>
      <c r="AF16" s="215"/>
      <c r="AG16" s="215" t="s">
        <v>120</v>
      </c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x14ac:dyDescent="0.25">
      <c r="A17" s="237" t="s">
        <v>93</v>
      </c>
      <c r="B17" s="238" t="s">
        <v>62</v>
      </c>
      <c r="C17" s="256" t="s">
        <v>63</v>
      </c>
      <c r="D17" s="239"/>
      <c r="E17" s="240"/>
      <c r="F17" s="241"/>
      <c r="G17" s="242">
        <f>SUMIF(AG18:AG21,"&lt;&gt;NOR",G18:G21)</f>
        <v>0</v>
      </c>
      <c r="H17" s="236"/>
      <c r="I17" s="236">
        <f>SUM(I18:I21)</f>
        <v>0</v>
      </c>
      <c r="J17" s="236"/>
      <c r="K17" s="236">
        <f>SUM(K18:K21)</f>
        <v>0</v>
      </c>
      <c r="L17" s="236"/>
      <c r="M17" s="236">
        <f>SUM(M18:M21)</f>
        <v>0</v>
      </c>
      <c r="N17" s="235"/>
      <c r="O17" s="235">
        <f>SUM(O18:O21)</f>
        <v>0</v>
      </c>
      <c r="P17" s="235"/>
      <c r="Q17" s="235">
        <f>SUM(Q18:Q21)</f>
        <v>0</v>
      </c>
      <c r="R17" s="236"/>
      <c r="S17" s="236"/>
      <c r="T17" s="236"/>
      <c r="U17" s="236"/>
      <c r="V17" s="236">
        <f>SUM(V18:V21)</f>
        <v>7.2</v>
      </c>
      <c r="W17" s="236"/>
      <c r="X17" s="236"/>
      <c r="Y17" s="236"/>
      <c r="AG17" t="s">
        <v>94</v>
      </c>
    </row>
    <row r="18" spans="1:60" ht="20.399999999999999" outlineLevel="1" x14ac:dyDescent="0.25">
      <c r="A18" s="250">
        <v>7</v>
      </c>
      <c r="B18" s="251" t="s">
        <v>121</v>
      </c>
      <c r="C18" s="257" t="s">
        <v>122</v>
      </c>
      <c r="D18" s="252" t="s">
        <v>118</v>
      </c>
      <c r="E18" s="253">
        <v>5.44</v>
      </c>
      <c r="F18" s="254"/>
      <c r="G18" s="255">
        <f>ROUND(E18*F18,2)</f>
        <v>0</v>
      </c>
      <c r="H18" s="234"/>
      <c r="I18" s="233">
        <f>ROUND(E18*H18,2)</f>
        <v>0</v>
      </c>
      <c r="J18" s="234"/>
      <c r="K18" s="233">
        <f>ROUND(E18*J18,2)</f>
        <v>0</v>
      </c>
      <c r="L18" s="233">
        <v>21</v>
      </c>
      <c r="M18" s="233">
        <f>G18*(1+L18/100)</f>
        <v>0</v>
      </c>
      <c r="N18" s="232">
        <v>0</v>
      </c>
      <c r="O18" s="232">
        <f>ROUND(E18*N18,2)</f>
        <v>0</v>
      </c>
      <c r="P18" s="232">
        <v>0</v>
      </c>
      <c r="Q18" s="232">
        <f>ROUND(E18*P18,2)</f>
        <v>0</v>
      </c>
      <c r="R18" s="233"/>
      <c r="S18" s="233" t="s">
        <v>98</v>
      </c>
      <c r="T18" s="233" t="s">
        <v>123</v>
      </c>
      <c r="U18" s="233">
        <v>0.49</v>
      </c>
      <c r="V18" s="233">
        <f>ROUND(E18*U18,2)</f>
        <v>2.67</v>
      </c>
      <c r="W18" s="233"/>
      <c r="X18" s="233" t="s">
        <v>100</v>
      </c>
      <c r="Y18" s="233" t="s">
        <v>101</v>
      </c>
      <c r="Z18" s="215"/>
      <c r="AA18" s="215"/>
      <c r="AB18" s="215"/>
      <c r="AC18" s="215"/>
      <c r="AD18" s="215"/>
      <c r="AE18" s="215"/>
      <c r="AF18" s="215"/>
      <c r="AG18" s="215" t="s">
        <v>102</v>
      </c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ht="20.399999999999999" outlineLevel="1" x14ac:dyDescent="0.25">
      <c r="A19" s="250">
        <v>8</v>
      </c>
      <c r="B19" s="251" t="s">
        <v>124</v>
      </c>
      <c r="C19" s="257" t="s">
        <v>125</v>
      </c>
      <c r="D19" s="252" t="s">
        <v>118</v>
      </c>
      <c r="E19" s="253">
        <v>5.44</v>
      </c>
      <c r="F19" s="254"/>
      <c r="G19" s="255">
        <f>ROUND(E19*F19,2)</f>
        <v>0</v>
      </c>
      <c r="H19" s="234"/>
      <c r="I19" s="233">
        <f>ROUND(E19*H19,2)</f>
        <v>0</v>
      </c>
      <c r="J19" s="234"/>
      <c r="K19" s="233">
        <f>ROUND(E19*J19,2)</f>
        <v>0</v>
      </c>
      <c r="L19" s="233">
        <v>21</v>
      </c>
      <c r="M19" s="233">
        <f>G19*(1+L19/100)</f>
        <v>0</v>
      </c>
      <c r="N19" s="232">
        <v>0</v>
      </c>
      <c r="O19" s="232">
        <f>ROUND(E19*N19,2)</f>
        <v>0</v>
      </c>
      <c r="P19" s="232">
        <v>0</v>
      </c>
      <c r="Q19" s="232">
        <f>ROUND(E19*P19,2)</f>
        <v>0</v>
      </c>
      <c r="R19" s="233"/>
      <c r="S19" s="233" t="s">
        <v>98</v>
      </c>
      <c r="T19" s="233" t="s">
        <v>123</v>
      </c>
      <c r="U19" s="233">
        <v>0</v>
      </c>
      <c r="V19" s="233">
        <f>ROUND(E19*U19,2)</f>
        <v>0</v>
      </c>
      <c r="W19" s="233"/>
      <c r="X19" s="233" t="s">
        <v>100</v>
      </c>
      <c r="Y19" s="233" t="s">
        <v>101</v>
      </c>
      <c r="Z19" s="215"/>
      <c r="AA19" s="215"/>
      <c r="AB19" s="215"/>
      <c r="AC19" s="215"/>
      <c r="AD19" s="215"/>
      <c r="AE19" s="215"/>
      <c r="AF19" s="215"/>
      <c r="AG19" s="215" t="s">
        <v>102</v>
      </c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1" x14ac:dyDescent="0.25">
      <c r="A20" s="250">
        <v>9</v>
      </c>
      <c r="B20" s="251" t="s">
        <v>126</v>
      </c>
      <c r="C20" s="257" t="s">
        <v>127</v>
      </c>
      <c r="D20" s="252" t="s">
        <v>118</v>
      </c>
      <c r="E20" s="253">
        <v>5.44</v>
      </c>
      <c r="F20" s="254"/>
      <c r="G20" s="255">
        <f>ROUND(E20*F20,2)</f>
        <v>0</v>
      </c>
      <c r="H20" s="234"/>
      <c r="I20" s="233">
        <f>ROUND(E20*H20,2)</f>
        <v>0</v>
      </c>
      <c r="J20" s="234"/>
      <c r="K20" s="233">
        <f>ROUND(E20*J20,2)</f>
        <v>0</v>
      </c>
      <c r="L20" s="233">
        <v>21</v>
      </c>
      <c r="M20" s="233">
        <f>G20*(1+L20/100)</f>
        <v>0</v>
      </c>
      <c r="N20" s="232">
        <v>0</v>
      </c>
      <c r="O20" s="232">
        <f>ROUND(E20*N20,2)</f>
        <v>0</v>
      </c>
      <c r="P20" s="232">
        <v>0</v>
      </c>
      <c r="Q20" s="232">
        <f>ROUND(E20*P20,2)</f>
        <v>0</v>
      </c>
      <c r="R20" s="233"/>
      <c r="S20" s="233" t="s">
        <v>98</v>
      </c>
      <c r="T20" s="233" t="s">
        <v>123</v>
      </c>
      <c r="U20" s="233">
        <v>0.83199999999999996</v>
      </c>
      <c r="V20" s="233">
        <f>ROUND(E20*U20,2)</f>
        <v>4.53</v>
      </c>
      <c r="W20" s="233"/>
      <c r="X20" s="233" t="s">
        <v>100</v>
      </c>
      <c r="Y20" s="233" t="s">
        <v>101</v>
      </c>
      <c r="Z20" s="215"/>
      <c r="AA20" s="215"/>
      <c r="AB20" s="215"/>
      <c r="AC20" s="215"/>
      <c r="AD20" s="215"/>
      <c r="AE20" s="215"/>
      <c r="AF20" s="215"/>
      <c r="AG20" s="215" t="s">
        <v>102</v>
      </c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1" x14ac:dyDescent="0.25">
      <c r="A21" s="244">
        <v>10</v>
      </c>
      <c r="B21" s="245" t="s">
        <v>128</v>
      </c>
      <c r="C21" s="258" t="s">
        <v>129</v>
      </c>
      <c r="D21" s="246" t="s">
        <v>130</v>
      </c>
      <c r="E21" s="247">
        <v>1</v>
      </c>
      <c r="F21" s="248"/>
      <c r="G21" s="249">
        <f>ROUND(E21*F21,2)</f>
        <v>0</v>
      </c>
      <c r="H21" s="234"/>
      <c r="I21" s="233">
        <f>ROUND(E21*H21,2)</f>
        <v>0</v>
      </c>
      <c r="J21" s="234"/>
      <c r="K21" s="233">
        <f>ROUND(E21*J21,2)</f>
        <v>0</v>
      </c>
      <c r="L21" s="233">
        <v>21</v>
      </c>
      <c r="M21" s="233">
        <f>G21*(1+L21/100)</f>
        <v>0</v>
      </c>
      <c r="N21" s="232">
        <v>0</v>
      </c>
      <c r="O21" s="232">
        <f>ROUND(E21*N21,2)</f>
        <v>0</v>
      </c>
      <c r="P21" s="232">
        <v>0</v>
      </c>
      <c r="Q21" s="232">
        <f>ROUND(E21*P21,2)</f>
        <v>0</v>
      </c>
      <c r="R21" s="233"/>
      <c r="S21" s="233" t="s">
        <v>98</v>
      </c>
      <c r="T21" s="233" t="s">
        <v>99</v>
      </c>
      <c r="U21" s="233">
        <v>0</v>
      </c>
      <c r="V21" s="233">
        <f>ROUND(E21*U21,2)</f>
        <v>0</v>
      </c>
      <c r="W21" s="233"/>
      <c r="X21" s="233" t="s">
        <v>131</v>
      </c>
      <c r="Y21" s="233" t="s">
        <v>101</v>
      </c>
      <c r="Z21" s="215"/>
      <c r="AA21" s="215"/>
      <c r="AB21" s="215"/>
      <c r="AC21" s="215"/>
      <c r="AD21" s="215"/>
      <c r="AE21" s="215"/>
      <c r="AF21" s="215"/>
      <c r="AG21" s="215" t="s">
        <v>132</v>
      </c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x14ac:dyDescent="0.25">
      <c r="A22" s="3"/>
      <c r="B22" s="4"/>
      <c r="C22" s="259"/>
      <c r="D22" s="6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AE22">
        <v>15</v>
      </c>
      <c r="AF22">
        <v>21</v>
      </c>
      <c r="AG22" t="s">
        <v>79</v>
      </c>
    </row>
    <row r="23" spans="1:60" x14ac:dyDescent="0.25">
      <c r="A23" s="218"/>
      <c r="B23" s="219" t="s">
        <v>31</v>
      </c>
      <c r="C23" s="260"/>
      <c r="D23" s="220"/>
      <c r="E23" s="221"/>
      <c r="F23" s="221"/>
      <c r="G23" s="243">
        <f>G8+G13+G15+G17</f>
        <v>0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AE23">
        <f>SUMIF(L7:L21,AE22,G7:G21)</f>
        <v>0</v>
      </c>
      <c r="AF23">
        <f>SUMIF(L7:L21,AF22,G7:G21)</f>
        <v>0</v>
      </c>
      <c r="AG23" t="s">
        <v>133</v>
      </c>
    </row>
    <row r="24" spans="1:60" x14ac:dyDescent="0.25">
      <c r="A24" s="3"/>
      <c r="B24" s="4"/>
      <c r="C24" s="259"/>
      <c r="D24" s="6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60" x14ac:dyDescent="0.25">
      <c r="A25" s="3"/>
      <c r="B25" s="4"/>
      <c r="C25" s="259"/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spans="1:60" x14ac:dyDescent="0.25">
      <c r="A26" s="222" t="s">
        <v>134</v>
      </c>
      <c r="B26" s="222"/>
      <c r="C26" s="261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60" x14ac:dyDescent="0.25">
      <c r="A27" s="223"/>
      <c r="B27" s="224"/>
      <c r="C27" s="262"/>
      <c r="D27" s="224"/>
      <c r="E27" s="224"/>
      <c r="F27" s="224"/>
      <c r="G27" s="225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AG27" t="s">
        <v>135</v>
      </c>
    </row>
    <row r="28" spans="1:60" x14ac:dyDescent="0.25">
      <c r="A28" s="226"/>
      <c r="B28" s="227"/>
      <c r="C28" s="263"/>
      <c r="D28" s="227"/>
      <c r="E28" s="227"/>
      <c r="F28" s="227"/>
      <c r="G28" s="228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1:60" x14ac:dyDescent="0.25">
      <c r="A29" s="226"/>
      <c r="B29" s="227"/>
      <c r="C29" s="263"/>
      <c r="D29" s="227"/>
      <c r="E29" s="227"/>
      <c r="F29" s="227"/>
      <c r="G29" s="228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 spans="1:60" x14ac:dyDescent="0.25">
      <c r="A30" s="226"/>
      <c r="B30" s="227"/>
      <c r="C30" s="263"/>
      <c r="D30" s="227"/>
      <c r="E30" s="227"/>
      <c r="F30" s="227"/>
      <c r="G30" s="228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spans="1:60" x14ac:dyDescent="0.25">
      <c r="A31" s="229"/>
      <c r="B31" s="230"/>
      <c r="C31" s="264"/>
      <c r="D31" s="230"/>
      <c r="E31" s="230"/>
      <c r="F31" s="230"/>
      <c r="G31" s="231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</row>
    <row r="32" spans="1:60" x14ac:dyDescent="0.25">
      <c r="A32" s="3"/>
      <c r="B32" s="4"/>
      <c r="C32" s="259"/>
      <c r="D32" s="6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spans="3:33" x14ac:dyDescent="0.25">
      <c r="C33" s="265"/>
      <c r="D33" s="10"/>
      <c r="AG33" t="s">
        <v>136</v>
      </c>
    </row>
    <row r="34" spans="3:33" x14ac:dyDescent="0.25">
      <c r="D34" s="10"/>
    </row>
    <row r="35" spans="3:33" x14ac:dyDescent="0.25">
      <c r="D35" s="10"/>
    </row>
    <row r="36" spans="3:33" x14ac:dyDescent="0.25">
      <c r="D36" s="10"/>
    </row>
    <row r="37" spans="3:33" x14ac:dyDescent="0.25">
      <c r="D37" s="10"/>
    </row>
    <row r="38" spans="3:33" x14ac:dyDescent="0.25">
      <c r="D38" s="10"/>
    </row>
    <row r="39" spans="3:33" x14ac:dyDescent="0.25">
      <c r="D39" s="10"/>
    </row>
    <row r="40" spans="3:33" x14ac:dyDescent="0.25">
      <c r="D40" s="10"/>
    </row>
    <row r="41" spans="3:33" x14ac:dyDescent="0.25">
      <c r="D41" s="10"/>
    </row>
    <row r="42" spans="3:33" x14ac:dyDescent="0.25">
      <c r="D42" s="10"/>
    </row>
    <row r="43" spans="3:33" x14ac:dyDescent="0.25">
      <c r="D43" s="10"/>
    </row>
    <row r="44" spans="3:33" x14ac:dyDescent="0.25">
      <c r="D44" s="10"/>
    </row>
    <row r="45" spans="3:33" x14ac:dyDescent="0.25">
      <c r="D45" s="10"/>
    </row>
    <row r="46" spans="3:33" x14ac:dyDescent="0.25">
      <c r="D46" s="10"/>
    </row>
    <row r="47" spans="3:33" x14ac:dyDescent="0.25">
      <c r="D47" s="10"/>
    </row>
    <row r="48" spans="3:33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2Xau0/XtaWKXwQ8wEXByUtL8vkXUPqp4jlrPYj9HQ0ec0+eM+6roVEglfyTnOz9tq1eXMFslS4kv3R/upzBRtQ==" saltValue="qlCMAGJmI4oe01tXrK8KTQ==" spinCount="100000" sheet="1" formatRows="0"/>
  <mergeCells count="6">
    <mergeCell ref="A1:G1"/>
    <mergeCell ref="C2:G2"/>
    <mergeCell ref="C3:G3"/>
    <mergeCell ref="C4:G4"/>
    <mergeCell ref="A26:C26"/>
    <mergeCell ref="A27:G31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1 Pol'!Názvy_tisku</vt:lpstr>
      <vt:lpstr>oadresa</vt:lpstr>
      <vt:lpstr>Stavba!Objednatel</vt:lpstr>
      <vt:lpstr>Stavba!Objekt</vt:lpstr>
      <vt:lpstr>'SO01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</dc:creator>
  <cp:lastModifiedBy>DATA</cp:lastModifiedBy>
  <cp:lastPrinted>2019-03-19T12:27:02Z</cp:lastPrinted>
  <dcterms:created xsi:type="dcterms:W3CDTF">2009-04-08T07:15:50Z</dcterms:created>
  <dcterms:modified xsi:type="dcterms:W3CDTF">2023-04-03T18:28:00Z</dcterms:modified>
</cp:coreProperties>
</file>