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ROSTKA-PC\Documents\Dotace MMR 2021,2022 - MK Uhlisko\Výběrové řízení\2023\"/>
    </mc:Choice>
  </mc:AlternateContent>
  <xr:revisionPtr revIDLastSave="0" documentId="8_{AADD470E-E4EA-4663-9EB7-8E7213F7EF0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tavba" sheetId="1" r:id="rId1"/>
    <sheet name="VzorPolozky" sheetId="10" state="hidden" r:id="rId2"/>
    <sheet name="SO01 01 Pol" sheetId="12" r:id="rId3"/>
    <sheet name="SO02 01 Pol" sheetId="13" r:id="rId4"/>
    <sheet name="SO03 01 Pol" sheetId="14" r:id="rId5"/>
    <sheet name="SO04 01 Pol" sheetId="15" r:id="rId6"/>
  </sheets>
  <externalReferences>
    <externalReference r:id="rId7"/>
  </externalReferences>
  <definedNames>
    <definedName name="CelkemDPHVypocet" localSheetId="0">Stavba!$H$48</definedName>
    <definedName name="CenaCelkem">Stavba!$G$29</definedName>
    <definedName name="CenaCelkemBezDPH">Stavba!$G$28</definedName>
    <definedName name="CenaCelkemVypocet" localSheetId="0">Stavba!$I$48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01 Pol'!$1:$7</definedName>
    <definedName name="_xlnm.Print_Titles" localSheetId="3">'SO02 01 Pol'!$1:$7</definedName>
    <definedName name="_xlnm.Print_Titles" localSheetId="4">'SO03 01 Pol'!$1:$7</definedName>
    <definedName name="_xlnm.Print_Titles" localSheetId="5">'SO04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01 Pol'!$A$1:$Y$45</definedName>
    <definedName name="_xlnm.Print_Area" localSheetId="3">'SO02 01 Pol'!$A$1:$Y$64</definedName>
    <definedName name="_xlnm.Print_Area" localSheetId="4">'SO03 01 Pol'!$A$1:$Y$84</definedName>
    <definedName name="_xlnm.Print_Area" localSheetId="5">'SO04 01 Pol'!$A$1:$Y$24</definedName>
    <definedName name="_xlnm.Print_Area" localSheetId="0">Stavba!$A$1:$J$65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Stavba!$F$48</definedName>
    <definedName name="ZakladDPHZakl">Stavba!$G$25</definedName>
    <definedName name="ZakladDPHZaklVypocet" localSheetId="0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5" l="1"/>
  <c r="I64" i="1" s="1"/>
  <c r="I20" i="1" s="1"/>
  <c r="G9" i="15"/>
  <c r="AF14" i="15" s="1"/>
  <c r="G47" i="1" s="1"/>
  <c r="I9" i="15"/>
  <c r="K9" i="15"/>
  <c r="O9" i="15"/>
  <c r="Q9" i="15"/>
  <c r="V9" i="15"/>
  <c r="G10" i="15"/>
  <c r="I10" i="15"/>
  <c r="K10" i="15"/>
  <c r="M10" i="15"/>
  <c r="O10" i="15"/>
  <c r="Q10" i="15"/>
  <c r="V10" i="15"/>
  <c r="G11" i="15"/>
  <c r="I11" i="15"/>
  <c r="K11" i="15"/>
  <c r="M11" i="15"/>
  <c r="O11" i="15"/>
  <c r="Q11" i="15"/>
  <c r="V11" i="15"/>
  <c r="AE14" i="15"/>
  <c r="F47" i="1" s="1"/>
  <c r="H47" i="1" s="1"/>
  <c r="G9" i="14"/>
  <c r="M9" i="14" s="1"/>
  <c r="I9" i="14"/>
  <c r="K9" i="14"/>
  <c r="O9" i="14"/>
  <c r="Q9" i="14"/>
  <c r="V9" i="14"/>
  <c r="V8" i="14" s="1"/>
  <c r="G11" i="14"/>
  <c r="M11" i="14" s="1"/>
  <c r="I11" i="14"/>
  <c r="K11" i="14"/>
  <c r="O11" i="14"/>
  <c r="Q11" i="14"/>
  <c r="V11" i="14"/>
  <c r="G13" i="14"/>
  <c r="M13" i="14" s="1"/>
  <c r="I13" i="14"/>
  <c r="K13" i="14"/>
  <c r="O13" i="14"/>
  <c r="Q13" i="14"/>
  <c r="V13" i="14"/>
  <c r="G19" i="14"/>
  <c r="I19" i="14"/>
  <c r="K19" i="14"/>
  <c r="M19" i="14"/>
  <c r="O19" i="14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6" i="14"/>
  <c r="M26" i="14" s="1"/>
  <c r="I26" i="14"/>
  <c r="K26" i="14"/>
  <c r="O26" i="14"/>
  <c r="Q26" i="14"/>
  <c r="V26" i="14"/>
  <c r="G29" i="14"/>
  <c r="I29" i="14"/>
  <c r="K29" i="14"/>
  <c r="M29" i="14"/>
  <c r="O29" i="14"/>
  <c r="Q29" i="14"/>
  <c r="V29" i="14"/>
  <c r="G32" i="14"/>
  <c r="M32" i="14" s="1"/>
  <c r="I32" i="14"/>
  <c r="K32" i="14"/>
  <c r="O32" i="14"/>
  <c r="Q32" i="14"/>
  <c r="V32" i="14"/>
  <c r="G34" i="14"/>
  <c r="M34" i="14" s="1"/>
  <c r="I34" i="14"/>
  <c r="K34" i="14"/>
  <c r="O34" i="14"/>
  <c r="Q34" i="14"/>
  <c r="V34" i="14"/>
  <c r="G36" i="14"/>
  <c r="I55" i="1" s="1"/>
  <c r="I36" i="14"/>
  <c r="G37" i="14"/>
  <c r="M37" i="14" s="1"/>
  <c r="M36" i="14" s="1"/>
  <c r="I37" i="14"/>
  <c r="K37" i="14"/>
  <c r="K36" i="14" s="1"/>
  <c r="O37" i="14"/>
  <c r="O36" i="14" s="1"/>
  <c r="Q37" i="14"/>
  <c r="Q36" i="14" s="1"/>
  <c r="V37" i="14"/>
  <c r="V36" i="14" s="1"/>
  <c r="G40" i="14"/>
  <c r="I56" i="1" s="1"/>
  <c r="M40" i="14"/>
  <c r="G41" i="14"/>
  <c r="I41" i="14"/>
  <c r="I40" i="14" s="1"/>
  <c r="K41" i="14"/>
  <c r="K40" i="14" s="1"/>
  <c r="M41" i="14"/>
  <c r="O41" i="14"/>
  <c r="O40" i="14" s="1"/>
  <c r="Q41" i="14"/>
  <c r="Q40" i="14" s="1"/>
  <c r="V41" i="14"/>
  <c r="V40" i="14" s="1"/>
  <c r="G44" i="14"/>
  <c r="I44" i="14"/>
  <c r="I43" i="14" s="1"/>
  <c r="K44" i="14"/>
  <c r="M44" i="14"/>
  <c r="O44" i="14"/>
  <c r="Q44" i="14"/>
  <c r="Q43" i="14" s="1"/>
  <c r="V44" i="14"/>
  <c r="G46" i="14"/>
  <c r="M46" i="14" s="1"/>
  <c r="I46" i="14"/>
  <c r="K46" i="14"/>
  <c r="K43" i="14" s="1"/>
  <c r="O46" i="14"/>
  <c r="Q46" i="14"/>
  <c r="V46" i="14"/>
  <c r="G48" i="14"/>
  <c r="G49" i="14"/>
  <c r="I49" i="14"/>
  <c r="K49" i="14"/>
  <c r="M49" i="14"/>
  <c r="O49" i="14"/>
  <c r="Q49" i="14"/>
  <c r="V49" i="14"/>
  <c r="V48" i="14" s="1"/>
  <c r="G51" i="14"/>
  <c r="M51" i="14" s="1"/>
  <c r="M48" i="14" s="1"/>
  <c r="I51" i="14"/>
  <c r="K51" i="14"/>
  <c r="O51" i="14"/>
  <c r="Q51" i="14"/>
  <c r="V51" i="14"/>
  <c r="G53" i="14"/>
  <c r="M53" i="14" s="1"/>
  <c r="I53" i="14"/>
  <c r="K53" i="14"/>
  <c r="O53" i="14"/>
  <c r="Q53" i="14"/>
  <c r="V53" i="14"/>
  <c r="G55" i="14"/>
  <c r="I55" i="14"/>
  <c r="K55" i="14"/>
  <c r="M55" i="14"/>
  <c r="O55" i="14"/>
  <c r="Q55" i="14"/>
  <c r="V55" i="14"/>
  <c r="Q57" i="14"/>
  <c r="G58" i="14"/>
  <c r="I58" i="14"/>
  <c r="I57" i="14" s="1"/>
  <c r="K58" i="14"/>
  <c r="M58" i="14"/>
  <c r="O58" i="14"/>
  <c r="Q58" i="14"/>
  <c r="V58" i="14"/>
  <c r="V57" i="14" s="1"/>
  <c r="G60" i="14"/>
  <c r="M60" i="14" s="1"/>
  <c r="I60" i="14"/>
  <c r="K60" i="14"/>
  <c r="O60" i="14"/>
  <c r="O57" i="14" s="1"/>
  <c r="Q60" i="14"/>
  <c r="V60" i="14"/>
  <c r="G63" i="14"/>
  <c r="G62" i="14" s="1"/>
  <c r="I61" i="1" s="1"/>
  <c r="I63" i="14"/>
  <c r="K63" i="14"/>
  <c r="M63" i="14"/>
  <c r="O63" i="14"/>
  <c r="O62" i="14" s="1"/>
  <c r="Q63" i="14"/>
  <c r="V63" i="14"/>
  <c r="G65" i="14"/>
  <c r="M65" i="14" s="1"/>
  <c r="M62" i="14" s="1"/>
  <c r="I65" i="14"/>
  <c r="K65" i="14"/>
  <c r="O65" i="14"/>
  <c r="Q65" i="14"/>
  <c r="Q62" i="14" s="1"/>
  <c r="V65" i="14"/>
  <c r="G67" i="14"/>
  <c r="M67" i="14"/>
  <c r="G68" i="14"/>
  <c r="I68" i="14"/>
  <c r="I67" i="14" s="1"/>
  <c r="K68" i="14"/>
  <c r="K67" i="14" s="1"/>
  <c r="M68" i="14"/>
  <c r="O68" i="14"/>
  <c r="O67" i="14" s="1"/>
  <c r="Q68" i="14"/>
  <c r="Q67" i="14" s="1"/>
  <c r="V68" i="14"/>
  <c r="V67" i="14" s="1"/>
  <c r="G69" i="14"/>
  <c r="O69" i="14"/>
  <c r="Q69" i="14"/>
  <c r="G70" i="14"/>
  <c r="I70" i="14"/>
  <c r="I69" i="14" s="1"/>
  <c r="K70" i="14"/>
  <c r="K69" i="14" s="1"/>
  <c r="M70" i="14"/>
  <c r="M69" i="14" s="1"/>
  <c r="O70" i="14"/>
  <c r="Q70" i="14"/>
  <c r="V70" i="14"/>
  <c r="V69" i="14" s="1"/>
  <c r="AE74" i="14"/>
  <c r="F45" i="1" s="1"/>
  <c r="G9" i="13"/>
  <c r="M9" i="13" s="1"/>
  <c r="I9" i="13"/>
  <c r="K9" i="13"/>
  <c r="K8" i="13" s="1"/>
  <c r="O9" i="13"/>
  <c r="Q9" i="13"/>
  <c r="Q8" i="13" s="1"/>
  <c r="V9" i="13"/>
  <c r="V8" i="13" s="1"/>
  <c r="G11" i="13"/>
  <c r="M11" i="13" s="1"/>
  <c r="I11" i="13"/>
  <c r="K11" i="13"/>
  <c r="O11" i="13"/>
  <c r="Q11" i="13"/>
  <c r="V11" i="13"/>
  <c r="G14" i="13"/>
  <c r="M14" i="13" s="1"/>
  <c r="I14" i="13"/>
  <c r="K14" i="13"/>
  <c r="O14" i="13"/>
  <c r="Q14" i="13"/>
  <c r="V14" i="13"/>
  <c r="G16" i="13"/>
  <c r="M16" i="13" s="1"/>
  <c r="I16" i="13"/>
  <c r="I13" i="13" s="1"/>
  <c r="K16" i="13"/>
  <c r="O16" i="13"/>
  <c r="Q16" i="13"/>
  <c r="V16" i="13"/>
  <c r="G18" i="13"/>
  <c r="I18" i="13"/>
  <c r="K18" i="13"/>
  <c r="M18" i="13"/>
  <c r="O18" i="13"/>
  <c r="Q18" i="13"/>
  <c r="V18" i="13"/>
  <c r="G20" i="13"/>
  <c r="M20" i="13" s="1"/>
  <c r="I20" i="13"/>
  <c r="K20" i="13"/>
  <c r="O20" i="13"/>
  <c r="Q20" i="13"/>
  <c r="V20" i="13"/>
  <c r="G22" i="13"/>
  <c r="M22" i="13" s="1"/>
  <c r="I22" i="13"/>
  <c r="K22" i="13"/>
  <c r="O22" i="13"/>
  <c r="Q22" i="13"/>
  <c r="V22" i="13"/>
  <c r="G24" i="13"/>
  <c r="M24" i="13" s="1"/>
  <c r="I24" i="13"/>
  <c r="K24" i="13"/>
  <c r="O24" i="13"/>
  <c r="Q24" i="13"/>
  <c r="V24" i="13"/>
  <c r="G30" i="13"/>
  <c r="M30" i="13" s="1"/>
  <c r="I30" i="13"/>
  <c r="K30" i="13"/>
  <c r="O30" i="13"/>
  <c r="Q30" i="13"/>
  <c r="V30" i="13"/>
  <c r="G32" i="13"/>
  <c r="I58" i="1" s="1"/>
  <c r="I32" i="13"/>
  <c r="O32" i="13"/>
  <c r="G33" i="13"/>
  <c r="I33" i="13"/>
  <c r="K33" i="13"/>
  <c r="K32" i="13" s="1"/>
  <c r="M33" i="13"/>
  <c r="M32" i="13" s="1"/>
  <c r="O33" i="13"/>
  <c r="Q33" i="13"/>
  <c r="Q32" i="13" s="1"/>
  <c r="V33" i="13"/>
  <c r="V32" i="13" s="1"/>
  <c r="V35" i="13"/>
  <c r="G36" i="13"/>
  <c r="G35" i="13" s="1"/>
  <c r="I36" i="13"/>
  <c r="I35" i="13" s="1"/>
  <c r="K36" i="13"/>
  <c r="K35" i="13" s="1"/>
  <c r="M36" i="13"/>
  <c r="M35" i="13" s="1"/>
  <c r="O36" i="13"/>
  <c r="O35" i="13" s="1"/>
  <c r="Q36" i="13"/>
  <c r="Q35" i="13" s="1"/>
  <c r="V36" i="13"/>
  <c r="G39" i="13"/>
  <c r="M39" i="13" s="1"/>
  <c r="M38" i="13" s="1"/>
  <c r="I39" i="13"/>
  <c r="I38" i="13" s="1"/>
  <c r="K39" i="13"/>
  <c r="K38" i="13" s="1"/>
  <c r="O39" i="13"/>
  <c r="Q39" i="13"/>
  <c r="V39" i="13"/>
  <c r="G41" i="13"/>
  <c r="M41" i="13" s="1"/>
  <c r="I41" i="13"/>
  <c r="K41" i="13"/>
  <c r="O41" i="13"/>
  <c r="O38" i="13" s="1"/>
  <c r="Q41" i="13"/>
  <c r="V41" i="13"/>
  <c r="G43" i="13"/>
  <c r="M43" i="13" s="1"/>
  <c r="I43" i="13"/>
  <c r="K43" i="13"/>
  <c r="O43" i="13"/>
  <c r="Q43" i="13"/>
  <c r="Q38" i="13" s="1"/>
  <c r="V43" i="13"/>
  <c r="O46" i="13"/>
  <c r="V46" i="13"/>
  <c r="G47" i="13"/>
  <c r="G46" i="13" s="1"/>
  <c r="I47" i="13"/>
  <c r="I46" i="13" s="1"/>
  <c r="K47" i="13"/>
  <c r="K46" i="13" s="1"/>
  <c r="M47" i="13"/>
  <c r="M46" i="13" s="1"/>
  <c r="O47" i="13"/>
  <c r="Q47" i="13"/>
  <c r="Q46" i="13" s="1"/>
  <c r="V47" i="13"/>
  <c r="G49" i="13"/>
  <c r="G48" i="13" s="1"/>
  <c r="I63" i="1" s="1"/>
  <c r="I49" i="13"/>
  <c r="I48" i="13" s="1"/>
  <c r="K49" i="13"/>
  <c r="M49" i="13"/>
  <c r="O49" i="13"/>
  <c r="Q49" i="13"/>
  <c r="V49" i="13"/>
  <c r="G50" i="13"/>
  <c r="M50" i="13" s="1"/>
  <c r="I50" i="13"/>
  <c r="K50" i="13"/>
  <c r="O50" i="13"/>
  <c r="Q50" i="13"/>
  <c r="V50" i="13"/>
  <c r="G52" i="13"/>
  <c r="I52" i="13"/>
  <c r="K52" i="13"/>
  <c r="M52" i="13"/>
  <c r="O52" i="13"/>
  <c r="Q52" i="13"/>
  <c r="V52" i="13"/>
  <c r="AE54" i="13"/>
  <c r="F43" i="1" s="1"/>
  <c r="G9" i="12"/>
  <c r="I9" i="12"/>
  <c r="I8" i="12" s="1"/>
  <c r="K9" i="12"/>
  <c r="K8" i="12" s="1"/>
  <c r="O9" i="12"/>
  <c r="O8" i="12" s="1"/>
  <c r="Q9" i="12"/>
  <c r="V9" i="12"/>
  <c r="G11" i="12"/>
  <c r="M11" i="12" s="1"/>
  <c r="I11" i="12"/>
  <c r="K11" i="12"/>
  <c r="O11" i="12"/>
  <c r="Q11" i="12"/>
  <c r="V11" i="12"/>
  <c r="V8" i="12" s="1"/>
  <c r="G14" i="12"/>
  <c r="I14" i="12"/>
  <c r="I13" i="12" s="1"/>
  <c r="K14" i="12"/>
  <c r="K13" i="12" s="1"/>
  <c r="M14" i="12"/>
  <c r="O14" i="12"/>
  <c r="O13" i="12" s="1"/>
  <c r="Q14" i="12"/>
  <c r="Q13" i="12" s="1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Q24" i="12"/>
  <c r="G25" i="12"/>
  <c r="M25" i="12" s="1"/>
  <c r="M24" i="12" s="1"/>
  <c r="I25" i="12"/>
  <c r="I24" i="12" s="1"/>
  <c r="K25" i="12"/>
  <c r="K24" i="12" s="1"/>
  <c r="O25" i="12"/>
  <c r="O24" i="12" s="1"/>
  <c r="Q25" i="12"/>
  <c r="V25" i="12"/>
  <c r="V24" i="12" s="1"/>
  <c r="Q27" i="12"/>
  <c r="G28" i="12"/>
  <c r="M28" i="12" s="1"/>
  <c r="I28" i="12"/>
  <c r="I27" i="12" s="1"/>
  <c r="K28" i="12"/>
  <c r="O28" i="12"/>
  <c r="O27" i="12" s="1"/>
  <c r="Q28" i="12"/>
  <c r="V28" i="12"/>
  <c r="V27" i="12" s="1"/>
  <c r="G30" i="12"/>
  <c r="I30" i="12"/>
  <c r="K30" i="12"/>
  <c r="M30" i="12"/>
  <c r="O30" i="12"/>
  <c r="Q30" i="12"/>
  <c r="V30" i="12"/>
  <c r="G33" i="12"/>
  <c r="M33" i="12" s="1"/>
  <c r="M32" i="12" s="1"/>
  <c r="I33" i="12"/>
  <c r="I32" i="12" s="1"/>
  <c r="K33" i="12"/>
  <c r="K32" i="12" s="1"/>
  <c r="O33" i="12"/>
  <c r="O32" i="12" s="1"/>
  <c r="Q33" i="12"/>
  <c r="Q32" i="12" s="1"/>
  <c r="V33" i="12"/>
  <c r="V32" i="12" s="1"/>
  <c r="AE35" i="12"/>
  <c r="F41" i="1" s="1"/>
  <c r="I19" i="1"/>
  <c r="I18" i="1"/>
  <c r="I17" i="1"/>
  <c r="I62" i="14" l="1"/>
  <c r="Q48" i="14"/>
  <c r="O48" i="14"/>
  <c r="O43" i="14"/>
  <c r="K8" i="15"/>
  <c r="V13" i="12"/>
  <c r="M13" i="12"/>
  <c r="G32" i="12"/>
  <c r="I62" i="1" s="1"/>
  <c r="F42" i="1"/>
  <c r="F46" i="1"/>
  <c r="V13" i="13"/>
  <c r="M48" i="13"/>
  <c r="O13" i="13"/>
  <c r="K48" i="14"/>
  <c r="I8" i="14"/>
  <c r="G14" i="15"/>
  <c r="G46" i="1"/>
  <c r="K48" i="13"/>
  <c r="AF35" i="12"/>
  <c r="G13" i="12"/>
  <c r="Q48" i="13"/>
  <c r="I8" i="13"/>
  <c r="V62" i="14"/>
  <c r="I48" i="14"/>
  <c r="V8" i="15"/>
  <c r="F39" i="1"/>
  <c r="Q13" i="13"/>
  <c r="V38" i="13"/>
  <c r="K13" i="13"/>
  <c r="K27" i="12"/>
  <c r="Q8" i="12"/>
  <c r="V48" i="13"/>
  <c r="O48" i="13"/>
  <c r="V43" i="14"/>
  <c r="Q8" i="15"/>
  <c r="Q8" i="14"/>
  <c r="O8" i="15"/>
  <c r="F40" i="1"/>
  <c r="F44" i="1"/>
  <c r="M27" i="12"/>
  <c r="G13" i="13"/>
  <c r="K57" i="14"/>
  <c r="O8" i="14"/>
  <c r="O8" i="13"/>
  <c r="K62" i="14"/>
  <c r="K8" i="14"/>
  <c r="I8" i="15"/>
  <c r="I47" i="1"/>
  <c r="H46" i="1"/>
  <c r="I46" i="1" s="1"/>
  <c r="M9" i="15"/>
  <c r="M8" i="15" s="1"/>
  <c r="M8" i="14"/>
  <c r="M43" i="14"/>
  <c r="M57" i="14"/>
  <c r="AF74" i="14"/>
  <c r="G8" i="14"/>
  <c r="G74" i="14" s="1"/>
  <c r="G57" i="14"/>
  <c r="G43" i="14"/>
  <c r="M13" i="13"/>
  <c r="M8" i="13"/>
  <c r="AF54" i="13"/>
  <c r="G8" i="13"/>
  <c r="G54" i="13" s="1"/>
  <c r="G38" i="13"/>
  <c r="G8" i="12"/>
  <c r="G27" i="12"/>
  <c r="I60" i="1" s="1"/>
  <c r="G24" i="12"/>
  <c r="I59" i="1" s="1"/>
  <c r="M9" i="12"/>
  <c r="M8" i="12" s="1"/>
  <c r="J28" i="1"/>
  <c r="J26" i="1"/>
  <c r="G38" i="1"/>
  <c r="F38" i="1"/>
  <c r="J23" i="1"/>
  <c r="J24" i="1"/>
  <c r="J25" i="1"/>
  <c r="J27" i="1"/>
  <c r="E24" i="1"/>
  <c r="E26" i="1"/>
  <c r="I57" i="1" l="1"/>
  <c r="G40" i="1"/>
  <c r="H40" i="1" s="1"/>
  <c r="I40" i="1" s="1"/>
  <c r="G39" i="1"/>
  <c r="G48" i="1" s="1"/>
  <c r="G25" i="1" s="1"/>
  <c r="A25" i="1" s="1"/>
  <c r="G41" i="1"/>
  <c r="I54" i="1"/>
  <c r="G35" i="12"/>
  <c r="G44" i="1"/>
  <c r="H44" i="1" s="1"/>
  <c r="I44" i="1" s="1"/>
  <c r="G45" i="1"/>
  <c r="H45" i="1" s="1"/>
  <c r="I45" i="1" s="1"/>
  <c r="F48" i="1"/>
  <c r="G43" i="1"/>
  <c r="H43" i="1" s="1"/>
  <c r="I43" i="1" s="1"/>
  <c r="G42" i="1"/>
  <c r="H42" i="1" s="1"/>
  <c r="I42" i="1" s="1"/>
  <c r="I65" i="1" l="1"/>
  <c r="I16" i="1"/>
  <c r="I21" i="1" s="1"/>
  <c r="H41" i="1"/>
  <c r="I41" i="1" s="1"/>
  <c r="G26" i="1"/>
  <c r="A26" i="1"/>
  <c r="H39" i="1"/>
  <c r="G28" i="1"/>
  <c r="G23" i="1"/>
  <c r="A23" i="1" s="1"/>
  <c r="G24" i="1"/>
  <c r="A24" i="1"/>
  <c r="I39" i="1" l="1"/>
  <c r="I48" i="1" s="1"/>
  <c r="H48" i="1"/>
  <c r="A27" i="1"/>
  <c r="J56" i="1"/>
  <c r="J60" i="1"/>
  <c r="J55" i="1"/>
  <c r="J63" i="1"/>
  <c r="J58" i="1"/>
  <c r="J64" i="1"/>
  <c r="J61" i="1"/>
  <c r="J59" i="1"/>
  <c r="J57" i="1"/>
  <c r="J62" i="1"/>
  <c r="J54" i="1"/>
  <c r="G29" i="1"/>
  <c r="G27" i="1" s="1"/>
  <c r="A29" i="1"/>
  <c r="J65" i="1" l="1"/>
  <c r="J46" i="1"/>
  <c r="J45" i="1"/>
  <c r="J43" i="1"/>
  <c r="J42" i="1"/>
  <c r="J40" i="1"/>
  <c r="J47" i="1"/>
  <c r="J41" i="1"/>
  <c r="J44" i="1"/>
  <c r="J39" i="1"/>
  <c r="J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11martin@hotmail.cz</author>
  </authors>
  <commentList>
    <comment ref="S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11martin@hotmail.cz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11martin@hotmail.cz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11martin@hotmail.cz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<sst xmlns="http://schemas.openxmlformats.org/spreadsheetml/2006/main" count="948" uniqueCount="287">
  <si>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</si>
  <si>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</si>
  <si>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</si>
  <si>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</si>
  <si>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</si>
  <si>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</si>
  <si>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</si>
  <si>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</si>
  <si>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</si>
  <si>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</si>
  <si>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</si>
  <si>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</si>
  <si>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</si>
  <si>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</si>
  <si>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</si>
  <si>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</si>
  <si>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</si>
  <si>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</si>
  <si>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</si>
  <si>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</si>
  <si>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</si>
  <si>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</si>
  <si>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</si>
  <si>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</si>
  <si>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</si>
  <si>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</si>
  <si>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</si>
  <si>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</si>
  <si>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</si>
  <si>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</si>
  <si>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</si>
  <si>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</si>
  <si>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</si>
  <si>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</si>
  <si>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</si>
  <si>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</si>
  <si>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</si>
  <si>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</si>
  <si>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</si>
  <si>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</si>
  <si>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</si>
  <si>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054</t>
  </si>
  <si>
    <t>Obnova povrchu MK na p.č. 1510/1 pod železniční tratí v obci Oborná</t>
  </si>
  <si>
    <t>Stavba</t>
  </si>
  <si>
    <t>SO01</t>
  </si>
  <si>
    <t>Úsek č.1 - Oprava lokálních poruch</t>
  </si>
  <si>
    <t>01</t>
  </si>
  <si>
    <t>SO02</t>
  </si>
  <si>
    <t>Úsek č.2 - Plošná obnova povrchu</t>
  </si>
  <si>
    <t>SO03</t>
  </si>
  <si>
    <t>Úsek č.2 - Obnova odvodnění</t>
  </si>
  <si>
    <t>SO04</t>
  </si>
  <si>
    <t>Ostatní a vedlejší náklady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</si>
  <si>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</si>
  <si>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</si>
  <si>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</si>
  <si>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</si>
  <si>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</si>
  <si>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</si>
  <si>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</si>
  <si>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</si>
  <si>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</si>
  <si>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</si>
  <si>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</si>
  <si>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</si>
  <si>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</si>
  <si>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</si>
  <si>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</si>
  <si>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</si>
  <si>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</si>
  <si>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</si>
  <si>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</si>
  <si>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</si>
  <si>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</si>
  <si>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</si>
  <si>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</si>
  <si>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</si>
  <si>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</si>
  <si>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</si>
  <si>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</si>
  <si>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</si>
  <si>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</si>
  <si>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</si>
  <si>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</si>
  <si>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</si>
  <si>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</si>
  <si>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</si>
  <si>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</si>
  <si>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</si>
  <si>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</si>
  <si>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</si>
  <si>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</si>
  <si>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</si>
  <si>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</si>
  <si>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</si>
  <si>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</si>
  <si>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</si>
  <si>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</si>
  <si>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</si>
  <si>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</si>
  <si>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</si>
  <si>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</si>
  <si>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</si>
  <si>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</si>
  <si>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</si>
  <si>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</si>
  <si>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</si>
  <si>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</si>
  <si>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113728   OA0</t>
  </si>
  <si>
    <t>FRÉZOVÁNÍ VOZOVEK ASFALTOVÝCH, ODVOZ DO 20KM</t>
  </si>
  <si>
    <t>m3</t>
  </si>
  <si>
    <t>RTS 22/ II</t>
  </si>
  <si>
    <t>Součtová</t>
  </si>
  <si>
    <t>Agregovaná položka</t>
  </si>
  <si>
    <t>Běžná</t>
  </si>
  <si>
    <t>POL2_</t>
  </si>
  <si>
    <t>80*0,05</t>
  </si>
  <si>
    <t>VV</t>
  </si>
  <si>
    <t>199000005R1</t>
  </si>
  <si>
    <t>Poplatek za skládku - kryt s obsahem asfaltu</t>
  </si>
  <si>
    <t>t</t>
  </si>
  <si>
    <t>Vlastní</t>
  </si>
  <si>
    <t>Kalkul</t>
  </si>
  <si>
    <t>Práce</t>
  </si>
  <si>
    <t>POL1_</t>
  </si>
  <si>
    <t>bez obsahu dehtu : 8,8</t>
  </si>
  <si>
    <t>573231125R00</t>
  </si>
  <si>
    <t>Postřik spojovací z KAE, množství zbytkového asfaltu 0,5 kg/m2</t>
  </si>
  <si>
    <t>m2</t>
  </si>
  <si>
    <t>80</t>
  </si>
  <si>
    <t>577141112R00</t>
  </si>
  <si>
    <t>Beton asfalt. ACO 11+, do 3 m, tl.5 cm</t>
  </si>
  <si>
    <t>577A2OA0</t>
  </si>
  <si>
    <t>VÝSPRAVA TRHLIN ASFALTOVOU ZÁLIVKOU MODIFIK</t>
  </si>
  <si>
    <t>M</t>
  </si>
  <si>
    <t>EXP 21</t>
  </si>
  <si>
    <t xml:space="preserve">- vyfrézování drážky šířky do 20mm hloubky do 40mm : </t>
  </si>
  <si>
    <t xml:space="preserve">- vyčištění : </t>
  </si>
  <si>
    <t xml:space="preserve">- nátěr : </t>
  </si>
  <si>
    <t xml:space="preserve">- výplň předepsanou zálivkovou hmotou : </t>
  </si>
  <si>
    <t>75</t>
  </si>
  <si>
    <t>919735111R00</t>
  </si>
  <si>
    <t>Řezání stávajícího živičného krytu tl. do 5 cm</t>
  </si>
  <si>
    <t>m</t>
  </si>
  <si>
    <t>POL1_1</t>
  </si>
  <si>
    <t>20</t>
  </si>
  <si>
    <t>931311OA0</t>
  </si>
  <si>
    <t>TĚSNĚNÍ SPAR ASF ZÁLIVKOU</t>
  </si>
  <si>
    <t>opravy výtluků : 40</t>
  </si>
  <si>
    <t>93808    OA0</t>
  </si>
  <si>
    <t>OČIŠTĚNÍ VOZOVEK ZAMETENÍM</t>
  </si>
  <si>
    <t>EXP 17</t>
  </si>
  <si>
    <t>998225111R00</t>
  </si>
  <si>
    <t>Přesun hmot, pozemní komunikace, kryt živičný</t>
  </si>
  <si>
    <t>Přesun hmot</t>
  </si>
  <si>
    <t>POL7_</t>
  </si>
  <si>
    <t>SUM</t>
  </si>
  <si>
    <t>Poznámky uchazeče k zadání</t>
  </si>
  <si>
    <t>POPUZIV</t>
  </si>
  <si>
    <t>END</t>
  </si>
  <si>
    <t>113138OA0</t>
  </si>
  <si>
    <t>ODSTRANĚNÍ KRYTU ZPEVNĚNÝCH PLOCH S ASFALT POJIVEM, ODVOZ DO 20KM</t>
  </si>
  <si>
    <t>M3</t>
  </si>
  <si>
    <t>(70+11,5)*0,04</t>
  </si>
  <si>
    <t>bez obsahu dehtu : 7,2</t>
  </si>
  <si>
    <t>564851111RT2</t>
  </si>
  <si>
    <t>Podklad ze štěrkodrti po zhutnění tloušťky 15 cm štěrkodrť frakce 0-32 mm</t>
  </si>
  <si>
    <t>rozšíření levé krajnice : 45+53+67+25+26+19+56+49</t>
  </si>
  <si>
    <t>569831111R00</t>
  </si>
  <si>
    <t>Zpevnění krajnic štěrkodrtí tloušťky  10 cm</t>
  </si>
  <si>
    <t>nebo asfaltový recyklát fr. 0/32 : 520*0,5+340*0,5</t>
  </si>
  <si>
    <t>572753111R00</t>
  </si>
  <si>
    <t>Vyrovnání povrchu krytů asfaltovým betonem</t>
  </si>
  <si>
    <t>ACO 11+ : 185</t>
  </si>
  <si>
    <t>(1870+156)*2</t>
  </si>
  <si>
    <t>577132111R00</t>
  </si>
  <si>
    <t>Beton asfalt. ACO 11+ obrusný, š.nad 3 m, tl. 4 cm</t>
  </si>
  <si>
    <t>1870+156</t>
  </si>
  <si>
    <t>Sjezd P4 : 7</t>
  </si>
  <si>
    <t>58222    OA0</t>
  </si>
  <si>
    <t>DLÁŽDĚNÉ KRYTY Z DROBNÝCH KOSTEK DO LOŽE Z MC</t>
  </si>
  <si>
    <t>zpomalovací práh z ŽK 10/10 cm, 8-mi řádek do betonu : 0,9*3,6</t>
  </si>
  <si>
    <t>89923    OA0</t>
  </si>
  <si>
    <t>VÝŠKOVÁ ÚPRAVA KRYCÍCH HRNCŮ</t>
  </si>
  <si>
    <t>kus</t>
  </si>
  <si>
    <t>919735112R00</t>
  </si>
  <si>
    <t>Řezání stávajícího živičného krytu tl. 5 - 10 cm</t>
  </si>
  <si>
    <t>napojení na stávající komunikaci : 3,4+9,4</t>
  </si>
  <si>
    <t>3,4+9,4</t>
  </si>
  <si>
    <t>938909611R00</t>
  </si>
  <si>
    <t>Odstranění nánosu na krajnicích tl. do 10 cm</t>
  </si>
  <si>
    <t>krajnice : 560*2*0,5</t>
  </si>
  <si>
    <t>rozšíření levé krajnice : 340*0,4</t>
  </si>
  <si>
    <t>979084413R00</t>
  </si>
  <si>
    <t>Vodorovná doprava vybouraných hmot do 1 km</t>
  </si>
  <si>
    <t>Přesun suti</t>
  </si>
  <si>
    <t>POL8_</t>
  </si>
  <si>
    <t>979084419R00</t>
  </si>
  <si>
    <t>Příplatek za dopravu hmot za každý další 1 km</t>
  </si>
  <si>
    <t>Horní Benešov: celkem 17 km : 87,696*16</t>
  </si>
  <si>
    <t>979990001R00</t>
  </si>
  <si>
    <t>Poplatek za skládku stavební suti</t>
  </si>
  <si>
    <t>RTS 20/ I</t>
  </si>
  <si>
    <t>12931OA0</t>
  </si>
  <si>
    <t>ČIŠTĚNÍ PŘÍKOPŮ OD NÁNOSU DO 0,25M3/M</t>
  </si>
  <si>
    <t>20+158</t>
  </si>
  <si>
    <t>129957   OA0</t>
  </si>
  <si>
    <t>ČIŠTĚNÍ POTRUBÍ DN DO 500MM</t>
  </si>
  <si>
    <t>čištění stávajících propustků : 4*7,5+11,5</t>
  </si>
  <si>
    <t>132200010RA0</t>
  </si>
  <si>
    <t>Hloubení nezapaž. rýh šířky do 60 cm v hornině 1-4</t>
  </si>
  <si>
    <t>Včetně svislého přemístění do 2,5 m, vodorovného přemístění do 1 km a uložení na skládku.</t>
  </si>
  <si>
    <t>POP</t>
  </si>
  <si>
    <t>pro nové žlaby : (113+80+161)*0,6*0,3</t>
  </si>
  <si>
    <t>reprofilace příkopů kolem žlabů : (113+80+161)*0,1</t>
  </si>
  <si>
    <t>pro svodnice : 4,5*0,4*0,3*4</t>
  </si>
  <si>
    <t>* úprava propustku P3 : 6,5*1*1</t>
  </si>
  <si>
    <t>162301102R00</t>
  </si>
  <si>
    <t>Vodorovné přemístění výkopku z hor.1-4 do 1000 m</t>
  </si>
  <si>
    <t>153,28</t>
  </si>
  <si>
    <t>162701109R00</t>
  </si>
  <si>
    <t>Příplatek k vod. přemístění hor.1-4 za další 1 km</t>
  </si>
  <si>
    <t>Horní Benešov: celkem 17 km : 153,28*16</t>
  </si>
  <si>
    <t>17581    OA0</t>
  </si>
  <si>
    <t>OBSYP POTRUBÍ A OBJEKTŮ Z NAKUPOVANÝCH MATERIÁLŮ</t>
  </si>
  <si>
    <t xml:space="preserve">* úprava propustku P3 : </t>
  </si>
  <si>
    <t>vč. ŠD 0/32 : 6,5*1*1</t>
  </si>
  <si>
    <t>181101102R00</t>
  </si>
  <si>
    <t>Úprava pláně v zářezech v hor. 1-4, se zhutněním</t>
  </si>
  <si>
    <t>(113+80+161)*0,6</t>
  </si>
  <si>
    <t>* úprava propustku P3 : 7,5*1</t>
  </si>
  <si>
    <t>181300010RAE</t>
  </si>
  <si>
    <t>Rozprostření ornice v rovině tloušťka 15 cm dovoz ornice ze vzdálenosti 15 km, osetí trávou</t>
  </si>
  <si>
    <t>Včetně přesunu hmot.</t>
  </si>
  <si>
    <t>terení úpravy za novými krajnicemi : 560*2*0,5*0,5</t>
  </si>
  <si>
    <t>199000002R00</t>
  </si>
  <si>
    <t>Poplatek za skládku - horniny 1- 4</t>
  </si>
  <si>
    <t>460620006RT1</t>
  </si>
  <si>
    <t>Osetí povrchu trávou včetně dodávky osiva</t>
  </si>
  <si>
    <t>svahy příkopů : 290+210+400+190</t>
  </si>
  <si>
    <t>274320050RA0</t>
  </si>
  <si>
    <t>Základový pas PB z betonu C 25/30, vč. bednění</t>
  </si>
  <si>
    <t>pod panely : 2*4*0,8*0,3</t>
  </si>
  <si>
    <t>* úprava propustku P3 (čela vč. výztuže a kotvení ke stáv. základu) : 0,4*2,7*1*2</t>
  </si>
  <si>
    <t>465512   OA0</t>
  </si>
  <si>
    <t>DLAŽBY Z LOMOVÉHO KAMENE NA MC</t>
  </si>
  <si>
    <t>opevnění svahu příkopu : (8,6*1,25+4,6*1,6+1*1)*0,35</t>
  </si>
  <si>
    <t>564831111RT2</t>
  </si>
  <si>
    <t>Podklad ze štěrkodrti po zhutnění tloušťky 10 cm štěrkodrť frakce 0-32 mm</t>
  </si>
  <si>
    <t>58730    OA0</t>
  </si>
  <si>
    <t>PŘEDLÁŽDĚNÍ KRYTU ZE SILNIČ DÍLCŮ (PANELŮ)</t>
  </si>
  <si>
    <t>rozebrání, přesun do 10 m, zpětné osazení : 4*3</t>
  </si>
  <si>
    <t>28613332R1</t>
  </si>
  <si>
    <t>Trouba propustková HDPE, SN8  DN 400  l = 6 m</t>
  </si>
  <si>
    <t>Specifikace</t>
  </si>
  <si>
    <t>POL3_</t>
  </si>
  <si>
    <t>* úprava propustku P3 : 1,25</t>
  </si>
  <si>
    <t>91772    OA0</t>
  </si>
  <si>
    <t>OBRUBY Z DLAŽEB KOSTEK DROBNÝCH</t>
  </si>
  <si>
    <t>jednořádek kolem svodnic : 4*2*3,6</t>
  </si>
  <si>
    <t>919571112R00</t>
  </si>
  <si>
    <t>Zřízení propustku z plastových trub do DN 400 mm</t>
  </si>
  <si>
    <t>* úprava propustku P3 : 7,5</t>
  </si>
  <si>
    <t>pro nové svodnice : 3,5*2*4</t>
  </si>
  <si>
    <t>935212   OA0</t>
  </si>
  <si>
    <t>PŘÍKOP ŽLABY Z BETON TVÁR ŠÍŘ DO 600MM DO BET TL 100MM</t>
  </si>
  <si>
    <t>(113+80+161)</t>
  </si>
  <si>
    <t>935712OA0</t>
  </si>
  <si>
    <t>SVODNICE PRO PŘEVEDENÍ VODY OCELOVÁ DO BETONU</t>
  </si>
  <si>
    <t>4,5*4</t>
  </si>
  <si>
    <t>966158   OA0</t>
  </si>
  <si>
    <t>BOURÁNÍ KONSTRUKCÍ Z PROST BETONU S ODVOZEM DO 20KM</t>
  </si>
  <si>
    <t>* úprava propustku P3 : 0,4*2,7*1*2</t>
  </si>
  <si>
    <t>969257OA0</t>
  </si>
  <si>
    <t>VYBOURÁNÍ POTRUBÍ DN DO 500MM KANALIZAČ S ODVOZEM DO 20KM</t>
  </si>
  <si>
    <t>bet. trouba a čela : 6,3</t>
  </si>
  <si>
    <t>ON 1</t>
  </si>
  <si>
    <t>Zabezpečení a označení stavby během provádění</t>
  </si>
  <si>
    <t>kpl</t>
  </si>
  <si>
    <t>Indiv</t>
  </si>
  <si>
    <t>VRN</t>
  </si>
  <si>
    <t>POL99_8</t>
  </si>
  <si>
    <t>ON 2</t>
  </si>
  <si>
    <t xml:space="preserve">Geodetické práce </t>
  </si>
  <si>
    <t>ON 3</t>
  </si>
  <si>
    <t>Laboratorní zkoušky</t>
  </si>
  <si>
    <t>3x odvrt 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</si>
</sst>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8" fillId="2" borderId="0" xfId="0" applyNumberFormat="1" applyFont="1" applyFill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16" fillId="0" borderId="45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M46" sqref="M4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88" t="s">
        <v>4</v>
      </c>
      <c r="C1" s="189"/>
      <c r="D1" s="189"/>
      <c r="E1" s="189"/>
      <c r="F1" s="189"/>
      <c r="G1" s="189"/>
      <c r="H1" s="189"/>
      <c r="I1" s="189"/>
      <c r="J1" s="190"/>
    </row>
    <row r="2" spans="1:15" ht="36" customHeight="1" x14ac:dyDescent="0.2">
      <c r="A2" s="2"/>
      <c r="B2" s="76" t="s">
        <v>24</v>
      </c>
      <c r="C2" s="77"/>
      <c r="D2" s="78" t="s">
        <v>41</v>
      </c>
      <c r="E2" s="197" t="s">
        <v>42</v>
      </c>
      <c r="F2" s="198"/>
      <c r="G2" s="198"/>
      <c r="H2" s="198"/>
      <c r="I2" s="198"/>
      <c r="J2" s="199"/>
      <c r="O2" s="1"/>
    </row>
    <row r="3" spans="1:15" ht="27" hidden="1" customHeight="1" x14ac:dyDescent="0.2">
      <c r="A3" s="2"/>
      <c r="B3" s="79"/>
      <c r="C3" s="77"/>
      <c r="D3" s="80"/>
      <c r="E3" s="200"/>
      <c r="F3" s="201"/>
      <c r="G3" s="201"/>
      <c r="H3" s="201"/>
      <c r="I3" s="201"/>
      <c r="J3" s="202"/>
    </row>
    <row r="4" spans="1:15" ht="23.25" customHeight="1" x14ac:dyDescent="0.2">
      <c r="A4" s="2"/>
      <c r="B4" s="81"/>
      <c r="C4" s="82"/>
      <c r="D4" s="83"/>
      <c r="E4" s="210"/>
      <c r="F4" s="210"/>
      <c r="G4" s="210"/>
      <c r="H4" s="210"/>
      <c r="I4" s="210"/>
      <c r="J4" s="211"/>
    </row>
    <row r="5" spans="1:15" ht="24" customHeight="1" x14ac:dyDescent="0.2">
      <c r="A5" s="2"/>
      <c r="B5" s="31" t="s">
        <v>23</v>
      </c>
      <c r="D5" s="214"/>
      <c r="E5" s="215"/>
      <c r="F5" s="215"/>
      <c r="G5" s="215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6"/>
      <c r="E6" s="217"/>
      <c r="F6" s="217"/>
      <c r="G6" s="21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8"/>
      <c r="F7" s="219"/>
      <c r="G7" s="21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4"/>
      <c r="E11" s="204"/>
      <c r="F11" s="204"/>
      <c r="G11" s="204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09"/>
      <c r="E12" s="209"/>
      <c r="F12" s="209"/>
      <c r="G12" s="209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2"/>
      <c r="F13" s="213"/>
      <c r="G13" s="21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3"/>
      <c r="F15" s="203"/>
      <c r="G15" s="205"/>
      <c r="H15" s="205"/>
      <c r="I15" s="205" t="s">
        <v>31</v>
      </c>
      <c r="J15" s="206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4"/>
      <c r="F16" s="195"/>
      <c r="G16" s="194"/>
      <c r="H16" s="195"/>
      <c r="I16" s="194">
        <f>SUMIF(F54:F64,A16,I54:I64)+SUMIF(F54:F64,"PSU",I54:I64)</f>
        <v>0</v>
      </c>
      <c r="J16" s="196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4"/>
      <c r="F17" s="195"/>
      <c r="G17" s="194"/>
      <c r="H17" s="195"/>
      <c r="I17" s="194">
        <f>SUMIF(F54:F64,A17,I54:I64)</f>
        <v>0</v>
      </c>
      <c r="J17" s="196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4"/>
      <c r="F18" s="195"/>
      <c r="G18" s="194"/>
      <c r="H18" s="195"/>
      <c r="I18" s="194">
        <f>SUMIF(F54:F64,A18,I54:I64)</f>
        <v>0</v>
      </c>
      <c r="J18" s="196"/>
    </row>
    <row r="19" spans="1:10" ht="23.25" customHeight="1" x14ac:dyDescent="0.2">
      <c r="A19" s="138" t="s">
        <v>79</v>
      </c>
      <c r="B19" s="38" t="s">
        <v>29</v>
      </c>
      <c r="C19" s="62"/>
      <c r="D19" s="63"/>
      <c r="E19" s="194"/>
      <c r="F19" s="195"/>
      <c r="G19" s="194"/>
      <c r="H19" s="195"/>
      <c r="I19" s="194">
        <f>SUMIF(F54:F64,A19,I54:I64)</f>
        <v>0</v>
      </c>
      <c r="J19" s="196"/>
    </row>
    <row r="20" spans="1:10" ht="23.25" customHeight="1" x14ac:dyDescent="0.2">
      <c r="A20" s="138" t="s">
        <v>78</v>
      </c>
      <c r="B20" s="38" t="s">
        <v>30</v>
      </c>
      <c r="C20" s="62"/>
      <c r="D20" s="63"/>
      <c r="E20" s="194"/>
      <c r="F20" s="195"/>
      <c r="G20" s="194"/>
      <c r="H20" s="195"/>
      <c r="I20" s="194">
        <f>SUMIF(F54:F64,A20,I54:I64)</f>
        <v>0</v>
      </c>
      <c r="J20" s="196"/>
    </row>
    <row r="21" spans="1:10" ht="23.25" customHeight="1" x14ac:dyDescent="0.2">
      <c r="A21" s="2"/>
      <c r="B21" s="48" t="s">
        <v>31</v>
      </c>
      <c r="C21" s="64"/>
      <c r="D21" s="65"/>
      <c r="E21" s="207"/>
      <c r="F21" s="208"/>
      <c r="G21" s="207"/>
      <c r="H21" s="208"/>
      <c r="I21" s="207">
        <f>SUM(I16:J20)</f>
        <v>0</v>
      </c>
      <c r="J21" s="22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3">
        <f>ZakladDPHSniVypocet</f>
        <v>0</v>
      </c>
      <c r="H23" s="224"/>
      <c r="I23" s="22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1">
        <f>A23</f>
        <v>0</v>
      </c>
      <c r="H24" s="222"/>
      <c r="I24" s="22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3">
        <f>ZakladDPHZaklVypocet</f>
        <v>0</v>
      </c>
      <c r="H25" s="224"/>
      <c r="I25" s="22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1">
        <f>A25</f>
        <v>0</v>
      </c>
      <c r="H26" s="192"/>
      <c r="I26" s="19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3">
        <f>CenaCelkem-(ZakladDPHSni+DPHSni+ZakladDPHZakl+DPHZakl)</f>
        <v>0</v>
      </c>
      <c r="H27" s="193"/>
      <c r="I27" s="193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27">
        <f>ZakladDPHSniVypocet+ZakladDPHZaklVypocet</f>
        <v>0</v>
      </c>
      <c r="H28" s="227"/>
      <c r="I28" s="227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26">
        <f>A27</f>
        <v>0</v>
      </c>
      <c r="H29" s="226"/>
      <c r="I29" s="226"/>
      <c r="J29" s="11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8"/>
      <c r="E34" s="229"/>
      <c r="G34" s="230"/>
      <c r="H34" s="231"/>
      <c r="I34" s="231"/>
      <c r="J34" s="25"/>
    </row>
    <row r="35" spans="1:10" ht="12.75" customHeight="1" x14ac:dyDescent="0.2">
      <c r="A35" s="2"/>
      <c r="B35" s="2"/>
      <c r="D35" s="220" t="s">
        <v>2</v>
      </c>
      <c r="E35" s="22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232"/>
      <c r="D39" s="232"/>
      <c r="E39" s="232"/>
      <c r="F39" s="98">
        <f>'SO01 01 Pol'!AE35+'SO02 01 Pol'!AE54+'SO03 01 Pol'!AE74+'SO04 01 Pol'!AE14</f>
        <v>0</v>
      </c>
      <c r="G39" s="99">
        <f>'SO01 01 Pol'!AF35+'SO02 01 Pol'!AF54+'SO03 01 Pol'!AF74+'SO04 01 Pol'!AF14</f>
        <v>0</v>
      </c>
      <c r="H39" s="100">
        <f t="shared" ref="H39:H47" si="1">(F39*SazbaDPH1/100)+(G39*SazbaDPH2/100)</f>
        <v>0</v>
      </c>
      <c r="I39" s="100">
        <f t="shared" ref="I39:I47" si="2">F39+G39+H39</f>
        <v>0</v>
      </c>
      <c r="J39" s="101" t="str">
        <f t="shared" ref="J39:J47" si="3">IF(CenaCelkemVypocet=0,"",I39/CenaCelkemVypocet*100)</f>
        <v/>
      </c>
    </row>
    <row r="40" spans="1:10" ht="25.5" customHeight="1" x14ac:dyDescent="0.2">
      <c r="A40" s="87">
        <v>2</v>
      </c>
      <c r="B40" s="102" t="s">
        <v>44</v>
      </c>
      <c r="C40" s="233" t="s">
        <v>45</v>
      </c>
      <c r="D40" s="233"/>
      <c r="E40" s="233"/>
      <c r="F40" s="103">
        <f>'SO01 01 Pol'!AE35</f>
        <v>0</v>
      </c>
      <c r="G40" s="104">
        <f>'SO01 01 Pol'!AF35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46</v>
      </c>
      <c r="C41" s="232" t="s">
        <v>45</v>
      </c>
      <c r="D41" s="232"/>
      <c r="E41" s="232"/>
      <c r="F41" s="107">
        <f>'SO01 01 Pol'!AE35</f>
        <v>0</v>
      </c>
      <c r="G41" s="100">
        <f>'SO01 01 Pol'!AF35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2</v>
      </c>
      <c r="B42" s="102" t="s">
        <v>47</v>
      </c>
      <c r="C42" s="233" t="s">
        <v>48</v>
      </c>
      <c r="D42" s="233"/>
      <c r="E42" s="233"/>
      <c r="F42" s="103">
        <f>'SO02 01 Pol'!AE54</f>
        <v>0</v>
      </c>
      <c r="G42" s="104">
        <f>'SO02 01 Pol'!AF54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">
      <c r="A43" s="87">
        <v>3</v>
      </c>
      <c r="B43" s="106" t="s">
        <v>46</v>
      </c>
      <c r="C43" s="232" t="s">
        <v>48</v>
      </c>
      <c r="D43" s="232"/>
      <c r="E43" s="232"/>
      <c r="F43" s="107">
        <f>'SO02 01 Pol'!AE54</f>
        <v>0</v>
      </c>
      <c r="G43" s="100">
        <f>'SO02 01 Pol'!AF54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2</v>
      </c>
      <c r="B44" s="102" t="s">
        <v>49</v>
      </c>
      <c r="C44" s="233" t="s">
        <v>50</v>
      </c>
      <c r="D44" s="233"/>
      <c r="E44" s="233"/>
      <c r="F44" s="103">
        <f>'SO03 01 Pol'!AE74</f>
        <v>0</v>
      </c>
      <c r="G44" s="104">
        <f>'SO03 01 Pol'!AF74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">
      <c r="A45" s="87">
        <v>3</v>
      </c>
      <c r="B45" s="106" t="s">
        <v>46</v>
      </c>
      <c r="C45" s="232" t="s">
        <v>50</v>
      </c>
      <c r="D45" s="232"/>
      <c r="E45" s="232"/>
      <c r="F45" s="107">
        <f>'SO03 01 Pol'!AE74</f>
        <v>0</v>
      </c>
      <c r="G45" s="100">
        <f>'SO03 01 Pol'!AF74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>
        <v>2</v>
      </c>
      <c r="B46" s="102" t="s">
        <v>51</v>
      </c>
      <c r="C46" s="233" t="s">
        <v>52</v>
      </c>
      <c r="D46" s="233"/>
      <c r="E46" s="233"/>
      <c r="F46" s="103">
        <f>'SO04 01 Pol'!AE14</f>
        <v>0</v>
      </c>
      <c r="G46" s="104">
        <f>'SO04 01 Pol'!AF14</f>
        <v>0</v>
      </c>
      <c r="H46" s="104">
        <f t="shared" si="1"/>
        <v>0</v>
      </c>
      <c r="I46" s="104">
        <f t="shared" si="2"/>
        <v>0</v>
      </c>
      <c r="J46" s="105" t="str">
        <f t="shared" si="3"/>
        <v/>
      </c>
    </row>
    <row r="47" spans="1:10" ht="25.5" customHeight="1" x14ac:dyDescent="0.2">
      <c r="A47" s="87">
        <v>3</v>
      </c>
      <c r="B47" s="106" t="s">
        <v>46</v>
      </c>
      <c r="C47" s="232" t="s">
        <v>52</v>
      </c>
      <c r="D47" s="232"/>
      <c r="E47" s="232"/>
      <c r="F47" s="107">
        <f>'SO04 01 Pol'!AE14</f>
        <v>0</v>
      </c>
      <c r="G47" s="100">
        <f>'SO04 01 Pol'!AF14</f>
        <v>0</v>
      </c>
      <c r="H47" s="100">
        <f t="shared" si="1"/>
        <v>0</v>
      </c>
      <c r="I47" s="100">
        <f t="shared" si="2"/>
        <v>0</v>
      </c>
      <c r="J47" s="101" t="str">
        <f t="shared" si="3"/>
        <v/>
      </c>
    </row>
    <row r="48" spans="1:10" ht="25.5" customHeight="1" x14ac:dyDescent="0.2">
      <c r="A48" s="87"/>
      <c r="B48" s="234" t="s">
        <v>53</v>
      </c>
      <c r="C48" s="235"/>
      <c r="D48" s="235"/>
      <c r="E48" s="236"/>
      <c r="F48" s="108">
        <f>SUMIF(A39:A47,"=1",F39:F47)</f>
        <v>0</v>
      </c>
      <c r="G48" s="109">
        <f>SUMIF(A39:A47,"=1",G39:G47)</f>
        <v>0</v>
      </c>
      <c r="H48" s="109">
        <f>SUMIF(A39:A47,"=1",H39:H47)</f>
        <v>0</v>
      </c>
      <c r="I48" s="109">
        <f>SUMIF(A39:A47,"=1",I39:I47)</f>
        <v>0</v>
      </c>
      <c r="J48" s="110">
        <f>SUMIF(A39:A47,"=1",J39:J47)</f>
        <v>0</v>
      </c>
    </row>
    <row r="51" spans="1:10" ht="15.75" x14ac:dyDescent="0.25">
      <c r="B51" s="119" t="s">
        <v>55</v>
      </c>
    </row>
    <row r="53" spans="1:10" ht="25.5" customHeight="1" x14ac:dyDescent="0.2">
      <c r="A53" s="121"/>
      <c r="B53" s="124" t="s">
        <v>18</v>
      </c>
      <c r="C53" s="124" t="s">
        <v>6</v>
      </c>
      <c r="D53" s="125"/>
      <c r="E53" s="125"/>
      <c r="F53" s="126" t="s">
        <v>56</v>
      </c>
      <c r="G53" s="126"/>
      <c r="H53" s="126"/>
      <c r="I53" s="126" t="s">
        <v>31</v>
      </c>
      <c r="J53" s="126" t="s">
        <v>0</v>
      </c>
    </row>
    <row r="54" spans="1:10" ht="36.75" customHeight="1" x14ac:dyDescent="0.2">
      <c r="A54" s="122"/>
      <c r="B54" s="127" t="s">
        <v>57</v>
      </c>
      <c r="C54" s="237" t="s">
        <v>58</v>
      </c>
      <c r="D54" s="238"/>
      <c r="E54" s="238"/>
      <c r="F54" s="134" t="s">
        <v>26</v>
      </c>
      <c r="G54" s="135"/>
      <c r="H54" s="135"/>
      <c r="I54" s="135">
        <f>'SO01 01 Pol'!G8+'SO02 01 Pol'!G8+'SO03 01 Pol'!G8</f>
        <v>0</v>
      </c>
      <c r="J54" s="131" t="str">
        <f>IF(I65=0,"",I54/I65*100)</f>
        <v/>
      </c>
    </row>
    <row r="55" spans="1:10" ht="36.75" customHeight="1" x14ac:dyDescent="0.2">
      <c r="A55" s="122"/>
      <c r="B55" s="127" t="s">
        <v>59</v>
      </c>
      <c r="C55" s="237" t="s">
        <v>60</v>
      </c>
      <c r="D55" s="238"/>
      <c r="E55" s="238"/>
      <c r="F55" s="134" t="s">
        <v>26</v>
      </c>
      <c r="G55" s="135"/>
      <c r="H55" s="135"/>
      <c r="I55" s="135">
        <f>'SO03 01 Pol'!G36</f>
        <v>0</v>
      </c>
      <c r="J55" s="131" t="str">
        <f>IF(I65=0,"",I55/I65*100)</f>
        <v/>
      </c>
    </row>
    <row r="56" spans="1:10" ht="36.75" customHeight="1" x14ac:dyDescent="0.2">
      <c r="A56" s="122"/>
      <c r="B56" s="127" t="s">
        <v>61</v>
      </c>
      <c r="C56" s="237" t="s">
        <v>62</v>
      </c>
      <c r="D56" s="238"/>
      <c r="E56" s="238"/>
      <c r="F56" s="134" t="s">
        <v>26</v>
      </c>
      <c r="G56" s="135"/>
      <c r="H56" s="135"/>
      <c r="I56" s="135">
        <f>'SO03 01 Pol'!G40</f>
        <v>0</v>
      </c>
      <c r="J56" s="131" t="str">
        <f>IF(I65=0,"",I56/I65*100)</f>
        <v/>
      </c>
    </row>
    <row r="57" spans="1:10" ht="36.75" customHeight="1" x14ac:dyDescent="0.2">
      <c r="A57" s="122"/>
      <c r="B57" s="127" t="s">
        <v>63</v>
      </c>
      <c r="C57" s="237" t="s">
        <v>64</v>
      </c>
      <c r="D57" s="238"/>
      <c r="E57" s="238"/>
      <c r="F57" s="134" t="s">
        <v>26</v>
      </c>
      <c r="G57" s="135"/>
      <c r="H57" s="135"/>
      <c r="I57" s="135">
        <f>'SO01 01 Pol'!G13+'SO02 01 Pol'!G13+'SO03 01 Pol'!G43</f>
        <v>0</v>
      </c>
      <c r="J57" s="131" t="str">
        <f>IF(I65=0,"",I57/I65*100)</f>
        <v/>
      </c>
    </row>
    <row r="58" spans="1:10" ht="36.75" customHeight="1" x14ac:dyDescent="0.2">
      <c r="A58" s="122"/>
      <c r="B58" s="127" t="s">
        <v>65</v>
      </c>
      <c r="C58" s="237" t="s">
        <v>66</v>
      </c>
      <c r="D58" s="238"/>
      <c r="E58" s="238"/>
      <c r="F58" s="134" t="s">
        <v>26</v>
      </c>
      <c r="G58" s="135"/>
      <c r="H58" s="135"/>
      <c r="I58" s="135">
        <f>'SO02 01 Pol'!G32</f>
        <v>0</v>
      </c>
      <c r="J58" s="131" t="str">
        <f>IF(I65=0,"",I58/I65*100)</f>
        <v/>
      </c>
    </row>
    <row r="59" spans="1:10" ht="36.75" customHeight="1" x14ac:dyDescent="0.2">
      <c r="A59" s="122"/>
      <c r="B59" s="127" t="s">
        <v>67</v>
      </c>
      <c r="C59" s="237" t="s">
        <v>68</v>
      </c>
      <c r="D59" s="238"/>
      <c r="E59" s="238"/>
      <c r="F59" s="134" t="s">
        <v>26</v>
      </c>
      <c r="G59" s="135"/>
      <c r="H59" s="135"/>
      <c r="I59" s="135">
        <f>'SO01 01 Pol'!G24+'SO02 01 Pol'!G35+'SO03 01 Pol'!G48</f>
        <v>0</v>
      </c>
      <c r="J59" s="131" t="str">
        <f>IF(I65=0,"",I59/I65*100)</f>
        <v/>
      </c>
    </row>
    <row r="60" spans="1:10" ht="36.75" customHeight="1" x14ac:dyDescent="0.2">
      <c r="A60" s="122"/>
      <c r="B60" s="127" t="s">
        <v>69</v>
      </c>
      <c r="C60" s="237" t="s">
        <v>70</v>
      </c>
      <c r="D60" s="238"/>
      <c r="E60" s="238"/>
      <c r="F60" s="134" t="s">
        <v>26</v>
      </c>
      <c r="G60" s="135"/>
      <c r="H60" s="135"/>
      <c r="I60" s="135">
        <f>'SO01 01 Pol'!G27+'SO02 01 Pol'!G38+'SO03 01 Pol'!G57</f>
        <v>0</v>
      </c>
      <c r="J60" s="131" t="str">
        <f>IF(I65=0,"",I60/I65*100)</f>
        <v/>
      </c>
    </row>
    <row r="61" spans="1:10" ht="36.75" customHeight="1" x14ac:dyDescent="0.2">
      <c r="A61" s="122"/>
      <c r="B61" s="127" t="s">
        <v>71</v>
      </c>
      <c r="C61" s="237" t="s">
        <v>72</v>
      </c>
      <c r="D61" s="238"/>
      <c r="E61" s="238"/>
      <c r="F61" s="134" t="s">
        <v>26</v>
      </c>
      <c r="G61" s="135"/>
      <c r="H61" s="135"/>
      <c r="I61" s="135">
        <f>'SO03 01 Pol'!G62</f>
        <v>0</v>
      </c>
      <c r="J61" s="131" t="str">
        <f>IF(I65=0,"",I61/I65*100)</f>
        <v/>
      </c>
    </row>
    <row r="62" spans="1:10" ht="36.75" customHeight="1" x14ac:dyDescent="0.2">
      <c r="A62" s="122"/>
      <c r="B62" s="127" t="s">
        <v>73</v>
      </c>
      <c r="C62" s="237" t="s">
        <v>74</v>
      </c>
      <c r="D62" s="238"/>
      <c r="E62" s="238"/>
      <c r="F62" s="134" t="s">
        <v>26</v>
      </c>
      <c r="G62" s="135"/>
      <c r="H62" s="135"/>
      <c r="I62" s="135">
        <f>'SO01 01 Pol'!G32+'SO02 01 Pol'!G46+'SO03 01 Pol'!G67</f>
        <v>0</v>
      </c>
      <c r="J62" s="131" t="str">
        <f>IF(I65=0,"",I62/I65*100)</f>
        <v/>
      </c>
    </row>
    <row r="63" spans="1:10" ht="36.75" customHeight="1" x14ac:dyDescent="0.2">
      <c r="A63" s="122"/>
      <c r="B63" s="127" t="s">
        <v>75</v>
      </c>
      <c r="C63" s="237" t="s">
        <v>76</v>
      </c>
      <c r="D63" s="238"/>
      <c r="E63" s="238"/>
      <c r="F63" s="134" t="s">
        <v>77</v>
      </c>
      <c r="G63" s="135"/>
      <c r="H63" s="135"/>
      <c r="I63" s="135">
        <f>'SO02 01 Pol'!G48+'SO03 01 Pol'!G69</f>
        <v>0</v>
      </c>
      <c r="J63" s="131" t="str">
        <f>IF(I65=0,"",I63/I65*100)</f>
        <v/>
      </c>
    </row>
    <row r="64" spans="1:10" ht="36.75" customHeight="1" x14ac:dyDescent="0.2">
      <c r="A64" s="122"/>
      <c r="B64" s="127" t="s">
        <v>78</v>
      </c>
      <c r="C64" s="237" t="s">
        <v>30</v>
      </c>
      <c r="D64" s="238"/>
      <c r="E64" s="238"/>
      <c r="F64" s="134" t="s">
        <v>78</v>
      </c>
      <c r="G64" s="135"/>
      <c r="H64" s="135"/>
      <c r="I64" s="135">
        <f>'SO04 01 Pol'!G8</f>
        <v>0</v>
      </c>
      <c r="J64" s="131" t="str">
        <f>IF(I65=0,"",I64/I65*100)</f>
        <v/>
      </c>
    </row>
    <row r="65" spans="1:10" ht="25.5" customHeight="1" x14ac:dyDescent="0.2">
      <c r="A65" s="123"/>
      <c r="B65" s="128" t="s">
        <v>1</v>
      </c>
      <c r="C65" s="129"/>
      <c r="D65" s="130"/>
      <c r="E65" s="130"/>
      <c r="F65" s="136"/>
      <c r="G65" s="137"/>
      <c r="H65" s="137"/>
      <c r="I65" s="137">
        <f>SUM(I54:I64)</f>
        <v>0</v>
      </c>
      <c r="J65" s="132">
        <f>SUM(J54:J64)</f>
        <v>0</v>
      </c>
    </row>
    <row r="66" spans="1:10" x14ac:dyDescent="0.2">
      <c r="F66" s="86"/>
      <c r="G66" s="86"/>
      <c r="H66" s="86"/>
      <c r="I66" s="86"/>
      <c r="J66" s="133"/>
    </row>
    <row r="67" spans="1:10" x14ac:dyDescent="0.2">
      <c r="F67" s="86"/>
      <c r="G67" s="86"/>
      <c r="H67" s="86"/>
      <c r="I67" s="86"/>
      <c r="J67" s="133"/>
    </row>
    <row r="68" spans="1:10" x14ac:dyDescent="0.2">
      <c r="F68" s="86"/>
      <c r="G68" s="86"/>
      <c r="H68" s="86"/>
      <c r="I68" s="86"/>
      <c r="J68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4:E64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9" t="s">
        <v>7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50" t="s">
        <v>8</v>
      </c>
      <c r="B2" s="49"/>
      <c r="C2" s="241"/>
      <c r="D2" s="241"/>
      <c r="E2" s="241"/>
      <c r="F2" s="241"/>
      <c r="G2" s="242"/>
    </row>
    <row r="3" spans="1:7" ht="24.95" customHeight="1" x14ac:dyDescent="0.2">
      <c r="A3" s="50" t="s">
        <v>9</v>
      </c>
      <c r="B3" s="49"/>
      <c r="C3" s="241"/>
      <c r="D3" s="241"/>
      <c r="E3" s="241"/>
      <c r="F3" s="241"/>
      <c r="G3" s="242"/>
    </row>
    <row r="4" spans="1:7" ht="24.95" customHeight="1" x14ac:dyDescent="0.2">
      <c r="A4" s="50" t="s">
        <v>10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80</v>
      </c>
    </row>
    <row r="2" spans="1:60" ht="25.15" customHeight="1" x14ac:dyDescent="0.2">
      <c r="A2" s="50" t="s">
        <v>8</v>
      </c>
      <c r="B2" s="49" t="s">
        <v>41</v>
      </c>
      <c r="C2" s="256" t="s">
        <v>42</v>
      </c>
      <c r="D2" s="257"/>
      <c r="E2" s="257"/>
      <c r="F2" s="257"/>
      <c r="G2" s="258"/>
      <c r="AG2" t="s">
        <v>81</v>
      </c>
    </row>
    <row r="3" spans="1:60" ht="25.15" customHeight="1" x14ac:dyDescent="0.2">
      <c r="A3" s="50" t="s">
        <v>9</v>
      </c>
      <c r="B3" s="49" t="s">
        <v>44</v>
      </c>
      <c r="C3" s="256" t="s">
        <v>45</v>
      </c>
      <c r="D3" s="257"/>
      <c r="E3" s="257"/>
      <c r="F3" s="257"/>
      <c r="G3" s="258"/>
      <c r="AC3" s="120" t="s">
        <v>81</v>
      </c>
      <c r="AG3" t="s">
        <v>82</v>
      </c>
    </row>
    <row r="4" spans="1:60" ht="25.15" customHeight="1" x14ac:dyDescent="0.2">
      <c r="A4" s="139" t="s">
        <v>10</v>
      </c>
      <c r="B4" s="140" t="s">
        <v>46</v>
      </c>
      <c r="C4" s="259" t="s">
        <v>45</v>
      </c>
      <c r="D4" s="260"/>
      <c r="E4" s="260"/>
      <c r="F4" s="260"/>
      <c r="G4" s="261"/>
      <c r="AG4" t="s">
        <v>83</v>
      </c>
    </row>
    <row r="5" spans="1:60" x14ac:dyDescent="0.2">
      <c r="D5" s="10"/>
    </row>
    <row r="6" spans="1:60" ht="38.25" x14ac:dyDescent="0.2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  <c r="H6" s="145" t="s">
        <v>32</v>
      </c>
      <c r="I6" s="145" t="s">
        <v>90</v>
      </c>
      <c r="J6" s="145" t="s">
        <v>33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106</v>
      </c>
      <c r="B8" s="163" t="s">
        <v>57</v>
      </c>
      <c r="C8" s="175" t="s">
        <v>58</v>
      </c>
      <c r="D8" s="164"/>
      <c r="E8" s="165"/>
      <c r="F8" s="166"/>
      <c r="G8" s="167">
        <f>SUMIF(AG9:AG12,"&lt;&gt;NOR",G9:G12)</f>
        <v>0</v>
      </c>
      <c r="H8" s="161"/>
      <c r="I8" s="161">
        <f>SUM(I9:I12)</f>
        <v>0</v>
      </c>
      <c r="J8" s="161"/>
      <c r="K8" s="161">
        <f>SUM(K9:K12)</f>
        <v>0</v>
      </c>
      <c r="L8" s="161"/>
      <c r="M8" s="161">
        <f>SUM(M9:M12)</f>
        <v>0</v>
      </c>
      <c r="N8" s="160"/>
      <c r="O8" s="160">
        <f>SUM(O9:O12)</f>
        <v>0</v>
      </c>
      <c r="P8" s="160"/>
      <c r="Q8" s="160">
        <f>SUM(Q9:Q12)</f>
        <v>8.8000000000000007</v>
      </c>
      <c r="R8" s="161"/>
      <c r="S8" s="161"/>
      <c r="T8" s="161"/>
      <c r="U8" s="161"/>
      <c r="V8" s="161">
        <f>SUM(V9:V12)</f>
        <v>2.58</v>
      </c>
      <c r="W8" s="161"/>
      <c r="X8" s="161"/>
      <c r="Y8" s="161"/>
      <c r="AG8" t="s">
        <v>107</v>
      </c>
    </row>
    <row r="9" spans="1:60" ht="22.5" outlineLevel="1" x14ac:dyDescent="0.2">
      <c r="A9" s="169">
        <v>1</v>
      </c>
      <c r="B9" s="170" t="s">
        <v>108</v>
      </c>
      <c r="C9" s="176" t="s">
        <v>109</v>
      </c>
      <c r="D9" s="171" t="s">
        <v>110</v>
      </c>
      <c r="E9" s="172">
        <v>4</v>
      </c>
      <c r="F9" s="173"/>
      <c r="G9" s="174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2.2000000000000002</v>
      </c>
      <c r="Q9" s="155">
        <f>ROUND(E9*P9,2)</f>
        <v>8.8000000000000007</v>
      </c>
      <c r="R9" s="156"/>
      <c r="S9" s="156" t="s">
        <v>111</v>
      </c>
      <c r="T9" s="156" t="s">
        <v>112</v>
      </c>
      <c r="U9" s="156">
        <v>0.64400000000000002</v>
      </c>
      <c r="V9" s="156">
        <f>ROUND(E9*U9,2)</f>
        <v>2.58</v>
      </c>
      <c r="W9" s="156"/>
      <c r="X9" s="156" t="s">
        <v>113</v>
      </c>
      <c r="Y9" s="156" t="s">
        <v>114</v>
      </c>
      <c r="Z9" s="146"/>
      <c r="AA9" s="146"/>
      <c r="AB9" s="146"/>
      <c r="AC9" s="146"/>
      <c r="AD9" s="146"/>
      <c r="AE9" s="146"/>
      <c r="AF9" s="146"/>
      <c r="AG9" s="146" t="s">
        <v>115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77" t="s">
        <v>116</v>
      </c>
      <c r="D10" s="158"/>
      <c r="E10" s="159">
        <v>4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9">
        <v>2</v>
      </c>
      <c r="B11" s="170" t="s">
        <v>118</v>
      </c>
      <c r="C11" s="176" t="s">
        <v>119</v>
      </c>
      <c r="D11" s="171" t="s">
        <v>120</v>
      </c>
      <c r="E11" s="172">
        <v>8.8000000000000007</v>
      </c>
      <c r="F11" s="173"/>
      <c r="G11" s="174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21</v>
      </c>
      <c r="M11" s="156">
        <f>G11*(1+L11/100)</f>
        <v>0</v>
      </c>
      <c r="N11" s="155">
        <v>0</v>
      </c>
      <c r="O11" s="155">
        <f>ROUND(E11*N11,2)</f>
        <v>0</v>
      </c>
      <c r="P11" s="155">
        <v>0</v>
      </c>
      <c r="Q11" s="155">
        <f>ROUND(E11*P11,2)</f>
        <v>0</v>
      </c>
      <c r="R11" s="156"/>
      <c r="S11" s="156" t="s">
        <v>121</v>
      </c>
      <c r="T11" s="156" t="s">
        <v>122</v>
      </c>
      <c r="U11" s="156">
        <v>0</v>
      </c>
      <c r="V11" s="156">
        <f>ROUND(E11*U11,2)</f>
        <v>0</v>
      </c>
      <c r="W11" s="156"/>
      <c r="X11" s="156" t="s">
        <v>123</v>
      </c>
      <c r="Y11" s="156" t="s">
        <v>114</v>
      </c>
      <c r="Z11" s="146"/>
      <c r="AA11" s="146"/>
      <c r="AB11" s="146"/>
      <c r="AC11" s="146"/>
      <c r="AD11" s="146"/>
      <c r="AE11" s="146"/>
      <c r="AF11" s="146"/>
      <c r="AG11" s="146" t="s">
        <v>124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77" t="s">
        <v>125</v>
      </c>
      <c r="D12" s="158"/>
      <c r="E12" s="159">
        <v>8.8000000000000007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2" t="s">
        <v>106</v>
      </c>
      <c r="B13" s="163" t="s">
        <v>63</v>
      </c>
      <c r="C13" s="175" t="s">
        <v>64</v>
      </c>
      <c r="D13" s="164"/>
      <c r="E13" s="165"/>
      <c r="F13" s="166"/>
      <c r="G13" s="167">
        <f>SUMIF(AG14:AG23,"&lt;&gt;NOR",G14:G23)</f>
        <v>0</v>
      </c>
      <c r="H13" s="161"/>
      <c r="I13" s="161">
        <f>SUM(I14:I23)</f>
        <v>0</v>
      </c>
      <c r="J13" s="161"/>
      <c r="K13" s="161">
        <f>SUM(K14:K23)</f>
        <v>0</v>
      </c>
      <c r="L13" s="161"/>
      <c r="M13" s="161">
        <f>SUM(M14:M23)</f>
        <v>0</v>
      </c>
      <c r="N13" s="160"/>
      <c r="O13" s="160">
        <f>SUM(O14:O23)</f>
        <v>10.409999999999998</v>
      </c>
      <c r="P13" s="160"/>
      <c r="Q13" s="160">
        <f>SUM(Q14:Q23)</f>
        <v>0</v>
      </c>
      <c r="R13" s="161"/>
      <c r="S13" s="161"/>
      <c r="T13" s="161"/>
      <c r="U13" s="161"/>
      <c r="V13" s="161">
        <f>SUM(V14:V23)</f>
        <v>5.92</v>
      </c>
      <c r="W13" s="161"/>
      <c r="X13" s="161"/>
      <c r="Y13" s="161"/>
      <c r="AG13" t="s">
        <v>107</v>
      </c>
    </row>
    <row r="14" spans="1:60" ht="22.5" outlineLevel="1" x14ac:dyDescent="0.2">
      <c r="A14" s="169">
        <v>3</v>
      </c>
      <c r="B14" s="170" t="s">
        <v>126</v>
      </c>
      <c r="C14" s="176" t="s">
        <v>127</v>
      </c>
      <c r="D14" s="171" t="s">
        <v>128</v>
      </c>
      <c r="E14" s="172">
        <v>80</v>
      </c>
      <c r="F14" s="173"/>
      <c r="G14" s="174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21</v>
      </c>
      <c r="M14" s="156">
        <f>G14*(1+L14/100)</f>
        <v>0</v>
      </c>
      <c r="N14" s="155">
        <v>5.0000000000000001E-4</v>
      </c>
      <c r="O14" s="155">
        <f>ROUND(E14*N14,2)</f>
        <v>0.04</v>
      </c>
      <c r="P14" s="155">
        <v>0</v>
      </c>
      <c r="Q14" s="155">
        <f>ROUND(E14*P14,2)</f>
        <v>0</v>
      </c>
      <c r="R14" s="156"/>
      <c r="S14" s="156" t="s">
        <v>111</v>
      </c>
      <c r="T14" s="156" t="s">
        <v>111</v>
      </c>
      <c r="U14" s="156">
        <v>2E-3</v>
      </c>
      <c r="V14" s="156">
        <f>ROUND(E14*U14,2)</f>
        <v>0.16</v>
      </c>
      <c r="W14" s="156"/>
      <c r="X14" s="156" t="s">
        <v>123</v>
      </c>
      <c r="Y14" s="156" t="s">
        <v>114</v>
      </c>
      <c r="Z14" s="146"/>
      <c r="AA14" s="146"/>
      <c r="AB14" s="146"/>
      <c r="AC14" s="146"/>
      <c r="AD14" s="146"/>
      <c r="AE14" s="146"/>
      <c r="AF14" s="146"/>
      <c r="AG14" s="146" t="s">
        <v>124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77" t="s">
        <v>129</v>
      </c>
      <c r="D15" s="158"/>
      <c r="E15" s="159">
        <v>80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117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9">
        <v>4</v>
      </c>
      <c r="B16" s="170" t="s">
        <v>130</v>
      </c>
      <c r="C16" s="176" t="s">
        <v>131</v>
      </c>
      <c r="D16" s="171" t="s">
        <v>128</v>
      </c>
      <c r="E16" s="172">
        <v>80</v>
      </c>
      <c r="F16" s="173"/>
      <c r="G16" s="174">
        <f>ROUND(E16*F16,2)</f>
        <v>0</v>
      </c>
      <c r="H16" s="157"/>
      <c r="I16" s="156">
        <f>ROUND(E16*H16,2)</f>
        <v>0</v>
      </c>
      <c r="J16" s="157"/>
      <c r="K16" s="156">
        <f>ROUND(E16*J16,2)</f>
        <v>0</v>
      </c>
      <c r="L16" s="156">
        <v>21</v>
      </c>
      <c r="M16" s="156">
        <f>G16*(1+L16/100)</f>
        <v>0</v>
      </c>
      <c r="N16" s="155">
        <v>0.12966</v>
      </c>
      <c r="O16" s="155">
        <f>ROUND(E16*N16,2)</f>
        <v>10.37</v>
      </c>
      <c r="P16" s="155">
        <v>0</v>
      </c>
      <c r="Q16" s="155">
        <f>ROUND(E16*P16,2)</f>
        <v>0</v>
      </c>
      <c r="R16" s="156"/>
      <c r="S16" s="156" t="s">
        <v>111</v>
      </c>
      <c r="T16" s="156" t="s">
        <v>111</v>
      </c>
      <c r="U16" s="156">
        <v>7.1999999999999995E-2</v>
      </c>
      <c r="V16" s="156">
        <f>ROUND(E16*U16,2)</f>
        <v>5.76</v>
      </c>
      <c r="W16" s="156"/>
      <c r="X16" s="156" t="s">
        <v>123</v>
      </c>
      <c r="Y16" s="156" t="s">
        <v>114</v>
      </c>
      <c r="Z16" s="146"/>
      <c r="AA16" s="146"/>
      <c r="AB16" s="146"/>
      <c r="AC16" s="146"/>
      <c r="AD16" s="146"/>
      <c r="AE16" s="146"/>
      <c r="AF16" s="146"/>
      <c r="AG16" s="146" t="s">
        <v>124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77" t="s">
        <v>129</v>
      </c>
      <c r="D17" s="158"/>
      <c r="E17" s="159">
        <v>80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69">
        <v>5</v>
      </c>
      <c r="B18" s="170" t="s">
        <v>132</v>
      </c>
      <c r="C18" s="176" t="s">
        <v>133</v>
      </c>
      <c r="D18" s="171" t="s">
        <v>134</v>
      </c>
      <c r="E18" s="172">
        <v>75</v>
      </c>
      <c r="F18" s="173"/>
      <c r="G18" s="174">
        <f>ROUND(E18*F18,2)</f>
        <v>0</v>
      </c>
      <c r="H18" s="157"/>
      <c r="I18" s="156">
        <f>ROUND(E18*H18,2)</f>
        <v>0</v>
      </c>
      <c r="J18" s="157"/>
      <c r="K18" s="156">
        <f>ROUND(E18*J18,2)</f>
        <v>0</v>
      </c>
      <c r="L18" s="156">
        <v>21</v>
      </c>
      <c r="M18" s="156">
        <f>G18*(1+L18/100)</f>
        <v>0</v>
      </c>
      <c r="N18" s="155">
        <v>0</v>
      </c>
      <c r="O18" s="155">
        <f>ROUND(E18*N18,2)</f>
        <v>0</v>
      </c>
      <c r="P18" s="155">
        <v>0</v>
      </c>
      <c r="Q18" s="155">
        <f>ROUND(E18*P18,2)</f>
        <v>0</v>
      </c>
      <c r="R18" s="156"/>
      <c r="S18" s="156" t="s">
        <v>111</v>
      </c>
      <c r="T18" s="156" t="s">
        <v>135</v>
      </c>
      <c r="U18" s="156">
        <v>0</v>
      </c>
      <c r="V18" s="156">
        <f>ROUND(E18*U18,2)</f>
        <v>0</v>
      </c>
      <c r="W18" s="156"/>
      <c r="X18" s="156" t="s">
        <v>113</v>
      </c>
      <c r="Y18" s="156" t="s">
        <v>114</v>
      </c>
      <c r="Z18" s="146"/>
      <c r="AA18" s="146"/>
      <c r="AB18" s="146"/>
      <c r="AC18" s="146"/>
      <c r="AD18" s="146"/>
      <c r="AE18" s="146"/>
      <c r="AF18" s="146"/>
      <c r="AG18" s="146" t="s">
        <v>115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outlineLevel="2" x14ac:dyDescent="0.2">
      <c r="A19" s="153"/>
      <c r="B19" s="154"/>
      <c r="C19" s="177" t="s">
        <v>136</v>
      </c>
      <c r="D19" s="158"/>
      <c r="E19" s="159"/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117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177" t="s">
        <v>137</v>
      </c>
      <c r="D20" s="158"/>
      <c r="E20" s="159"/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117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77" t="s">
        <v>138</v>
      </c>
      <c r="D21" s="158"/>
      <c r="E21" s="159"/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117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177" t="s">
        <v>139</v>
      </c>
      <c r="D22" s="158"/>
      <c r="E22" s="159"/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117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177" t="s">
        <v>140</v>
      </c>
      <c r="D23" s="158"/>
      <c r="E23" s="159">
        <v>75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2" t="s">
        <v>106</v>
      </c>
      <c r="B24" s="163" t="s">
        <v>67</v>
      </c>
      <c r="C24" s="175" t="s">
        <v>68</v>
      </c>
      <c r="D24" s="164"/>
      <c r="E24" s="165"/>
      <c r="F24" s="166"/>
      <c r="G24" s="167">
        <f>SUMIF(AG25:AG26,"&lt;&gt;NOR",G25:G26)</f>
        <v>0</v>
      </c>
      <c r="H24" s="161"/>
      <c r="I24" s="161">
        <f>SUM(I25:I26)</f>
        <v>0</v>
      </c>
      <c r="J24" s="161"/>
      <c r="K24" s="161">
        <f>SUM(K25:K26)</f>
        <v>0</v>
      </c>
      <c r="L24" s="161"/>
      <c r="M24" s="161">
        <f>SUM(M25:M26)</f>
        <v>0</v>
      </c>
      <c r="N24" s="160"/>
      <c r="O24" s="160">
        <f>SUM(O25:O26)</f>
        <v>0</v>
      </c>
      <c r="P24" s="160"/>
      <c r="Q24" s="160">
        <f>SUM(Q25:Q26)</f>
        <v>0</v>
      </c>
      <c r="R24" s="161"/>
      <c r="S24" s="161"/>
      <c r="T24" s="161"/>
      <c r="U24" s="161"/>
      <c r="V24" s="161">
        <f>SUM(V25:V26)</f>
        <v>0.64</v>
      </c>
      <c r="W24" s="161"/>
      <c r="X24" s="161"/>
      <c r="Y24" s="161"/>
      <c r="AG24" t="s">
        <v>107</v>
      </c>
    </row>
    <row r="25" spans="1:60" outlineLevel="1" x14ac:dyDescent="0.2">
      <c r="A25" s="169">
        <v>6</v>
      </c>
      <c r="B25" s="170" t="s">
        <v>141</v>
      </c>
      <c r="C25" s="176" t="s">
        <v>142</v>
      </c>
      <c r="D25" s="171" t="s">
        <v>143</v>
      </c>
      <c r="E25" s="172">
        <v>20</v>
      </c>
      <c r="F25" s="173"/>
      <c r="G25" s="174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21</v>
      </c>
      <c r="M25" s="156">
        <f>G25*(1+L25/100)</f>
        <v>0</v>
      </c>
      <c r="N25" s="155">
        <v>0</v>
      </c>
      <c r="O25" s="155">
        <f>ROUND(E25*N25,2)</f>
        <v>0</v>
      </c>
      <c r="P25" s="155">
        <v>0</v>
      </c>
      <c r="Q25" s="155">
        <f>ROUND(E25*P25,2)</f>
        <v>0</v>
      </c>
      <c r="R25" s="156"/>
      <c r="S25" s="156" t="s">
        <v>111</v>
      </c>
      <c r="T25" s="156" t="s">
        <v>111</v>
      </c>
      <c r="U25" s="156">
        <v>3.2000000000000001E-2</v>
      </c>
      <c r="V25" s="156">
        <f>ROUND(E25*U25,2)</f>
        <v>0.64</v>
      </c>
      <c r="W25" s="156"/>
      <c r="X25" s="156" t="s">
        <v>123</v>
      </c>
      <c r="Y25" s="156" t="s">
        <v>114</v>
      </c>
      <c r="Z25" s="146"/>
      <c r="AA25" s="146"/>
      <c r="AB25" s="146"/>
      <c r="AC25" s="146"/>
      <c r="AD25" s="146"/>
      <c r="AE25" s="146"/>
      <c r="AF25" s="146"/>
      <c r="AG25" s="146" t="s">
        <v>144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177" t="s">
        <v>145</v>
      </c>
      <c r="D26" s="158"/>
      <c r="E26" s="159">
        <v>20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117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162" t="s">
        <v>106</v>
      </c>
      <c r="B27" s="163" t="s">
        <v>69</v>
      </c>
      <c r="C27" s="175" t="s">
        <v>70</v>
      </c>
      <c r="D27" s="164"/>
      <c r="E27" s="165"/>
      <c r="F27" s="166"/>
      <c r="G27" s="167">
        <f>SUMIF(AG28:AG31,"&lt;&gt;NOR",G28:G31)</f>
        <v>0</v>
      </c>
      <c r="H27" s="161"/>
      <c r="I27" s="161">
        <f>SUM(I28:I31)</f>
        <v>0</v>
      </c>
      <c r="J27" s="161"/>
      <c r="K27" s="161">
        <f>SUM(K28:K31)</f>
        <v>0</v>
      </c>
      <c r="L27" s="161"/>
      <c r="M27" s="161">
        <f>SUM(M28:M31)</f>
        <v>0</v>
      </c>
      <c r="N27" s="160"/>
      <c r="O27" s="160">
        <f>SUM(O28:O31)</f>
        <v>0.01</v>
      </c>
      <c r="P27" s="160"/>
      <c r="Q27" s="160">
        <f>SUM(Q28:Q31)</f>
        <v>0</v>
      </c>
      <c r="R27" s="161"/>
      <c r="S27" s="161"/>
      <c r="T27" s="161"/>
      <c r="U27" s="161"/>
      <c r="V27" s="161">
        <f>SUM(V28:V31)</f>
        <v>0.4</v>
      </c>
      <c r="W27" s="161"/>
      <c r="X27" s="161"/>
      <c r="Y27" s="161"/>
      <c r="AG27" t="s">
        <v>107</v>
      </c>
    </row>
    <row r="28" spans="1:60" outlineLevel="1" x14ac:dyDescent="0.2">
      <c r="A28" s="169">
        <v>7</v>
      </c>
      <c r="B28" s="170" t="s">
        <v>146</v>
      </c>
      <c r="C28" s="176" t="s">
        <v>147</v>
      </c>
      <c r="D28" s="171" t="s">
        <v>134</v>
      </c>
      <c r="E28" s="172">
        <v>40</v>
      </c>
      <c r="F28" s="173"/>
      <c r="G28" s="174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21</v>
      </c>
      <c r="M28" s="156">
        <f>G28*(1+L28/100)</f>
        <v>0</v>
      </c>
      <c r="N28" s="155">
        <v>2.2000000000000001E-4</v>
      </c>
      <c r="O28" s="155">
        <f>ROUND(E28*N28,2)</f>
        <v>0.01</v>
      </c>
      <c r="P28" s="155">
        <v>0</v>
      </c>
      <c r="Q28" s="155">
        <f>ROUND(E28*P28,2)</f>
        <v>0</v>
      </c>
      <c r="R28" s="156"/>
      <c r="S28" s="156" t="s">
        <v>111</v>
      </c>
      <c r="T28" s="156" t="s">
        <v>111</v>
      </c>
      <c r="U28" s="156">
        <v>0.01</v>
      </c>
      <c r="V28" s="156">
        <f>ROUND(E28*U28,2)</f>
        <v>0.4</v>
      </c>
      <c r="W28" s="156"/>
      <c r="X28" s="156" t="s">
        <v>113</v>
      </c>
      <c r="Y28" s="156" t="s">
        <v>114</v>
      </c>
      <c r="Z28" s="146"/>
      <c r="AA28" s="146"/>
      <c r="AB28" s="146"/>
      <c r="AC28" s="146"/>
      <c r="AD28" s="146"/>
      <c r="AE28" s="146"/>
      <c r="AF28" s="146"/>
      <c r="AG28" s="146" t="s">
        <v>115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">
      <c r="A29" s="153"/>
      <c r="B29" s="154"/>
      <c r="C29" s="177" t="s">
        <v>148</v>
      </c>
      <c r="D29" s="158"/>
      <c r="E29" s="159">
        <v>40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117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9">
        <v>8</v>
      </c>
      <c r="B30" s="170" t="s">
        <v>149</v>
      </c>
      <c r="C30" s="176" t="s">
        <v>150</v>
      </c>
      <c r="D30" s="171" t="s">
        <v>128</v>
      </c>
      <c r="E30" s="172">
        <v>80</v>
      </c>
      <c r="F30" s="173"/>
      <c r="G30" s="174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0</v>
      </c>
      <c r="O30" s="155">
        <f>ROUND(E30*N30,2)</f>
        <v>0</v>
      </c>
      <c r="P30" s="155">
        <v>0</v>
      </c>
      <c r="Q30" s="155">
        <f>ROUND(E30*P30,2)</f>
        <v>0</v>
      </c>
      <c r="R30" s="156"/>
      <c r="S30" s="156" t="s">
        <v>111</v>
      </c>
      <c r="T30" s="156" t="s">
        <v>151</v>
      </c>
      <c r="U30" s="156">
        <v>0</v>
      </c>
      <c r="V30" s="156">
        <f>ROUND(E30*U30,2)</f>
        <v>0</v>
      </c>
      <c r="W30" s="156"/>
      <c r="X30" s="156" t="s">
        <v>113</v>
      </c>
      <c r="Y30" s="156" t="s">
        <v>114</v>
      </c>
      <c r="Z30" s="146"/>
      <c r="AA30" s="146"/>
      <c r="AB30" s="146"/>
      <c r="AC30" s="146"/>
      <c r="AD30" s="146"/>
      <c r="AE30" s="146"/>
      <c r="AF30" s="146"/>
      <c r="AG30" s="146" t="s">
        <v>115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77" t="s">
        <v>129</v>
      </c>
      <c r="D31" s="158"/>
      <c r="E31" s="159">
        <v>80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117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x14ac:dyDescent="0.2">
      <c r="A32" s="162" t="s">
        <v>106</v>
      </c>
      <c r="B32" s="163" t="s">
        <v>73</v>
      </c>
      <c r="C32" s="175" t="s">
        <v>74</v>
      </c>
      <c r="D32" s="164"/>
      <c r="E32" s="165"/>
      <c r="F32" s="166"/>
      <c r="G32" s="167">
        <f>SUMIF(AG33:AG33,"&lt;&gt;NOR",G33:G33)</f>
        <v>0</v>
      </c>
      <c r="H32" s="161"/>
      <c r="I32" s="161">
        <f>SUM(I33:I33)</f>
        <v>0</v>
      </c>
      <c r="J32" s="161"/>
      <c r="K32" s="161">
        <f>SUM(K33:K33)</f>
        <v>0</v>
      </c>
      <c r="L32" s="161"/>
      <c r="M32" s="161">
        <f>SUM(M33:M33)</f>
        <v>0</v>
      </c>
      <c r="N32" s="160"/>
      <c r="O32" s="160">
        <f>SUM(O33:O33)</f>
        <v>0</v>
      </c>
      <c r="P32" s="160"/>
      <c r="Q32" s="160">
        <f>SUM(Q33:Q33)</f>
        <v>0</v>
      </c>
      <c r="R32" s="161"/>
      <c r="S32" s="161"/>
      <c r="T32" s="161"/>
      <c r="U32" s="161"/>
      <c r="V32" s="161">
        <f>SUM(V33:V33)</f>
        <v>1.33</v>
      </c>
      <c r="W32" s="161"/>
      <c r="X32" s="161"/>
      <c r="Y32" s="161"/>
      <c r="AG32" t="s">
        <v>107</v>
      </c>
    </row>
    <row r="33" spans="1:60" outlineLevel="1" x14ac:dyDescent="0.2">
      <c r="A33" s="169">
        <v>9</v>
      </c>
      <c r="B33" s="170" t="s">
        <v>152</v>
      </c>
      <c r="C33" s="176" t="s">
        <v>153</v>
      </c>
      <c r="D33" s="171" t="s">
        <v>120</v>
      </c>
      <c r="E33" s="172">
        <v>10.412800000000001</v>
      </c>
      <c r="F33" s="173"/>
      <c r="G33" s="174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0</v>
      </c>
      <c r="O33" s="155">
        <f>ROUND(E33*N33,2)</f>
        <v>0</v>
      </c>
      <c r="P33" s="155">
        <v>0</v>
      </c>
      <c r="Q33" s="155">
        <f>ROUND(E33*P33,2)</f>
        <v>0</v>
      </c>
      <c r="R33" s="156"/>
      <c r="S33" s="156" t="s">
        <v>111</v>
      </c>
      <c r="T33" s="156" t="s">
        <v>111</v>
      </c>
      <c r="U33" s="156">
        <v>0.128</v>
      </c>
      <c r="V33" s="156">
        <f>ROUND(E33*U33,2)</f>
        <v>1.33</v>
      </c>
      <c r="W33" s="156"/>
      <c r="X33" s="156" t="s">
        <v>154</v>
      </c>
      <c r="Y33" s="156" t="s">
        <v>114</v>
      </c>
      <c r="Z33" s="146"/>
      <c r="AA33" s="146"/>
      <c r="AB33" s="146"/>
      <c r="AC33" s="146"/>
      <c r="AD33" s="146"/>
      <c r="AE33" s="146"/>
      <c r="AF33" s="146"/>
      <c r="AG33" s="146" t="s">
        <v>155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x14ac:dyDescent="0.2">
      <c r="A34" s="3"/>
      <c r="B34" s="4"/>
      <c r="C34" s="178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v>15</v>
      </c>
      <c r="AF34">
        <v>21</v>
      </c>
      <c r="AG34" t="s">
        <v>92</v>
      </c>
    </row>
    <row r="35" spans="1:60" x14ac:dyDescent="0.2">
      <c r="A35" s="149"/>
      <c r="B35" s="150" t="s">
        <v>31</v>
      </c>
      <c r="C35" s="179"/>
      <c r="D35" s="151"/>
      <c r="E35" s="152"/>
      <c r="F35" s="152"/>
      <c r="G35" s="168">
        <f>G8+G13+G24+G27+G32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f>SUMIF(L7:L33,AE34,G7:G33)</f>
        <v>0</v>
      </c>
      <c r="AF35">
        <f>SUMIF(L7:L33,AF34,G7:G33)</f>
        <v>0</v>
      </c>
      <c r="AG35" t="s">
        <v>156</v>
      </c>
    </row>
    <row r="36" spans="1:60" x14ac:dyDescent="0.2">
      <c r="A36" s="3"/>
      <c r="B36" s="4"/>
      <c r="C36" s="178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60" x14ac:dyDescent="0.2">
      <c r="A37" s="3"/>
      <c r="B37" s="4"/>
      <c r="C37" s="178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60" x14ac:dyDescent="0.2">
      <c r="A38" s="262" t="s">
        <v>157</v>
      </c>
      <c r="B38" s="262"/>
      <c r="C38" s="263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60" x14ac:dyDescent="0.2">
      <c r="A39" s="243"/>
      <c r="B39" s="244"/>
      <c r="C39" s="245"/>
      <c r="D39" s="244"/>
      <c r="E39" s="244"/>
      <c r="F39" s="244"/>
      <c r="G39" s="24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G39" t="s">
        <v>158</v>
      </c>
    </row>
    <row r="40" spans="1:60" x14ac:dyDescent="0.2">
      <c r="A40" s="247"/>
      <c r="B40" s="248"/>
      <c r="C40" s="249"/>
      <c r="D40" s="248"/>
      <c r="E40" s="248"/>
      <c r="F40" s="248"/>
      <c r="G40" s="25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247"/>
      <c r="B41" s="248"/>
      <c r="C41" s="249"/>
      <c r="D41" s="248"/>
      <c r="E41" s="248"/>
      <c r="F41" s="248"/>
      <c r="G41" s="25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47"/>
      <c r="B42" s="248"/>
      <c r="C42" s="249"/>
      <c r="D42" s="248"/>
      <c r="E42" s="248"/>
      <c r="F42" s="248"/>
      <c r="G42" s="25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51"/>
      <c r="B43" s="252"/>
      <c r="C43" s="253"/>
      <c r="D43" s="252"/>
      <c r="E43" s="252"/>
      <c r="F43" s="252"/>
      <c r="G43" s="25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3"/>
      <c r="B44" s="4"/>
      <c r="C44" s="178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C45" s="180"/>
      <c r="D45" s="10"/>
      <c r="AG45" t="s">
        <v>159</v>
      </c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9:G43"/>
    <mergeCell ref="A1:G1"/>
    <mergeCell ref="C2:G2"/>
    <mergeCell ref="C3:G3"/>
    <mergeCell ref="C4:G4"/>
    <mergeCell ref="A38:C3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80</v>
      </c>
    </row>
    <row r="2" spans="1:60" ht="25.15" customHeight="1" x14ac:dyDescent="0.2">
      <c r="A2" s="50" t="s">
        <v>8</v>
      </c>
      <c r="B2" s="49" t="s">
        <v>41</v>
      </c>
      <c r="C2" s="256" t="s">
        <v>42</v>
      </c>
      <c r="D2" s="257"/>
      <c r="E2" s="257"/>
      <c r="F2" s="257"/>
      <c r="G2" s="258"/>
      <c r="AG2" t="s">
        <v>81</v>
      </c>
    </row>
    <row r="3" spans="1:60" ht="25.15" customHeight="1" x14ac:dyDescent="0.2">
      <c r="A3" s="50" t="s">
        <v>9</v>
      </c>
      <c r="B3" s="49" t="s">
        <v>47</v>
      </c>
      <c r="C3" s="256" t="s">
        <v>48</v>
      </c>
      <c r="D3" s="257"/>
      <c r="E3" s="257"/>
      <c r="F3" s="257"/>
      <c r="G3" s="258"/>
      <c r="AC3" s="120" t="s">
        <v>81</v>
      </c>
      <c r="AG3" t="s">
        <v>82</v>
      </c>
    </row>
    <row r="4" spans="1:60" ht="25.15" customHeight="1" x14ac:dyDescent="0.2">
      <c r="A4" s="139" t="s">
        <v>10</v>
      </c>
      <c r="B4" s="140" t="s">
        <v>46</v>
      </c>
      <c r="C4" s="259" t="s">
        <v>48</v>
      </c>
      <c r="D4" s="260"/>
      <c r="E4" s="260"/>
      <c r="F4" s="260"/>
      <c r="G4" s="261"/>
      <c r="AG4" t="s">
        <v>83</v>
      </c>
    </row>
    <row r="5" spans="1:60" x14ac:dyDescent="0.2">
      <c r="D5" s="10"/>
    </row>
    <row r="6" spans="1:60" ht="38.25" x14ac:dyDescent="0.2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  <c r="H6" s="145" t="s">
        <v>32</v>
      </c>
      <c r="I6" s="145" t="s">
        <v>90</v>
      </c>
      <c r="J6" s="145" t="s">
        <v>33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106</v>
      </c>
      <c r="B8" s="163" t="s">
        <v>57</v>
      </c>
      <c r="C8" s="175" t="s">
        <v>58</v>
      </c>
      <c r="D8" s="164"/>
      <c r="E8" s="165"/>
      <c r="F8" s="166"/>
      <c r="G8" s="167">
        <f>SUMIF(AG9:AG12,"&lt;&gt;NOR",G9:G12)</f>
        <v>0</v>
      </c>
      <c r="H8" s="161"/>
      <c r="I8" s="161">
        <f>SUM(I9:I12)</f>
        <v>0</v>
      </c>
      <c r="J8" s="161"/>
      <c r="K8" s="161">
        <f>SUM(K9:K12)</f>
        <v>0</v>
      </c>
      <c r="L8" s="161"/>
      <c r="M8" s="161">
        <f>SUM(M9:M12)</f>
        <v>0</v>
      </c>
      <c r="N8" s="160"/>
      <c r="O8" s="160">
        <f>SUM(O9:O12)</f>
        <v>0</v>
      </c>
      <c r="P8" s="160"/>
      <c r="Q8" s="160">
        <f>SUM(Q9:Q12)</f>
        <v>7.17</v>
      </c>
      <c r="R8" s="161"/>
      <c r="S8" s="161"/>
      <c r="T8" s="161"/>
      <c r="U8" s="161"/>
      <c r="V8" s="161">
        <f>SUM(V9:V12)</f>
        <v>2.35</v>
      </c>
      <c r="W8" s="161"/>
      <c r="X8" s="161"/>
      <c r="Y8" s="161"/>
      <c r="AG8" t="s">
        <v>107</v>
      </c>
    </row>
    <row r="9" spans="1:60" ht="22.5" outlineLevel="1" x14ac:dyDescent="0.2">
      <c r="A9" s="169">
        <v>1</v>
      </c>
      <c r="B9" s="170" t="s">
        <v>160</v>
      </c>
      <c r="C9" s="176" t="s">
        <v>161</v>
      </c>
      <c r="D9" s="171" t="s">
        <v>162</v>
      </c>
      <c r="E9" s="172">
        <v>3.26</v>
      </c>
      <c r="F9" s="173"/>
      <c r="G9" s="174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2.2000000000000002</v>
      </c>
      <c r="Q9" s="155">
        <f>ROUND(E9*P9,2)</f>
        <v>7.17</v>
      </c>
      <c r="R9" s="156"/>
      <c r="S9" s="156" t="s">
        <v>111</v>
      </c>
      <c r="T9" s="156" t="s">
        <v>111</v>
      </c>
      <c r="U9" s="156">
        <v>0.72</v>
      </c>
      <c r="V9" s="156">
        <f>ROUND(E9*U9,2)</f>
        <v>2.35</v>
      </c>
      <c r="W9" s="156"/>
      <c r="X9" s="156" t="s">
        <v>113</v>
      </c>
      <c r="Y9" s="156" t="s">
        <v>114</v>
      </c>
      <c r="Z9" s="146"/>
      <c r="AA9" s="146"/>
      <c r="AB9" s="146"/>
      <c r="AC9" s="146"/>
      <c r="AD9" s="146"/>
      <c r="AE9" s="146"/>
      <c r="AF9" s="146"/>
      <c r="AG9" s="146" t="s">
        <v>115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77" t="s">
        <v>163</v>
      </c>
      <c r="D10" s="158"/>
      <c r="E10" s="159">
        <v>3.26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9">
        <v>2</v>
      </c>
      <c r="B11" s="170" t="s">
        <v>118</v>
      </c>
      <c r="C11" s="176" t="s">
        <v>119</v>
      </c>
      <c r="D11" s="171" t="s">
        <v>120</v>
      </c>
      <c r="E11" s="172">
        <v>7.2</v>
      </c>
      <c r="F11" s="173"/>
      <c r="G11" s="174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21</v>
      </c>
      <c r="M11" s="156">
        <f>G11*(1+L11/100)</f>
        <v>0</v>
      </c>
      <c r="N11" s="155">
        <v>0</v>
      </c>
      <c r="O11" s="155">
        <f>ROUND(E11*N11,2)</f>
        <v>0</v>
      </c>
      <c r="P11" s="155">
        <v>0</v>
      </c>
      <c r="Q11" s="155">
        <f>ROUND(E11*P11,2)</f>
        <v>0</v>
      </c>
      <c r="R11" s="156"/>
      <c r="S11" s="156" t="s">
        <v>121</v>
      </c>
      <c r="T11" s="156" t="s">
        <v>122</v>
      </c>
      <c r="U11" s="156">
        <v>0</v>
      </c>
      <c r="V11" s="156">
        <f>ROUND(E11*U11,2)</f>
        <v>0</v>
      </c>
      <c r="W11" s="156"/>
      <c r="X11" s="156" t="s">
        <v>123</v>
      </c>
      <c r="Y11" s="156" t="s">
        <v>114</v>
      </c>
      <c r="Z11" s="146"/>
      <c r="AA11" s="146"/>
      <c r="AB11" s="146"/>
      <c r="AC11" s="146"/>
      <c r="AD11" s="146"/>
      <c r="AE11" s="146"/>
      <c r="AF11" s="146"/>
      <c r="AG11" s="146" t="s">
        <v>124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77" t="s">
        <v>164</v>
      </c>
      <c r="D12" s="158"/>
      <c r="E12" s="159">
        <v>7.2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162" t="s">
        <v>106</v>
      </c>
      <c r="B13" s="163" t="s">
        <v>63</v>
      </c>
      <c r="C13" s="175" t="s">
        <v>64</v>
      </c>
      <c r="D13" s="164"/>
      <c r="E13" s="165"/>
      <c r="F13" s="166"/>
      <c r="G13" s="167">
        <f>SUMIF(AG14:AG31,"&lt;&gt;NOR",G14:G31)</f>
        <v>0</v>
      </c>
      <c r="H13" s="161"/>
      <c r="I13" s="161">
        <f>SUM(I14:I31)</f>
        <v>0</v>
      </c>
      <c r="J13" s="161"/>
      <c r="K13" s="161">
        <f>SUM(K14:K31)</f>
        <v>0</v>
      </c>
      <c r="L13" s="161"/>
      <c r="M13" s="161">
        <f>SUM(M14:M31)</f>
        <v>0</v>
      </c>
      <c r="N13" s="160"/>
      <c r="O13" s="160">
        <f>SUM(O14:O31)</f>
        <v>608.05999999999995</v>
      </c>
      <c r="P13" s="160"/>
      <c r="Q13" s="160">
        <f>SUM(Q14:Q31)</f>
        <v>0</v>
      </c>
      <c r="R13" s="161"/>
      <c r="S13" s="161"/>
      <c r="T13" s="161"/>
      <c r="U13" s="161"/>
      <c r="V13" s="161">
        <f>SUM(V14:V31)</f>
        <v>117.36</v>
      </c>
      <c r="W13" s="161"/>
      <c r="X13" s="161"/>
      <c r="Y13" s="161"/>
      <c r="AG13" t="s">
        <v>107</v>
      </c>
    </row>
    <row r="14" spans="1:60" ht="22.5" outlineLevel="1" x14ac:dyDescent="0.2">
      <c r="A14" s="169">
        <v>3</v>
      </c>
      <c r="B14" s="170" t="s">
        <v>165</v>
      </c>
      <c r="C14" s="176" t="s">
        <v>166</v>
      </c>
      <c r="D14" s="171" t="s">
        <v>128</v>
      </c>
      <c r="E14" s="172">
        <v>340</v>
      </c>
      <c r="F14" s="173"/>
      <c r="G14" s="174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21</v>
      </c>
      <c r="M14" s="156">
        <f>G14*(1+L14/100)</f>
        <v>0</v>
      </c>
      <c r="N14" s="155">
        <v>0.378</v>
      </c>
      <c r="O14" s="155">
        <f>ROUND(E14*N14,2)</f>
        <v>128.52000000000001</v>
      </c>
      <c r="P14" s="155">
        <v>0</v>
      </c>
      <c r="Q14" s="155">
        <f>ROUND(E14*P14,2)</f>
        <v>0</v>
      </c>
      <c r="R14" s="156"/>
      <c r="S14" s="156" t="s">
        <v>111</v>
      </c>
      <c r="T14" s="156" t="s">
        <v>111</v>
      </c>
      <c r="U14" s="156">
        <v>2.5999999999999999E-2</v>
      </c>
      <c r="V14" s="156">
        <f>ROUND(E14*U14,2)</f>
        <v>8.84</v>
      </c>
      <c r="W14" s="156"/>
      <c r="X14" s="156" t="s">
        <v>123</v>
      </c>
      <c r="Y14" s="156" t="s">
        <v>114</v>
      </c>
      <c r="Z14" s="146"/>
      <c r="AA14" s="146"/>
      <c r="AB14" s="146"/>
      <c r="AC14" s="146"/>
      <c r="AD14" s="146"/>
      <c r="AE14" s="146"/>
      <c r="AF14" s="146"/>
      <c r="AG14" s="146" t="s">
        <v>124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77" t="s">
        <v>167</v>
      </c>
      <c r="D15" s="158"/>
      <c r="E15" s="159">
        <v>340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117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9">
        <v>4</v>
      </c>
      <c r="B16" s="170" t="s">
        <v>168</v>
      </c>
      <c r="C16" s="176" t="s">
        <v>169</v>
      </c>
      <c r="D16" s="171" t="s">
        <v>128</v>
      </c>
      <c r="E16" s="172">
        <v>430</v>
      </c>
      <c r="F16" s="173"/>
      <c r="G16" s="174">
        <f>ROUND(E16*F16,2)</f>
        <v>0</v>
      </c>
      <c r="H16" s="157"/>
      <c r="I16" s="156">
        <f>ROUND(E16*H16,2)</f>
        <v>0</v>
      </c>
      <c r="J16" s="157"/>
      <c r="K16" s="156">
        <f>ROUND(E16*J16,2)</f>
        <v>0</v>
      </c>
      <c r="L16" s="156">
        <v>21</v>
      </c>
      <c r="M16" s="156">
        <f>G16*(1+L16/100)</f>
        <v>0</v>
      </c>
      <c r="N16" s="155">
        <v>0.18776000000000001</v>
      </c>
      <c r="O16" s="155">
        <f>ROUND(E16*N16,2)</f>
        <v>80.739999999999995</v>
      </c>
      <c r="P16" s="155">
        <v>0</v>
      </c>
      <c r="Q16" s="155">
        <f>ROUND(E16*P16,2)</f>
        <v>0</v>
      </c>
      <c r="R16" s="156"/>
      <c r="S16" s="156" t="s">
        <v>111</v>
      </c>
      <c r="T16" s="156" t="s">
        <v>111</v>
      </c>
      <c r="U16" s="156">
        <v>5.1999999999999998E-2</v>
      </c>
      <c r="V16" s="156">
        <f>ROUND(E16*U16,2)</f>
        <v>22.36</v>
      </c>
      <c r="W16" s="156"/>
      <c r="X16" s="156" t="s">
        <v>123</v>
      </c>
      <c r="Y16" s="156" t="s">
        <v>114</v>
      </c>
      <c r="Z16" s="146"/>
      <c r="AA16" s="146"/>
      <c r="AB16" s="146"/>
      <c r="AC16" s="146"/>
      <c r="AD16" s="146"/>
      <c r="AE16" s="146"/>
      <c r="AF16" s="146"/>
      <c r="AG16" s="146" t="s">
        <v>124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77" t="s">
        <v>170</v>
      </c>
      <c r="D17" s="158"/>
      <c r="E17" s="159">
        <v>430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9">
        <v>5</v>
      </c>
      <c r="B18" s="170" t="s">
        <v>171</v>
      </c>
      <c r="C18" s="176" t="s">
        <v>172</v>
      </c>
      <c r="D18" s="171" t="s">
        <v>120</v>
      </c>
      <c r="E18" s="172">
        <v>185</v>
      </c>
      <c r="F18" s="173"/>
      <c r="G18" s="174">
        <f>ROUND(E18*F18,2)</f>
        <v>0</v>
      </c>
      <c r="H18" s="157"/>
      <c r="I18" s="156">
        <f>ROUND(E18*H18,2)</f>
        <v>0</v>
      </c>
      <c r="J18" s="157"/>
      <c r="K18" s="156">
        <f>ROUND(E18*J18,2)</f>
        <v>0</v>
      </c>
      <c r="L18" s="156">
        <v>21</v>
      </c>
      <c r="M18" s="156">
        <f>G18*(1+L18/100)</f>
        <v>0</v>
      </c>
      <c r="N18" s="155">
        <v>1</v>
      </c>
      <c r="O18" s="155">
        <f>ROUND(E18*N18,2)</f>
        <v>185</v>
      </c>
      <c r="P18" s="155">
        <v>0</v>
      </c>
      <c r="Q18" s="155">
        <f>ROUND(E18*P18,2)</f>
        <v>0</v>
      </c>
      <c r="R18" s="156"/>
      <c r="S18" s="156" t="s">
        <v>111</v>
      </c>
      <c r="T18" s="156" t="s">
        <v>111</v>
      </c>
      <c r="U18" s="156">
        <v>0.23300000000000001</v>
      </c>
      <c r="V18" s="156">
        <f>ROUND(E18*U18,2)</f>
        <v>43.11</v>
      </c>
      <c r="W18" s="156"/>
      <c r="X18" s="156" t="s">
        <v>123</v>
      </c>
      <c r="Y18" s="156" t="s">
        <v>114</v>
      </c>
      <c r="Z18" s="146"/>
      <c r="AA18" s="146"/>
      <c r="AB18" s="146"/>
      <c r="AC18" s="146"/>
      <c r="AD18" s="146"/>
      <c r="AE18" s="146"/>
      <c r="AF18" s="146"/>
      <c r="AG18" s="146" t="s">
        <v>124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177" t="s">
        <v>173</v>
      </c>
      <c r="D19" s="158"/>
      <c r="E19" s="159">
        <v>185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117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1" x14ac:dyDescent="0.2">
      <c r="A20" s="169">
        <v>6</v>
      </c>
      <c r="B20" s="170" t="s">
        <v>126</v>
      </c>
      <c r="C20" s="176" t="s">
        <v>127</v>
      </c>
      <c r="D20" s="171" t="s">
        <v>128</v>
      </c>
      <c r="E20" s="172">
        <v>4052</v>
      </c>
      <c r="F20" s="173"/>
      <c r="G20" s="174">
        <f>ROUND(E20*F20,2)</f>
        <v>0</v>
      </c>
      <c r="H20" s="157"/>
      <c r="I20" s="156">
        <f>ROUND(E20*H20,2)</f>
        <v>0</v>
      </c>
      <c r="J20" s="157"/>
      <c r="K20" s="156">
        <f>ROUND(E20*J20,2)</f>
        <v>0</v>
      </c>
      <c r="L20" s="156">
        <v>21</v>
      </c>
      <c r="M20" s="156">
        <f>G20*(1+L20/100)</f>
        <v>0</v>
      </c>
      <c r="N20" s="155">
        <v>5.0000000000000001E-4</v>
      </c>
      <c r="O20" s="155">
        <f>ROUND(E20*N20,2)</f>
        <v>2.0299999999999998</v>
      </c>
      <c r="P20" s="155">
        <v>0</v>
      </c>
      <c r="Q20" s="155">
        <f>ROUND(E20*P20,2)</f>
        <v>0</v>
      </c>
      <c r="R20" s="156"/>
      <c r="S20" s="156" t="s">
        <v>111</v>
      </c>
      <c r="T20" s="156" t="s">
        <v>111</v>
      </c>
      <c r="U20" s="156">
        <v>2E-3</v>
      </c>
      <c r="V20" s="156">
        <f>ROUND(E20*U20,2)</f>
        <v>8.1</v>
      </c>
      <c r="W20" s="156"/>
      <c r="X20" s="156" t="s">
        <v>123</v>
      </c>
      <c r="Y20" s="156" t="s">
        <v>114</v>
      </c>
      <c r="Z20" s="146"/>
      <c r="AA20" s="146"/>
      <c r="AB20" s="146"/>
      <c r="AC20" s="146"/>
      <c r="AD20" s="146"/>
      <c r="AE20" s="146"/>
      <c r="AF20" s="146"/>
      <c r="AG20" s="146" t="s">
        <v>124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77" t="s">
        <v>174</v>
      </c>
      <c r="D21" s="158"/>
      <c r="E21" s="159">
        <v>4052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117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9">
        <v>7</v>
      </c>
      <c r="B22" s="170" t="s">
        <v>175</v>
      </c>
      <c r="C22" s="176" t="s">
        <v>176</v>
      </c>
      <c r="D22" s="171" t="s">
        <v>128</v>
      </c>
      <c r="E22" s="172">
        <v>2026</v>
      </c>
      <c r="F22" s="173"/>
      <c r="G22" s="174">
        <f>ROUND(E22*F22,2)</f>
        <v>0</v>
      </c>
      <c r="H22" s="157"/>
      <c r="I22" s="156">
        <f>ROUND(E22*H22,2)</f>
        <v>0</v>
      </c>
      <c r="J22" s="157"/>
      <c r="K22" s="156">
        <f>ROUND(E22*J22,2)</f>
        <v>0</v>
      </c>
      <c r="L22" s="156">
        <v>21</v>
      </c>
      <c r="M22" s="156">
        <f>G22*(1+L22/100)</f>
        <v>0</v>
      </c>
      <c r="N22" s="155">
        <v>0.10373</v>
      </c>
      <c r="O22" s="155">
        <f>ROUND(E22*N22,2)</f>
        <v>210.16</v>
      </c>
      <c r="P22" s="155">
        <v>0</v>
      </c>
      <c r="Q22" s="155">
        <f>ROUND(E22*P22,2)</f>
        <v>0</v>
      </c>
      <c r="R22" s="156"/>
      <c r="S22" s="156" t="s">
        <v>111</v>
      </c>
      <c r="T22" s="156" t="s">
        <v>111</v>
      </c>
      <c r="U22" s="156">
        <v>1.4999999999999999E-2</v>
      </c>
      <c r="V22" s="156">
        <f>ROUND(E22*U22,2)</f>
        <v>30.39</v>
      </c>
      <c r="W22" s="156"/>
      <c r="X22" s="156" t="s">
        <v>123</v>
      </c>
      <c r="Y22" s="156" t="s">
        <v>114</v>
      </c>
      <c r="Z22" s="146"/>
      <c r="AA22" s="146"/>
      <c r="AB22" s="146"/>
      <c r="AC22" s="146"/>
      <c r="AD22" s="146"/>
      <c r="AE22" s="146"/>
      <c r="AF22" s="146"/>
      <c r="AG22" s="146" t="s">
        <v>124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77" t="s">
        <v>177</v>
      </c>
      <c r="D23" s="158"/>
      <c r="E23" s="159">
        <v>2026</v>
      </c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69">
        <v>8</v>
      </c>
      <c r="B24" s="170" t="s">
        <v>132</v>
      </c>
      <c r="C24" s="176" t="s">
        <v>133</v>
      </c>
      <c r="D24" s="171" t="s">
        <v>134</v>
      </c>
      <c r="E24" s="172">
        <v>7</v>
      </c>
      <c r="F24" s="173"/>
      <c r="G24" s="174">
        <f>ROUND(E24*F24,2)</f>
        <v>0</v>
      </c>
      <c r="H24" s="157"/>
      <c r="I24" s="156">
        <f>ROUND(E24*H24,2)</f>
        <v>0</v>
      </c>
      <c r="J24" s="157"/>
      <c r="K24" s="156">
        <f>ROUND(E24*J24,2)</f>
        <v>0</v>
      </c>
      <c r="L24" s="156">
        <v>21</v>
      </c>
      <c r="M24" s="156">
        <f>G24*(1+L24/100)</f>
        <v>0</v>
      </c>
      <c r="N24" s="155">
        <v>0</v>
      </c>
      <c r="O24" s="155">
        <f>ROUND(E24*N24,2)</f>
        <v>0</v>
      </c>
      <c r="P24" s="155">
        <v>0</v>
      </c>
      <c r="Q24" s="155">
        <f>ROUND(E24*P24,2)</f>
        <v>0</v>
      </c>
      <c r="R24" s="156"/>
      <c r="S24" s="156" t="s">
        <v>111</v>
      </c>
      <c r="T24" s="156" t="s">
        <v>135</v>
      </c>
      <c r="U24" s="156">
        <v>0</v>
      </c>
      <c r="V24" s="156">
        <f>ROUND(E24*U24,2)</f>
        <v>0</v>
      </c>
      <c r="W24" s="156"/>
      <c r="X24" s="156" t="s">
        <v>113</v>
      </c>
      <c r="Y24" s="156" t="s">
        <v>114</v>
      </c>
      <c r="Z24" s="146"/>
      <c r="AA24" s="146"/>
      <c r="AB24" s="146"/>
      <c r="AC24" s="146"/>
      <c r="AD24" s="146"/>
      <c r="AE24" s="146"/>
      <c r="AF24" s="146"/>
      <c r="AG24" s="146" t="s">
        <v>115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2" x14ac:dyDescent="0.2">
      <c r="A25" s="153"/>
      <c r="B25" s="154"/>
      <c r="C25" s="177" t="s">
        <v>136</v>
      </c>
      <c r="D25" s="158"/>
      <c r="E25" s="159"/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177" t="s">
        <v>137</v>
      </c>
      <c r="D26" s="158"/>
      <c r="E26" s="159"/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117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153"/>
      <c r="B27" s="154"/>
      <c r="C27" s="177" t="s">
        <v>138</v>
      </c>
      <c r="D27" s="158"/>
      <c r="E27" s="159"/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117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77" t="s">
        <v>139</v>
      </c>
      <c r="D28" s="158"/>
      <c r="E28" s="159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77" t="s">
        <v>178</v>
      </c>
      <c r="D29" s="158"/>
      <c r="E29" s="159">
        <v>7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117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69">
        <v>9</v>
      </c>
      <c r="B30" s="170" t="s">
        <v>179</v>
      </c>
      <c r="C30" s="176" t="s">
        <v>180</v>
      </c>
      <c r="D30" s="171" t="s">
        <v>128</v>
      </c>
      <c r="E30" s="172">
        <v>3.24</v>
      </c>
      <c r="F30" s="173"/>
      <c r="G30" s="174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0.49731999999999998</v>
      </c>
      <c r="O30" s="155">
        <f>ROUND(E30*N30,2)</f>
        <v>1.61</v>
      </c>
      <c r="P30" s="155">
        <v>0</v>
      </c>
      <c r="Q30" s="155">
        <f>ROUND(E30*P30,2)</f>
        <v>0</v>
      </c>
      <c r="R30" s="156"/>
      <c r="S30" s="156" t="s">
        <v>111</v>
      </c>
      <c r="T30" s="156" t="s">
        <v>112</v>
      </c>
      <c r="U30" s="156">
        <v>1.4068499999999999</v>
      </c>
      <c r="V30" s="156">
        <f>ROUND(E30*U30,2)</f>
        <v>4.5599999999999996</v>
      </c>
      <c r="W30" s="156"/>
      <c r="X30" s="156" t="s">
        <v>113</v>
      </c>
      <c r="Y30" s="156" t="s">
        <v>114</v>
      </c>
      <c r="Z30" s="146"/>
      <c r="AA30" s="146"/>
      <c r="AB30" s="146"/>
      <c r="AC30" s="146"/>
      <c r="AD30" s="146"/>
      <c r="AE30" s="146"/>
      <c r="AF30" s="146"/>
      <c r="AG30" s="146" t="s">
        <v>115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2" x14ac:dyDescent="0.2">
      <c r="A31" s="153"/>
      <c r="B31" s="154"/>
      <c r="C31" s="177" t="s">
        <v>181</v>
      </c>
      <c r="D31" s="158"/>
      <c r="E31" s="159">
        <v>3.24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117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x14ac:dyDescent="0.2">
      <c r="A32" s="162" t="s">
        <v>106</v>
      </c>
      <c r="B32" s="163" t="s">
        <v>65</v>
      </c>
      <c r="C32" s="175" t="s">
        <v>66</v>
      </c>
      <c r="D32" s="164"/>
      <c r="E32" s="165"/>
      <c r="F32" s="166"/>
      <c r="G32" s="167">
        <f>SUMIF(AG33:AG34,"&lt;&gt;NOR",G33:G34)</f>
        <v>0</v>
      </c>
      <c r="H32" s="161"/>
      <c r="I32" s="161">
        <f>SUM(I33:I34)</f>
        <v>0</v>
      </c>
      <c r="J32" s="161"/>
      <c r="K32" s="161">
        <f>SUM(K33:K34)</f>
        <v>0</v>
      </c>
      <c r="L32" s="161"/>
      <c r="M32" s="161">
        <f>SUM(M33:M34)</f>
        <v>0</v>
      </c>
      <c r="N32" s="160"/>
      <c r="O32" s="160">
        <f>SUM(O33:O34)</f>
        <v>1.26</v>
      </c>
      <c r="P32" s="160"/>
      <c r="Q32" s="160">
        <f>SUM(Q33:Q34)</f>
        <v>0</v>
      </c>
      <c r="R32" s="161"/>
      <c r="S32" s="161"/>
      <c r="T32" s="161"/>
      <c r="U32" s="161"/>
      <c r="V32" s="161">
        <f>SUM(V33:V34)</f>
        <v>6.37</v>
      </c>
      <c r="W32" s="161"/>
      <c r="X32" s="161"/>
      <c r="Y32" s="161"/>
      <c r="AG32" t="s">
        <v>107</v>
      </c>
    </row>
    <row r="33" spans="1:60" outlineLevel="1" x14ac:dyDescent="0.2">
      <c r="A33" s="169">
        <v>10</v>
      </c>
      <c r="B33" s="170" t="s">
        <v>182</v>
      </c>
      <c r="C33" s="176" t="s">
        <v>183</v>
      </c>
      <c r="D33" s="171" t="s">
        <v>184</v>
      </c>
      <c r="E33" s="172">
        <v>4</v>
      </c>
      <c r="F33" s="173"/>
      <c r="G33" s="174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0.31590000000000001</v>
      </c>
      <c r="O33" s="155">
        <f>ROUND(E33*N33,2)</f>
        <v>1.26</v>
      </c>
      <c r="P33" s="155">
        <v>0</v>
      </c>
      <c r="Q33" s="155">
        <f>ROUND(E33*P33,2)</f>
        <v>0</v>
      </c>
      <c r="R33" s="156"/>
      <c r="S33" s="156" t="s">
        <v>111</v>
      </c>
      <c r="T33" s="156" t="s">
        <v>112</v>
      </c>
      <c r="U33" s="156">
        <v>1.59148</v>
      </c>
      <c r="V33" s="156">
        <f>ROUND(E33*U33,2)</f>
        <v>6.37</v>
      </c>
      <c r="W33" s="156"/>
      <c r="X33" s="156" t="s">
        <v>113</v>
      </c>
      <c r="Y33" s="156" t="s">
        <v>114</v>
      </c>
      <c r="Z33" s="146"/>
      <c r="AA33" s="146"/>
      <c r="AB33" s="146"/>
      <c r="AC33" s="146"/>
      <c r="AD33" s="146"/>
      <c r="AE33" s="146"/>
      <c r="AF33" s="146"/>
      <c r="AG33" s="146" t="s">
        <v>115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177" t="s">
        <v>61</v>
      </c>
      <c r="D34" s="158"/>
      <c r="E34" s="159">
        <v>4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117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62" t="s">
        <v>106</v>
      </c>
      <c r="B35" s="163" t="s">
        <v>67</v>
      </c>
      <c r="C35" s="175" t="s">
        <v>68</v>
      </c>
      <c r="D35" s="164"/>
      <c r="E35" s="165"/>
      <c r="F35" s="166"/>
      <c r="G35" s="167">
        <f>SUMIF(AG36:AG37,"&lt;&gt;NOR",G36:G37)</f>
        <v>0</v>
      </c>
      <c r="H35" s="161"/>
      <c r="I35" s="161">
        <f>SUM(I36:I37)</f>
        <v>0</v>
      </c>
      <c r="J35" s="161"/>
      <c r="K35" s="161">
        <f>SUM(K36:K37)</f>
        <v>0</v>
      </c>
      <c r="L35" s="161"/>
      <c r="M35" s="161">
        <f>SUM(M36:M37)</f>
        <v>0</v>
      </c>
      <c r="N35" s="160"/>
      <c r="O35" s="160">
        <f>SUM(O36:O37)</f>
        <v>0</v>
      </c>
      <c r="P35" s="160"/>
      <c r="Q35" s="160">
        <f>SUM(Q36:Q37)</f>
        <v>0</v>
      </c>
      <c r="R35" s="161"/>
      <c r="S35" s="161"/>
      <c r="T35" s="161"/>
      <c r="U35" s="161"/>
      <c r="V35" s="161">
        <f>SUM(V36:V37)</f>
        <v>0.47</v>
      </c>
      <c r="W35" s="161"/>
      <c r="X35" s="161"/>
      <c r="Y35" s="161"/>
      <c r="AG35" t="s">
        <v>107</v>
      </c>
    </row>
    <row r="36" spans="1:60" outlineLevel="1" x14ac:dyDescent="0.2">
      <c r="A36" s="169">
        <v>11</v>
      </c>
      <c r="B36" s="170" t="s">
        <v>185</v>
      </c>
      <c r="C36" s="176" t="s">
        <v>186</v>
      </c>
      <c r="D36" s="171" t="s">
        <v>143</v>
      </c>
      <c r="E36" s="172">
        <v>12.8</v>
      </c>
      <c r="F36" s="173"/>
      <c r="G36" s="174">
        <f>ROUND(E36*F36,2)</f>
        <v>0</v>
      </c>
      <c r="H36" s="157"/>
      <c r="I36" s="156">
        <f>ROUND(E36*H36,2)</f>
        <v>0</v>
      </c>
      <c r="J36" s="157"/>
      <c r="K36" s="156">
        <f>ROUND(E36*J36,2)</f>
        <v>0</v>
      </c>
      <c r="L36" s="156">
        <v>21</v>
      </c>
      <c r="M36" s="156">
        <f>G36*(1+L36/100)</f>
        <v>0</v>
      </c>
      <c r="N36" s="155">
        <v>0</v>
      </c>
      <c r="O36" s="155">
        <f>ROUND(E36*N36,2)</f>
        <v>0</v>
      </c>
      <c r="P36" s="155">
        <v>0</v>
      </c>
      <c r="Q36" s="155">
        <f>ROUND(E36*P36,2)</f>
        <v>0</v>
      </c>
      <c r="R36" s="156"/>
      <c r="S36" s="156" t="s">
        <v>111</v>
      </c>
      <c r="T36" s="156" t="s">
        <v>111</v>
      </c>
      <c r="U36" s="156">
        <v>3.6999999999999998E-2</v>
      </c>
      <c r="V36" s="156">
        <f>ROUND(E36*U36,2)</f>
        <v>0.47</v>
      </c>
      <c r="W36" s="156"/>
      <c r="X36" s="156" t="s">
        <v>123</v>
      </c>
      <c r="Y36" s="156" t="s">
        <v>114</v>
      </c>
      <c r="Z36" s="146"/>
      <c r="AA36" s="146"/>
      <c r="AB36" s="146"/>
      <c r="AC36" s="146"/>
      <c r="AD36" s="146"/>
      <c r="AE36" s="146"/>
      <c r="AF36" s="146"/>
      <c r="AG36" s="146" t="s">
        <v>144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77" t="s">
        <v>187</v>
      </c>
      <c r="D37" s="158"/>
      <c r="E37" s="159">
        <v>12.8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117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x14ac:dyDescent="0.2">
      <c r="A38" s="162" t="s">
        <v>106</v>
      </c>
      <c r="B38" s="163" t="s">
        <v>69</v>
      </c>
      <c r="C38" s="175" t="s">
        <v>70</v>
      </c>
      <c r="D38" s="164"/>
      <c r="E38" s="165"/>
      <c r="F38" s="166"/>
      <c r="G38" s="167">
        <f>SUMIF(AG39:AG45,"&lt;&gt;NOR",G39:G45)</f>
        <v>0</v>
      </c>
      <c r="H38" s="161"/>
      <c r="I38" s="161">
        <f>SUM(I39:I45)</f>
        <v>0</v>
      </c>
      <c r="J38" s="161"/>
      <c r="K38" s="161">
        <f>SUM(K39:K45)</f>
        <v>0</v>
      </c>
      <c r="L38" s="161"/>
      <c r="M38" s="161">
        <f>SUM(M39:M45)</f>
        <v>0</v>
      </c>
      <c r="N38" s="160"/>
      <c r="O38" s="160">
        <f>SUM(O39:O45)</f>
        <v>0</v>
      </c>
      <c r="P38" s="160"/>
      <c r="Q38" s="160">
        <f>SUM(Q39:Q45)</f>
        <v>87.7</v>
      </c>
      <c r="R38" s="161"/>
      <c r="S38" s="161"/>
      <c r="T38" s="161"/>
      <c r="U38" s="161"/>
      <c r="V38" s="161">
        <f>SUM(V39:V45)</f>
        <v>23.79</v>
      </c>
      <c r="W38" s="161"/>
      <c r="X38" s="161"/>
      <c r="Y38" s="161"/>
      <c r="AG38" t="s">
        <v>107</v>
      </c>
    </row>
    <row r="39" spans="1:60" outlineLevel="1" x14ac:dyDescent="0.2">
      <c r="A39" s="169">
        <v>12</v>
      </c>
      <c r="B39" s="170" t="s">
        <v>146</v>
      </c>
      <c r="C39" s="176" t="s">
        <v>147</v>
      </c>
      <c r="D39" s="171" t="s">
        <v>134</v>
      </c>
      <c r="E39" s="172">
        <v>12.8</v>
      </c>
      <c r="F39" s="173"/>
      <c r="G39" s="174">
        <f>ROUND(E39*F39,2)</f>
        <v>0</v>
      </c>
      <c r="H39" s="157"/>
      <c r="I39" s="156">
        <f>ROUND(E39*H39,2)</f>
        <v>0</v>
      </c>
      <c r="J39" s="157"/>
      <c r="K39" s="156">
        <f>ROUND(E39*J39,2)</f>
        <v>0</v>
      </c>
      <c r="L39" s="156">
        <v>21</v>
      </c>
      <c r="M39" s="156">
        <f>G39*(1+L39/100)</f>
        <v>0</v>
      </c>
      <c r="N39" s="155">
        <v>2.2000000000000001E-4</v>
      </c>
      <c r="O39" s="155">
        <f>ROUND(E39*N39,2)</f>
        <v>0</v>
      </c>
      <c r="P39" s="155">
        <v>0</v>
      </c>
      <c r="Q39" s="155">
        <f>ROUND(E39*P39,2)</f>
        <v>0</v>
      </c>
      <c r="R39" s="156"/>
      <c r="S39" s="156" t="s">
        <v>111</v>
      </c>
      <c r="T39" s="156" t="s">
        <v>111</v>
      </c>
      <c r="U39" s="156">
        <v>0.01</v>
      </c>
      <c r="V39" s="156">
        <f>ROUND(E39*U39,2)</f>
        <v>0.13</v>
      </c>
      <c r="W39" s="156"/>
      <c r="X39" s="156" t="s">
        <v>113</v>
      </c>
      <c r="Y39" s="156" t="s">
        <v>114</v>
      </c>
      <c r="Z39" s="146"/>
      <c r="AA39" s="146"/>
      <c r="AB39" s="146"/>
      <c r="AC39" s="146"/>
      <c r="AD39" s="146"/>
      <c r="AE39" s="146"/>
      <c r="AF39" s="146"/>
      <c r="AG39" s="146" t="s">
        <v>115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53"/>
      <c r="B40" s="154"/>
      <c r="C40" s="177" t="s">
        <v>188</v>
      </c>
      <c r="D40" s="158"/>
      <c r="E40" s="159">
        <v>12.8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117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69">
        <v>13</v>
      </c>
      <c r="B41" s="170" t="s">
        <v>149</v>
      </c>
      <c r="C41" s="176" t="s">
        <v>150</v>
      </c>
      <c r="D41" s="171" t="s">
        <v>128</v>
      </c>
      <c r="E41" s="172">
        <v>2026</v>
      </c>
      <c r="F41" s="173"/>
      <c r="G41" s="174">
        <f>ROUND(E41*F41,2)</f>
        <v>0</v>
      </c>
      <c r="H41" s="157"/>
      <c r="I41" s="156">
        <f>ROUND(E41*H41,2)</f>
        <v>0</v>
      </c>
      <c r="J41" s="157"/>
      <c r="K41" s="156">
        <f>ROUND(E41*J41,2)</f>
        <v>0</v>
      </c>
      <c r="L41" s="156">
        <v>21</v>
      </c>
      <c r="M41" s="156">
        <f>G41*(1+L41/100)</f>
        <v>0</v>
      </c>
      <c r="N41" s="155">
        <v>0</v>
      </c>
      <c r="O41" s="155">
        <f>ROUND(E41*N41,2)</f>
        <v>0</v>
      </c>
      <c r="P41" s="155">
        <v>0</v>
      </c>
      <c r="Q41" s="155">
        <f>ROUND(E41*P41,2)</f>
        <v>0</v>
      </c>
      <c r="R41" s="156"/>
      <c r="S41" s="156" t="s">
        <v>111</v>
      </c>
      <c r="T41" s="156" t="s">
        <v>151</v>
      </c>
      <c r="U41" s="156">
        <v>0</v>
      </c>
      <c r="V41" s="156">
        <f>ROUND(E41*U41,2)</f>
        <v>0</v>
      </c>
      <c r="W41" s="156"/>
      <c r="X41" s="156" t="s">
        <v>113</v>
      </c>
      <c r="Y41" s="156" t="s">
        <v>114</v>
      </c>
      <c r="Z41" s="146"/>
      <c r="AA41" s="146"/>
      <c r="AB41" s="146"/>
      <c r="AC41" s="146"/>
      <c r="AD41" s="146"/>
      <c r="AE41" s="146"/>
      <c r="AF41" s="146"/>
      <c r="AG41" s="146" t="s">
        <v>115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77" t="s">
        <v>177</v>
      </c>
      <c r="D42" s="158"/>
      <c r="E42" s="159">
        <v>2026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117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9">
        <v>14</v>
      </c>
      <c r="B43" s="170" t="s">
        <v>189</v>
      </c>
      <c r="C43" s="176" t="s">
        <v>190</v>
      </c>
      <c r="D43" s="171" t="s">
        <v>128</v>
      </c>
      <c r="E43" s="172">
        <v>696</v>
      </c>
      <c r="F43" s="173"/>
      <c r="G43" s="174">
        <f>ROUND(E43*F43,2)</f>
        <v>0</v>
      </c>
      <c r="H43" s="157"/>
      <c r="I43" s="156">
        <f>ROUND(E43*H43,2)</f>
        <v>0</v>
      </c>
      <c r="J43" s="157"/>
      <c r="K43" s="156">
        <f>ROUND(E43*J43,2)</f>
        <v>0</v>
      </c>
      <c r="L43" s="156">
        <v>21</v>
      </c>
      <c r="M43" s="156">
        <f>G43*(1+L43/100)</f>
        <v>0</v>
      </c>
      <c r="N43" s="155">
        <v>0</v>
      </c>
      <c r="O43" s="155">
        <f>ROUND(E43*N43,2)</f>
        <v>0</v>
      </c>
      <c r="P43" s="155">
        <v>0.126</v>
      </c>
      <c r="Q43" s="155">
        <f>ROUND(E43*P43,2)</f>
        <v>87.7</v>
      </c>
      <c r="R43" s="156"/>
      <c r="S43" s="156" t="s">
        <v>111</v>
      </c>
      <c r="T43" s="156" t="s">
        <v>111</v>
      </c>
      <c r="U43" s="156">
        <v>3.4000000000000002E-2</v>
      </c>
      <c r="V43" s="156">
        <f>ROUND(E43*U43,2)</f>
        <v>23.66</v>
      </c>
      <c r="W43" s="156"/>
      <c r="X43" s="156" t="s">
        <v>123</v>
      </c>
      <c r="Y43" s="156" t="s">
        <v>114</v>
      </c>
      <c r="Z43" s="146"/>
      <c r="AA43" s="146"/>
      <c r="AB43" s="146"/>
      <c r="AC43" s="146"/>
      <c r="AD43" s="146"/>
      <c r="AE43" s="146"/>
      <c r="AF43" s="146"/>
      <c r="AG43" s="146" t="s">
        <v>124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77" t="s">
        <v>191</v>
      </c>
      <c r="D44" s="158"/>
      <c r="E44" s="159">
        <v>560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117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77" t="s">
        <v>192</v>
      </c>
      <c r="D45" s="158"/>
      <c r="E45" s="159">
        <v>136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117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x14ac:dyDescent="0.2">
      <c r="A46" s="162" t="s">
        <v>106</v>
      </c>
      <c r="B46" s="163" t="s">
        <v>73</v>
      </c>
      <c r="C46" s="175" t="s">
        <v>74</v>
      </c>
      <c r="D46" s="164"/>
      <c r="E46" s="165"/>
      <c r="F46" s="166"/>
      <c r="G46" s="167">
        <f>SUMIF(AG47:AG47,"&lt;&gt;NOR",G47:G47)</f>
        <v>0</v>
      </c>
      <c r="H46" s="161"/>
      <c r="I46" s="161">
        <f>SUM(I47:I47)</f>
        <v>0</v>
      </c>
      <c r="J46" s="161"/>
      <c r="K46" s="161">
        <f>SUM(K47:K47)</f>
        <v>0</v>
      </c>
      <c r="L46" s="161"/>
      <c r="M46" s="161">
        <f>SUM(M47:M47)</f>
        <v>0</v>
      </c>
      <c r="N46" s="160"/>
      <c r="O46" s="160">
        <f>SUM(O47:O47)</f>
        <v>0</v>
      </c>
      <c r="P46" s="160"/>
      <c r="Q46" s="160">
        <f>SUM(Q47:Q47)</f>
        <v>0</v>
      </c>
      <c r="R46" s="161"/>
      <c r="S46" s="161"/>
      <c r="T46" s="161"/>
      <c r="U46" s="161"/>
      <c r="V46" s="161">
        <f>SUM(V47:V47)</f>
        <v>77.62</v>
      </c>
      <c r="W46" s="161"/>
      <c r="X46" s="161"/>
      <c r="Y46" s="161"/>
      <c r="AG46" t="s">
        <v>107</v>
      </c>
    </row>
    <row r="47" spans="1:60" outlineLevel="1" x14ac:dyDescent="0.2">
      <c r="A47" s="181">
        <v>15</v>
      </c>
      <c r="B47" s="182" t="s">
        <v>152</v>
      </c>
      <c r="C47" s="187" t="s">
        <v>153</v>
      </c>
      <c r="D47" s="183" t="s">
        <v>120</v>
      </c>
      <c r="E47" s="184">
        <v>606.43978000000004</v>
      </c>
      <c r="F47" s="185"/>
      <c r="G47" s="186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21</v>
      </c>
      <c r="M47" s="156">
        <f>G47*(1+L47/100)</f>
        <v>0</v>
      </c>
      <c r="N47" s="155">
        <v>0</v>
      </c>
      <c r="O47" s="155">
        <f>ROUND(E47*N47,2)</f>
        <v>0</v>
      </c>
      <c r="P47" s="155">
        <v>0</v>
      </c>
      <c r="Q47" s="155">
        <f>ROUND(E47*P47,2)</f>
        <v>0</v>
      </c>
      <c r="R47" s="156"/>
      <c r="S47" s="156" t="s">
        <v>111</v>
      </c>
      <c r="T47" s="156" t="s">
        <v>111</v>
      </c>
      <c r="U47" s="156">
        <v>0.128</v>
      </c>
      <c r="V47" s="156">
        <f>ROUND(E47*U47,2)</f>
        <v>77.62</v>
      </c>
      <c r="W47" s="156"/>
      <c r="X47" s="156" t="s">
        <v>154</v>
      </c>
      <c r="Y47" s="156" t="s">
        <v>114</v>
      </c>
      <c r="Z47" s="146"/>
      <c r="AA47" s="146"/>
      <c r="AB47" s="146"/>
      <c r="AC47" s="146"/>
      <c r="AD47" s="146"/>
      <c r="AE47" s="146"/>
      <c r="AF47" s="146"/>
      <c r="AG47" s="146" t="s">
        <v>155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62" t="s">
        <v>106</v>
      </c>
      <c r="B48" s="163" t="s">
        <v>75</v>
      </c>
      <c r="C48" s="175" t="s">
        <v>76</v>
      </c>
      <c r="D48" s="164"/>
      <c r="E48" s="165"/>
      <c r="F48" s="166"/>
      <c r="G48" s="167">
        <f>SUMIF(AG49:AG52,"&lt;&gt;NOR",G49:G52)</f>
        <v>0</v>
      </c>
      <c r="H48" s="161"/>
      <c r="I48" s="161">
        <f>SUM(I49:I52)</f>
        <v>0</v>
      </c>
      <c r="J48" s="161"/>
      <c r="K48" s="161">
        <f>SUM(K49:K52)</f>
        <v>0</v>
      </c>
      <c r="L48" s="161"/>
      <c r="M48" s="161">
        <f>SUM(M49:M52)</f>
        <v>0</v>
      </c>
      <c r="N48" s="160"/>
      <c r="O48" s="160">
        <f>SUM(O49:O52)</f>
        <v>0</v>
      </c>
      <c r="P48" s="160"/>
      <c r="Q48" s="160">
        <f>SUM(Q49:Q52)</f>
        <v>0</v>
      </c>
      <c r="R48" s="161"/>
      <c r="S48" s="161"/>
      <c r="T48" s="161"/>
      <c r="U48" s="161"/>
      <c r="V48" s="161">
        <f>SUM(V49:V52)</f>
        <v>24.82</v>
      </c>
      <c r="W48" s="161"/>
      <c r="X48" s="161"/>
      <c r="Y48" s="161"/>
      <c r="AG48" t="s">
        <v>107</v>
      </c>
    </row>
    <row r="49" spans="1:60" outlineLevel="1" x14ac:dyDescent="0.2">
      <c r="A49" s="181">
        <v>16</v>
      </c>
      <c r="B49" s="182" t="s">
        <v>193</v>
      </c>
      <c r="C49" s="187" t="s">
        <v>194</v>
      </c>
      <c r="D49" s="183" t="s">
        <v>120</v>
      </c>
      <c r="E49" s="184">
        <v>87.695999999999998</v>
      </c>
      <c r="F49" s="185"/>
      <c r="G49" s="186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21</v>
      </c>
      <c r="M49" s="156">
        <f>G49*(1+L49/100)</f>
        <v>0</v>
      </c>
      <c r="N49" s="155">
        <v>0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111</v>
      </c>
      <c r="T49" s="156" t="s">
        <v>111</v>
      </c>
      <c r="U49" s="156">
        <v>0.155</v>
      </c>
      <c r="V49" s="156">
        <f>ROUND(E49*U49,2)</f>
        <v>13.59</v>
      </c>
      <c r="W49" s="156"/>
      <c r="X49" s="156" t="s">
        <v>195</v>
      </c>
      <c r="Y49" s="156" t="s">
        <v>114</v>
      </c>
      <c r="Z49" s="146"/>
      <c r="AA49" s="146"/>
      <c r="AB49" s="146"/>
      <c r="AC49" s="146"/>
      <c r="AD49" s="146"/>
      <c r="AE49" s="146"/>
      <c r="AF49" s="146"/>
      <c r="AG49" s="146" t="s">
        <v>196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69">
        <v>17</v>
      </c>
      <c r="B50" s="170" t="s">
        <v>197</v>
      </c>
      <c r="C50" s="176" t="s">
        <v>198</v>
      </c>
      <c r="D50" s="171" t="s">
        <v>120</v>
      </c>
      <c r="E50" s="172">
        <v>1403.136</v>
      </c>
      <c r="F50" s="173"/>
      <c r="G50" s="174">
        <f>ROUND(E50*F50,2)</f>
        <v>0</v>
      </c>
      <c r="H50" s="157"/>
      <c r="I50" s="156">
        <f>ROUND(E50*H50,2)</f>
        <v>0</v>
      </c>
      <c r="J50" s="157"/>
      <c r="K50" s="156">
        <f>ROUND(E50*J50,2)</f>
        <v>0</v>
      </c>
      <c r="L50" s="156">
        <v>21</v>
      </c>
      <c r="M50" s="156">
        <f>G50*(1+L50/100)</f>
        <v>0</v>
      </c>
      <c r="N50" s="155">
        <v>0</v>
      </c>
      <c r="O50" s="155">
        <f>ROUND(E50*N50,2)</f>
        <v>0</v>
      </c>
      <c r="P50" s="155">
        <v>0</v>
      </c>
      <c r="Q50" s="155">
        <f>ROUND(E50*P50,2)</f>
        <v>0</v>
      </c>
      <c r="R50" s="156"/>
      <c r="S50" s="156" t="s">
        <v>111</v>
      </c>
      <c r="T50" s="156" t="s">
        <v>111</v>
      </c>
      <c r="U50" s="156">
        <v>8.0000000000000002E-3</v>
      </c>
      <c r="V50" s="156">
        <f>ROUND(E50*U50,2)</f>
        <v>11.23</v>
      </c>
      <c r="W50" s="156"/>
      <c r="X50" s="156" t="s">
        <v>123</v>
      </c>
      <c r="Y50" s="156" t="s">
        <v>114</v>
      </c>
      <c r="Z50" s="146"/>
      <c r="AA50" s="146"/>
      <c r="AB50" s="146"/>
      <c r="AC50" s="146"/>
      <c r="AD50" s="146"/>
      <c r="AE50" s="146"/>
      <c r="AF50" s="146"/>
      <c r="AG50" s="146" t="s">
        <v>124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177" t="s">
        <v>199</v>
      </c>
      <c r="D51" s="158"/>
      <c r="E51" s="159">
        <v>1403.136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117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69">
        <v>18</v>
      </c>
      <c r="B52" s="170" t="s">
        <v>200</v>
      </c>
      <c r="C52" s="176" t="s">
        <v>201</v>
      </c>
      <c r="D52" s="171" t="s">
        <v>120</v>
      </c>
      <c r="E52" s="172">
        <v>87.695999999999998</v>
      </c>
      <c r="F52" s="173"/>
      <c r="G52" s="174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21</v>
      </c>
      <c r="M52" s="156">
        <f>G52*(1+L52/100)</f>
        <v>0</v>
      </c>
      <c r="N52" s="155">
        <v>0</v>
      </c>
      <c r="O52" s="155">
        <f>ROUND(E52*N52,2)</f>
        <v>0</v>
      </c>
      <c r="P52" s="155">
        <v>0</v>
      </c>
      <c r="Q52" s="155">
        <f>ROUND(E52*P52,2)</f>
        <v>0</v>
      </c>
      <c r="R52" s="156"/>
      <c r="S52" s="156" t="s">
        <v>202</v>
      </c>
      <c r="T52" s="156" t="s">
        <v>202</v>
      </c>
      <c r="U52" s="156">
        <v>0</v>
      </c>
      <c r="V52" s="156">
        <f>ROUND(E52*U52,2)</f>
        <v>0</v>
      </c>
      <c r="W52" s="156"/>
      <c r="X52" s="156" t="s">
        <v>123</v>
      </c>
      <c r="Y52" s="156" t="s">
        <v>114</v>
      </c>
      <c r="Z52" s="146"/>
      <c r="AA52" s="146"/>
      <c r="AB52" s="146"/>
      <c r="AC52" s="146"/>
      <c r="AD52" s="146"/>
      <c r="AE52" s="146"/>
      <c r="AF52" s="146"/>
      <c r="AG52" s="146" t="s">
        <v>144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3"/>
      <c r="B53" s="4"/>
      <c r="C53" s="178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v>15</v>
      </c>
      <c r="AF53">
        <v>21</v>
      </c>
      <c r="AG53" t="s">
        <v>92</v>
      </c>
    </row>
    <row r="54" spans="1:60" x14ac:dyDescent="0.2">
      <c r="A54" s="149"/>
      <c r="B54" s="150" t="s">
        <v>31</v>
      </c>
      <c r="C54" s="179"/>
      <c r="D54" s="151"/>
      <c r="E54" s="152"/>
      <c r="F54" s="152"/>
      <c r="G54" s="168">
        <f>G8+G13+G32+G35+G38+G46+G48</f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f>SUMIF(L7:L52,AE53,G7:G52)</f>
        <v>0</v>
      </c>
      <c r="AF54">
        <f>SUMIF(L7:L52,AF53,G7:G52)</f>
        <v>0</v>
      </c>
      <c r="AG54" t="s">
        <v>156</v>
      </c>
    </row>
    <row r="55" spans="1:60" x14ac:dyDescent="0.2">
      <c r="A55" s="3"/>
      <c r="B55" s="4"/>
      <c r="C55" s="178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60" x14ac:dyDescent="0.2">
      <c r="A56" s="3"/>
      <c r="B56" s="4"/>
      <c r="C56" s="178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">
      <c r="A57" s="262" t="s">
        <v>157</v>
      </c>
      <c r="B57" s="262"/>
      <c r="C57" s="263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243"/>
      <c r="B58" s="244"/>
      <c r="C58" s="245"/>
      <c r="D58" s="244"/>
      <c r="E58" s="244"/>
      <c r="F58" s="244"/>
      <c r="G58" s="24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G58" t="s">
        <v>158</v>
      </c>
    </row>
    <row r="59" spans="1:60" x14ac:dyDescent="0.2">
      <c r="A59" s="247"/>
      <c r="B59" s="248"/>
      <c r="C59" s="249"/>
      <c r="D59" s="248"/>
      <c r="E59" s="248"/>
      <c r="F59" s="248"/>
      <c r="G59" s="25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47"/>
      <c r="B60" s="248"/>
      <c r="C60" s="249"/>
      <c r="D60" s="248"/>
      <c r="E60" s="248"/>
      <c r="F60" s="248"/>
      <c r="G60" s="25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47"/>
      <c r="B61" s="248"/>
      <c r="C61" s="249"/>
      <c r="D61" s="248"/>
      <c r="E61" s="248"/>
      <c r="F61" s="248"/>
      <c r="G61" s="25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51"/>
      <c r="B62" s="252"/>
      <c r="C62" s="253"/>
      <c r="D62" s="252"/>
      <c r="E62" s="252"/>
      <c r="F62" s="252"/>
      <c r="G62" s="25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3"/>
      <c r="B63" s="4"/>
      <c r="C63" s="178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C64" s="180"/>
      <c r="D64" s="10"/>
      <c r="AG64" t="s">
        <v>159</v>
      </c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58:G62"/>
    <mergeCell ref="A1:G1"/>
    <mergeCell ref="C2:G2"/>
    <mergeCell ref="C3:G3"/>
    <mergeCell ref="C4:G4"/>
    <mergeCell ref="A57:C5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80</v>
      </c>
    </row>
    <row r="2" spans="1:60" ht="25.15" customHeight="1" x14ac:dyDescent="0.2">
      <c r="A2" s="50" t="s">
        <v>8</v>
      </c>
      <c r="B2" s="49" t="s">
        <v>41</v>
      </c>
      <c r="C2" s="256" t="s">
        <v>42</v>
      </c>
      <c r="D2" s="257"/>
      <c r="E2" s="257"/>
      <c r="F2" s="257"/>
      <c r="G2" s="258"/>
      <c r="AG2" t="s">
        <v>81</v>
      </c>
    </row>
    <row r="3" spans="1:60" ht="25.15" customHeight="1" x14ac:dyDescent="0.2">
      <c r="A3" s="50" t="s">
        <v>9</v>
      </c>
      <c r="B3" s="49" t="s">
        <v>49</v>
      </c>
      <c r="C3" s="256" t="s">
        <v>50</v>
      </c>
      <c r="D3" s="257"/>
      <c r="E3" s="257"/>
      <c r="F3" s="257"/>
      <c r="G3" s="258"/>
      <c r="AC3" s="120" t="s">
        <v>81</v>
      </c>
      <c r="AG3" t="s">
        <v>82</v>
      </c>
    </row>
    <row r="4" spans="1:60" ht="25.15" customHeight="1" x14ac:dyDescent="0.2">
      <c r="A4" s="139" t="s">
        <v>10</v>
      </c>
      <c r="B4" s="140" t="s">
        <v>46</v>
      </c>
      <c r="C4" s="259" t="s">
        <v>50</v>
      </c>
      <c r="D4" s="260"/>
      <c r="E4" s="260"/>
      <c r="F4" s="260"/>
      <c r="G4" s="261"/>
      <c r="AG4" t="s">
        <v>83</v>
      </c>
    </row>
    <row r="5" spans="1:60" x14ac:dyDescent="0.2">
      <c r="D5" s="10"/>
    </row>
    <row r="6" spans="1:60" ht="38.25" x14ac:dyDescent="0.2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  <c r="H6" s="145" t="s">
        <v>32</v>
      </c>
      <c r="I6" s="145" t="s">
        <v>90</v>
      </c>
      <c r="J6" s="145" t="s">
        <v>33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106</v>
      </c>
      <c r="B8" s="163" t="s">
        <v>57</v>
      </c>
      <c r="C8" s="175" t="s">
        <v>58</v>
      </c>
      <c r="D8" s="164"/>
      <c r="E8" s="165"/>
      <c r="F8" s="166"/>
      <c r="G8" s="167">
        <f>SUMIF(AG9:AG35,"&lt;&gt;NOR",G9:G35)</f>
        <v>0</v>
      </c>
      <c r="H8" s="161"/>
      <c r="I8" s="161">
        <f>SUM(I9:I35)</f>
        <v>0</v>
      </c>
      <c r="J8" s="161"/>
      <c r="K8" s="161">
        <f>SUM(K9:K35)</f>
        <v>0</v>
      </c>
      <c r="L8" s="161"/>
      <c r="M8" s="161">
        <f>SUM(M9:M35)</f>
        <v>0</v>
      </c>
      <c r="N8" s="160"/>
      <c r="O8" s="160">
        <f>SUM(O9:O35)</f>
        <v>12.51</v>
      </c>
      <c r="P8" s="160"/>
      <c r="Q8" s="160">
        <f>SUM(Q9:Q35)</f>
        <v>0</v>
      </c>
      <c r="R8" s="161"/>
      <c r="S8" s="161"/>
      <c r="T8" s="161"/>
      <c r="U8" s="161"/>
      <c r="V8" s="161">
        <f>SUM(V9:V35)</f>
        <v>235.16</v>
      </c>
      <c r="W8" s="161"/>
      <c r="X8" s="161"/>
      <c r="Y8" s="161"/>
      <c r="AG8" t="s">
        <v>107</v>
      </c>
    </row>
    <row r="9" spans="1:60" outlineLevel="1" x14ac:dyDescent="0.2">
      <c r="A9" s="169">
        <v>1</v>
      </c>
      <c r="B9" s="170" t="s">
        <v>203</v>
      </c>
      <c r="C9" s="176" t="s">
        <v>204</v>
      </c>
      <c r="D9" s="171" t="s">
        <v>134</v>
      </c>
      <c r="E9" s="172">
        <v>178</v>
      </c>
      <c r="F9" s="173"/>
      <c r="G9" s="174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111</v>
      </c>
      <c r="T9" s="156" t="s">
        <v>111</v>
      </c>
      <c r="U9" s="156">
        <v>0.02</v>
      </c>
      <c r="V9" s="156">
        <f>ROUND(E9*U9,2)</f>
        <v>3.56</v>
      </c>
      <c r="W9" s="156"/>
      <c r="X9" s="156" t="s">
        <v>113</v>
      </c>
      <c r="Y9" s="156" t="s">
        <v>114</v>
      </c>
      <c r="Z9" s="146"/>
      <c r="AA9" s="146"/>
      <c r="AB9" s="146"/>
      <c r="AC9" s="146"/>
      <c r="AD9" s="146"/>
      <c r="AE9" s="146"/>
      <c r="AF9" s="146"/>
      <c r="AG9" s="146" t="s">
        <v>115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77" t="s">
        <v>205</v>
      </c>
      <c r="D10" s="158"/>
      <c r="E10" s="159">
        <v>178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9">
        <v>2</v>
      </c>
      <c r="B11" s="170" t="s">
        <v>206</v>
      </c>
      <c r="C11" s="176" t="s">
        <v>207</v>
      </c>
      <c r="D11" s="171" t="s">
        <v>143</v>
      </c>
      <c r="E11" s="172">
        <v>41.5</v>
      </c>
      <c r="F11" s="173"/>
      <c r="G11" s="174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21</v>
      </c>
      <c r="M11" s="156">
        <f>G11*(1+L11/100)</f>
        <v>0</v>
      </c>
      <c r="N11" s="155">
        <v>0</v>
      </c>
      <c r="O11" s="155">
        <f>ROUND(E11*N11,2)</f>
        <v>0</v>
      </c>
      <c r="P11" s="155">
        <v>0</v>
      </c>
      <c r="Q11" s="155">
        <f>ROUND(E11*P11,2)</f>
        <v>0</v>
      </c>
      <c r="R11" s="156"/>
      <c r="S11" s="156" t="s">
        <v>111</v>
      </c>
      <c r="T11" s="156" t="s">
        <v>151</v>
      </c>
      <c r="U11" s="156">
        <v>0</v>
      </c>
      <c r="V11" s="156">
        <f>ROUND(E11*U11,2)</f>
        <v>0</v>
      </c>
      <c r="W11" s="156"/>
      <c r="X11" s="156" t="s">
        <v>113</v>
      </c>
      <c r="Y11" s="156" t="s">
        <v>114</v>
      </c>
      <c r="Z11" s="146"/>
      <c r="AA11" s="146"/>
      <c r="AB11" s="146"/>
      <c r="AC11" s="146"/>
      <c r="AD11" s="146"/>
      <c r="AE11" s="146"/>
      <c r="AF11" s="146"/>
      <c r="AG11" s="146" t="s">
        <v>115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77" t="s">
        <v>208</v>
      </c>
      <c r="D12" s="158"/>
      <c r="E12" s="159">
        <v>41.5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9">
        <v>3</v>
      </c>
      <c r="B13" s="170" t="s">
        <v>209</v>
      </c>
      <c r="C13" s="176" t="s">
        <v>210</v>
      </c>
      <c r="D13" s="171" t="s">
        <v>110</v>
      </c>
      <c r="E13" s="172">
        <v>107.78</v>
      </c>
      <c r="F13" s="173"/>
      <c r="G13" s="174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21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111</v>
      </c>
      <c r="T13" s="156" t="s">
        <v>111</v>
      </c>
      <c r="U13" s="156">
        <v>0.79630000000000001</v>
      </c>
      <c r="V13" s="156">
        <f>ROUND(E13*U13,2)</f>
        <v>85.83</v>
      </c>
      <c r="W13" s="156"/>
      <c r="X13" s="156" t="s">
        <v>113</v>
      </c>
      <c r="Y13" s="156" t="s">
        <v>114</v>
      </c>
      <c r="Z13" s="146"/>
      <c r="AA13" s="146"/>
      <c r="AB13" s="146"/>
      <c r="AC13" s="146"/>
      <c r="AD13" s="146"/>
      <c r="AE13" s="146"/>
      <c r="AF13" s="146"/>
      <c r="AG13" s="146" t="s">
        <v>115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264" t="s">
        <v>211</v>
      </c>
      <c r="D14" s="265"/>
      <c r="E14" s="265"/>
      <c r="F14" s="265"/>
      <c r="G14" s="265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212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">
      <c r="A15" s="153"/>
      <c r="B15" s="154"/>
      <c r="C15" s="177" t="s">
        <v>213</v>
      </c>
      <c r="D15" s="158"/>
      <c r="E15" s="159">
        <v>63.72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117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">
      <c r="A16" s="153"/>
      <c r="B16" s="154"/>
      <c r="C16" s="177" t="s">
        <v>214</v>
      </c>
      <c r="D16" s="158"/>
      <c r="E16" s="159">
        <v>35.4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117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">
      <c r="A17" s="153"/>
      <c r="B17" s="154"/>
      <c r="C17" s="177" t="s">
        <v>215</v>
      </c>
      <c r="D17" s="158"/>
      <c r="E17" s="159">
        <v>2.16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77" t="s">
        <v>216</v>
      </c>
      <c r="D18" s="158"/>
      <c r="E18" s="159">
        <v>6.5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117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9">
        <v>4</v>
      </c>
      <c r="B19" s="170" t="s">
        <v>217</v>
      </c>
      <c r="C19" s="176" t="s">
        <v>218</v>
      </c>
      <c r="D19" s="171" t="s">
        <v>110</v>
      </c>
      <c r="E19" s="172">
        <v>153.28</v>
      </c>
      <c r="F19" s="173"/>
      <c r="G19" s="174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21</v>
      </c>
      <c r="M19" s="156">
        <f>G19*(1+L19/100)</f>
        <v>0</v>
      </c>
      <c r="N19" s="155">
        <v>0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111</v>
      </c>
      <c r="T19" s="156" t="s">
        <v>111</v>
      </c>
      <c r="U19" s="156">
        <v>1.0999999999999999E-2</v>
      </c>
      <c r="V19" s="156">
        <f>ROUND(E19*U19,2)</f>
        <v>1.69</v>
      </c>
      <c r="W19" s="156"/>
      <c r="X19" s="156" t="s">
        <v>123</v>
      </c>
      <c r="Y19" s="156" t="s">
        <v>114</v>
      </c>
      <c r="Z19" s="146"/>
      <c r="AA19" s="146"/>
      <c r="AB19" s="146"/>
      <c r="AC19" s="146"/>
      <c r="AD19" s="146"/>
      <c r="AE19" s="146"/>
      <c r="AF19" s="146"/>
      <c r="AG19" s="146" t="s">
        <v>124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77" t="s">
        <v>219</v>
      </c>
      <c r="D20" s="158"/>
      <c r="E20" s="159">
        <v>153.28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117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9">
        <v>5</v>
      </c>
      <c r="B21" s="170" t="s">
        <v>220</v>
      </c>
      <c r="C21" s="176" t="s">
        <v>221</v>
      </c>
      <c r="D21" s="171" t="s">
        <v>110</v>
      </c>
      <c r="E21" s="172">
        <v>2452.48</v>
      </c>
      <c r="F21" s="173"/>
      <c r="G21" s="174">
        <f>ROUND(E21*F21,2)</f>
        <v>0</v>
      </c>
      <c r="H21" s="157"/>
      <c r="I21" s="156">
        <f>ROUND(E21*H21,2)</f>
        <v>0</v>
      </c>
      <c r="J21" s="157"/>
      <c r="K21" s="156">
        <f>ROUND(E21*J21,2)</f>
        <v>0</v>
      </c>
      <c r="L21" s="156">
        <v>21</v>
      </c>
      <c r="M21" s="156">
        <f>G21*(1+L21/100)</f>
        <v>0</v>
      </c>
      <c r="N21" s="155">
        <v>0</v>
      </c>
      <c r="O21" s="155">
        <f>ROUND(E21*N21,2)</f>
        <v>0</v>
      </c>
      <c r="P21" s="155">
        <v>0</v>
      </c>
      <c r="Q21" s="155">
        <f>ROUND(E21*P21,2)</f>
        <v>0</v>
      </c>
      <c r="R21" s="156"/>
      <c r="S21" s="156" t="s">
        <v>111</v>
      </c>
      <c r="T21" s="156" t="s">
        <v>111</v>
      </c>
      <c r="U21" s="156">
        <v>0</v>
      </c>
      <c r="V21" s="156">
        <f>ROUND(E21*U21,2)</f>
        <v>0</v>
      </c>
      <c r="W21" s="156"/>
      <c r="X21" s="156" t="s">
        <v>123</v>
      </c>
      <c r="Y21" s="156" t="s">
        <v>114</v>
      </c>
      <c r="Z21" s="146"/>
      <c r="AA21" s="146"/>
      <c r="AB21" s="146"/>
      <c r="AC21" s="146"/>
      <c r="AD21" s="146"/>
      <c r="AE21" s="146"/>
      <c r="AF21" s="146"/>
      <c r="AG21" s="146" t="s">
        <v>124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53"/>
      <c r="B22" s="154"/>
      <c r="C22" s="177" t="s">
        <v>222</v>
      </c>
      <c r="D22" s="158"/>
      <c r="E22" s="159">
        <v>2452.48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117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69">
        <v>6</v>
      </c>
      <c r="B23" s="170" t="s">
        <v>223</v>
      </c>
      <c r="C23" s="176" t="s">
        <v>224</v>
      </c>
      <c r="D23" s="171" t="s">
        <v>110</v>
      </c>
      <c r="E23" s="172">
        <v>6.5</v>
      </c>
      <c r="F23" s="173"/>
      <c r="G23" s="174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21</v>
      </c>
      <c r="M23" s="156">
        <f>G23*(1+L23/100)</f>
        <v>0</v>
      </c>
      <c r="N23" s="155">
        <v>1.92</v>
      </c>
      <c r="O23" s="155">
        <f>ROUND(E23*N23,2)</f>
        <v>12.48</v>
      </c>
      <c r="P23" s="155">
        <v>0</v>
      </c>
      <c r="Q23" s="155">
        <f>ROUND(E23*P23,2)</f>
        <v>0</v>
      </c>
      <c r="R23" s="156"/>
      <c r="S23" s="156" t="s">
        <v>111</v>
      </c>
      <c r="T23" s="156" t="s">
        <v>112</v>
      </c>
      <c r="U23" s="156">
        <v>2.0785200000000001</v>
      </c>
      <c r="V23" s="156">
        <f>ROUND(E23*U23,2)</f>
        <v>13.51</v>
      </c>
      <c r="W23" s="156"/>
      <c r="X23" s="156" t="s">
        <v>113</v>
      </c>
      <c r="Y23" s="156" t="s">
        <v>114</v>
      </c>
      <c r="Z23" s="146"/>
      <c r="AA23" s="146"/>
      <c r="AB23" s="146"/>
      <c r="AC23" s="146"/>
      <c r="AD23" s="146"/>
      <c r="AE23" s="146"/>
      <c r="AF23" s="146"/>
      <c r="AG23" s="146" t="s">
        <v>115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177" t="s">
        <v>225</v>
      </c>
      <c r="D24" s="158"/>
      <c r="E24" s="159"/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117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77" t="s">
        <v>226</v>
      </c>
      <c r="D25" s="158"/>
      <c r="E25" s="159">
        <v>6.5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9">
        <v>7</v>
      </c>
      <c r="B26" s="170" t="s">
        <v>227</v>
      </c>
      <c r="C26" s="176" t="s">
        <v>228</v>
      </c>
      <c r="D26" s="171" t="s">
        <v>128</v>
      </c>
      <c r="E26" s="172">
        <v>219.9</v>
      </c>
      <c r="F26" s="173"/>
      <c r="G26" s="174">
        <f>ROUND(E26*F26,2)</f>
        <v>0</v>
      </c>
      <c r="H26" s="157"/>
      <c r="I26" s="156">
        <f>ROUND(E26*H26,2)</f>
        <v>0</v>
      </c>
      <c r="J26" s="157"/>
      <c r="K26" s="156">
        <f>ROUND(E26*J26,2)</f>
        <v>0</v>
      </c>
      <c r="L26" s="156">
        <v>21</v>
      </c>
      <c r="M26" s="156">
        <f>G26*(1+L26/100)</f>
        <v>0</v>
      </c>
      <c r="N26" s="155">
        <v>0</v>
      </c>
      <c r="O26" s="155">
        <f>ROUND(E26*N26,2)</f>
        <v>0</v>
      </c>
      <c r="P26" s="155">
        <v>0</v>
      </c>
      <c r="Q26" s="155">
        <f>ROUND(E26*P26,2)</f>
        <v>0</v>
      </c>
      <c r="R26" s="156"/>
      <c r="S26" s="156" t="s">
        <v>111</v>
      </c>
      <c r="T26" s="156" t="s">
        <v>111</v>
      </c>
      <c r="U26" s="156">
        <v>1.7999999999999999E-2</v>
      </c>
      <c r="V26" s="156">
        <f>ROUND(E26*U26,2)</f>
        <v>3.96</v>
      </c>
      <c r="W26" s="156"/>
      <c r="X26" s="156" t="s">
        <v>123</v>
      </c>
      <c r="Y26" s="156" t="s">
        <v>114</v>
      </c>
      <c r="Z26" s="146"/>
      <c r="AA26" s="146"/>
      <c r="AB26" s="146"/>
      <c r="AC26" s="146"/>
      <c r="AD26" s="146"/>
      <c r="AE26" s="146"/>
      <c r="AF26" s="146"/>
      <c r="AG26" s="146" t="s">
        <v>124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77" t="s">
        <v>229</v>
      </c>
      <c r="D27" s="158"/>
      <c r="E27" s="159">
        <v>212.4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117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153"/>
      <c r="B28" s="154"/>
      <c r="C28" s="177" t="s">
        <v>230</v>
      </c>
      <c r="D28" s="158"/>
      <c r="E28" s="159">
        <v>7.5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69">
        <v>8</v>
      </c>
      <c r="B29" s="170" t="s">
        <v>231</v>
      </c>
      <c r="C29" s="176" t="s">
        <v>232</v>
      </c>
      <c r="D29" s="171" t="s">
        <v>128</v>
      </c>
      <c r="E29" s="172">
        <v>280</v>
      </c>
      <c r="F29" s="173"/>
      <c r="G29" s="174">
        <f>ROUND(E29*F29,2)</f>
        <v>0</v>
      </c>
      <c r="H29" s="157"/>
      <c r="I29" s="156">
        <f>ROUND(E29*H29,2)</f>
        <v>0</v>
      </c>
      <c r="J29" s="157"/>
      <c r="K29" s="156">
        <f>ROUND(E29*J29,2)</f>
        <v>0</v>
      </c>
      <c r="L29" s="156">
        <v>21</v>
      </c>
      <c r="M29" s="156">
        <f>G29*(1+L29/100)</f>
        <v>0</v>
      </c>
      <c r="N29" s="155">
        <v>3.0000000000000001E-5</v>
      </c>
      <c r="O29" s="155">
        <f>ROUND(E29*N29,2)</f>
        <v>0.01</v>
      </c>
      <c r="P29" s="155">
        <v>0</v>
      </c>
      <c r="Q29" s="155">
        <f>ROUND(E29*P29,2)</f>
        <v>0</v>
      </c>
      <c r="R29" s="156"/>
      <c r="S29" s="156" t="s">
        <v>111</v>
      </c>
      <c r="T29" s="156" t="s">
        <v>111</v>
      </c>
      <c r="U29" s="156">
        <v>0.25752000000000003</v>
      </c>
      <c r="V29" s="156">
        <f>ROUND(E29*U29,2)</f>
        <v>72.11</v>
      </c>
      <c r="W29" s="156"/>
      <c r="X29" s="156" t="s">
        <v>113</v>
      </c>
      <c r="Y29" s="156" t="s">
        <v>114</v>
      </c>
      <c r="Z29" s="146"/>
      <c r="AA29" s="146"/>
      <c r="AB29" s="146"/>
      <c r="AC29" s="146"/>
      <c r="AD29" s="146"/>
      <c r="AE29" s="146"/>
      <c r="AF29" s="146"/>
      <c r="AG29" s="146" t="s">
        <v>115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264" t="s">
        <v>233</v>
      </c>
      <c r="D30" s="265"/>
      <c r="E30" s="265"/>
      <c r="F30" s="265"/>
      <c r="G30" s="265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212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77" t="s">
        <v>234</v>
      </c>
      <c r="D31" s="158"/>
      <c r="E31" s="159">
        <v>280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117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9">
        <v>9</v>
      </c>
      <c r="B32" s="170" t="s">
        <v>235</v>
      </c>
      <c r="C32" s="176" t="s">
        <v>236</v>
      </c>
      <c r="D32" s="171" t="s">
        <v>110</v>
      </c>
      <c r="E32" s="172">
        <v>153.28</v>
      </c>
      <c r="F32" s="173"/>
      <c r="G32" s="174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21</v>
      </c>
      <c r="M32" s="156">
        <f>G32*(1+L32/100)</f>
        <v>0</v>
      </c>
      <c r="N32" s="155">
        <v>0</v>
      </c>
      <c r="O32" s="155">
        <f>ROUND(E32*N32,2)</f>
        <v>0</v>
      </c>
      <c r="P32" s="155">
        <v>0</v>
      </c>
      <c r="Q32" s="155">
        <f>ROUND(E32*P32,2)</f>
        <v>0</v>
      </c>
      <c r="R32" s="156"/>
      <c r="S32" s="156" t="s">
        <v>111</v>
      </c>
      <c r="T32" s="156" t="s">
        <v>111</v>
      </c>
      <c r="U32" s="156">
        <v>0</v>
      </c>
      <c r="V32" s="156">
        <f>ROUND(E32*U32,2)</f>
        <v>0</v>
      </c>
      <c r="W32" s="156"/>
      <c r="X32" s="156" t="s">
        <v>123</v>
      </c>
      <c r="Y32" s="156" t="s">
        <v>114</v>
      </c>
      <c r="Z32" s="146"/>
      <c r="AA32" s="146"/>
      <c r="AB32" s="146"/>
      <c r="AC32" s="146"/>
      <c r="AD32" s="146"/>
      <c r="AE32" s="146"/>
      <c r="AF32" s="146"/>
      <c r="AG32" s="146" t="s">
        <v>124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77" t="s">
        <v>219</v>
      </c>
      <c r="D33" s="158"/>
      <c r="E33" s="159">
        <v>153.28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117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9">
        <v>10</v>
      </c>
      <c r="B34" s="170" t="s">
        <v>237</v>
      </c>
      <c r="C34" s="176" t="s">
        <v>238</v>
      </c>
      <c r="D34" s="171" t="s">
        <v>128</v>
      </c>
      <c r="E34" s="172">
        <v>1090</v>
      </c>
      <c r="F34" s="173"/>
      <c r="G34" s="174">
        <f>ROUND(E34*F34,2)</f>
        <v>0</v>
      </c>
      <c r="H34" s="157"/>
      <c r="I34" s="156">
        <f>ROUND(E34*H34,2)</f>
        <v>0</v>
      </c>
      <c r="J34" s="157"/>
      <c r="K34" s="156">
        <f>ROUND(E34*J34,2)</f>
        <v>0</v>
      </c>
      <c r="L34" s="156">
        <v>21</v>
      </c>
      <c r="M34" s="156">
        <f>G34*(1+L34/100)</f>
        <v>0</v>
      </c>
      <c r="N34" s="155">
        <v>2.0000000000000002E-5</v>
      </c>
      <c r="O34" s="155">
        <f>ROUND(E34*N34,2)</f>
        <v>0.02</v>
      </c>
      <c r="P34" s="155">
        <v>0</v>
      </c>
      <c r="Q34" s="155">
        <f>ROUND(E34*P34,2)</f>
        <v>0</v>
      </c>
      <c r="R34" s="156"/>
      <c r="S34" s="156" t="s">
        <v>111</v>
      </c>
      <c r="T34" s="156" t="s">
        <v>111</v>
      </c>
      <c r="U34" s="156">
        <v>0.05</v>
      </c>
      <c r="V34" s="156">
        <f>ROUND(E34*U34,2)</f>
        <v>54.5</v>
      </c>
      <c r="W34" s="156"/>
      <c r="X34" s="156" t="s">
        <v>123</v>
      </c>
      <c r="Y34" s="156" t="s">
        <v>114</v>
      </c>
      <c r="Z34" s="146"/>
      <c r="AA34" s="146"/>
      <c r="AB34" s="146"/>
      <c r="AC34" s="146"/>
      <c r="AD34" s="146"/>
      <c r="AE34" s="146"/>
      <c r="AF34" s="146"/>
      <c r="AG34" s="146" t="s">
        <v>124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177" t="s">
        <v>239</v>
      </c>
      <c r="D35" s="158"/>
      <c r="E35" s="159">
        <v>1090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117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">
      <c r="A36" s="162" t="s">
        <v>106</v>
      </c>
      <c r="B36" s="163" t="s">
        <v>59</v>
      </c>
      <c r="C36" s="175" t="s">
        <v>60</v>
      </c>
      <c r="D36" s="164"/>
      <c r="E36" s="165"/>
      <c r="F36" s="166"/>
      <c r="G36" s="167">
        <f>SUMIF(AG37:AG39,"&lt;&gt;NOR",G37:G39)</f>
        <v>0</v>
      </c>
      <c r="H36" s="161"/>
      <c r="I36" s="161">
        <f>SUM(I37:I39)</f>
        <v>0</v>
      </c>
      <c r="J36" s="161"/>
      <c r="K36" s="161">
        <f>SUM(K37:K39)</f>
        <v>0</v>
      </c>
      <c r="L36" s="161"/>
      <c r="M36" s="161">
        <f>SUM(M37:M39)</f>
        <v>0</v>
      </c>
      <c r="N36" s="160"/>
      <c r="O36" s="160">
        <f>SUM(O37:O39)</f>
        <v>13.08</v>
      </c>
      <c r="P36" s="160"/>
      <c r="Q36" s="160">
        <f>SUM(Q37:Q39)</f>
        <v>0</v>
      </c>
      <c r="R36" s="161"/>
      <c r="S36" s="161"/>
      <c r="T36" s="161"/>
      <c r="U36" s="161"/>
      <c r="V36" s="161">
        <f>SUM(V37:V39)</f>
        <v>33.950000000000003</v>
      </c>
      <c r="W36" s="161"/>
      <c r="X36" s="161"/>
      <c r="Y36" s="161"/>
      <c r="AG36" t="s">
        <v>107</v>
      </c>
    </row>
    <row r="37" spans="1:60" outlineLevel="1" x14ac:dyDescent="0.2">
      <c r="A37" s="169">
        <v>11</v>
      </c>
      <c r="B37" s="170" t="s">
        <v>240</v>
      </c>
      <c r="C37" s="176" t="s">
        <v>241</v>
      </c>
      <c r="D37" s="171" t="s">
        <v>110</v>
      </c>
      <c r="E37" s="172">
        <v>4.08</v>
      </c>
      <c r="F37" s="173"/>
      <c r="G37" s="174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21</v>
      </c>
      <c r="M37" s="156">
        <f>G37*(1+L37/100)</f>
        <v>0</v>
      </c>
      <c r="N37" s="155">
        <v>3.20472</v>
      </c>
      <c r="O37" s="155">
        <f>ROUND(E37*N37,2)</f>
        <v>13.08</v>
      </c>
      <c r="P37" s="155">
        <v>0</v>
      </c>
      <c r="Q37" s="155">
        <f>ROUND(E37*P37,2)</f>
        <v>0</v>
      </c>
      <c r="R37" s="156"/>
      <c r="S37" s="156" t="s">
        <v>111</v>
      </c>
      <c r="T37" s="156" t="s">
        <v>111</v>
      </c>
      <c r="U37" s="156">
        <v>8.3201300000000007</v>
      </c>
      <c r="V37" s="156">
        <f>ROUND(E37*U37,2)</f>
        <v>33.950000000000003</v>
      </c>
      <c r="W37" s="156"/>
      <c r="X37" s="156" t="s">
        <v>113</v>
      </c>
      <c r="Y37" s="156" t="s">
        <v>114</v>
      </c>
      <c r="Z37" s="146"/>
      <c r="AA37" s="146"/>
      <c r="AB37" s="146"/>
      <c r="AC37" s="146"/>
      <c r="AD37" s="146"/>
      <c r="AE37" s="146"/>
      <c r="AF37" s="146"/>
      <c r="AG37" s="146" t="s">
        <v>115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177" t="s">
        <v>242</v>
      </c>
      <c r="D38" s="158"/>
      <c r="E38" s="159">
        <v>1.92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117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3" x14ac:dyDescent="0.2">
      <c r="A39" s="153"/>
      <c r="B39" s="154"/>
      <c r="C39" s="177" t="s">
        <v>243</v>
      </c>
      <c r="D39" s="158"/>
      <c r="E39" s="159">
        <v>2.16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117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x14ac:dyDescent="0.2">
      <c r="A40" s="162" t="s">
        <v>106</v>
      </c>
      <c r="B40" s="163" t="s">
        <v>61</v>
      </c>
      <c r="C40" s="175" t="s">
        <v>62</v>
      </c>
      <c r="D40" s="164"/>
      <c r="E40" s="165"/>
      <c r="F40" s="166"/>
      <c r="G40" s="167">
        <f>SUMIF(AG41:AG42,"&lt;&gt;NOR",G41:G42)</f>
        <v>0</v>
      </c>
      <c r="H40" s="161"/>
      <c r="I40" s="161">
        <f>SUM(I41:I42)</f>
        <v>0</v>
      </c>
      <c r="J40" s="161"/>
      <c r="K40" s="161">
        <f>SUM(K41:K42)</f>
        <v>0</v>
      </c>
      <c r="L40" s="161"/>
      <c r="M40" s="161">
        <f>SUM(M41:M42)</f>
        <v>0</v>
      </c>
      <c r="N40" s="160"/>
      <c r="O40" s="160">
        <f>SUM(O41:O42)</f>
        <v>21.57</v>
      </c>
      <c r="P40" s="160"/>
      <c r="Q40" s="160">
        <f>SUM(Q41:Q42)</f>
        <v>0</v>
      </c>
      <c r="R40" s="161"/>
      <c r="S40" s="161"/>
      <c r="T40" s="161"/>
      <c r="U40" s="161"/>
      <c r="V40" s="161">
        <f>SUM(V41:V42)</f>
        <v>36.869999999999997</v>
      </c>
      <c r="W40" s="161"/>
      <c r="X40" s="161"/>
      <c r="Y40" s="161"/>
      <c r="AG40" t="s">
        <v>107</v>
      </c>
    </row>
    <row r="41" spans="1:60" outlineLevel="1" x14ac:dyDescent="0.2">
      <c r="A41" s="169">
        <v>12</v>
      </c>
      <c r="B41" s="170" t="s">
        <v>244</v>
      </c>
      <c r="C41" s="176" t="s">
        <v>245</v>
      </c>
      <c r="D41" s="171" t="s">
        <v>110</v>
      </c>
      <c r="E41" s="172">
        <v>6.6885000000000003</v>
      </c>
      <c r="F41" s="173"/>
      <c r="G41" s="174">
        <f>ROUND(E41*F41,2)</f>
        <v>0</v>
      </c>
      <c r="H41" s="157"/>
      <c r="I41" s="156">
        <f>ROUND(E41*H41,2)</f>
        <v>0</v>
      </c>
      <c r="J41" s="157"/>
      <c r="K41" s="156">
        <f>ROUND(E41*J41,2)</f>
        <v>0</v>
      </c>
      <c r="L41" s="156">
        <v>21</v>
      </c>
      <c r="M41" s="156">
        <f>G41*(1+L41/100)</f>
        <v>0</v>
      </c>
      <c r="N41" s="155">
        <v>3.22472</v>
      </c>
      <c r="O41" s="155">
        <f>ROUND(E41*N41,2)</f>
        <v>21.57</v>
      </c>
      <c r="P41" s="155">
        <v>0</v>
      </c>
      <c r="Q41" s="155">
        <f>ROUND(E41*P41,2)</f>
        <v>0</v>
      </c>
      <c r="R41" s="156"/>
      <c r="S41" s="156" t="s">
        <v>111</v>
      </c>
      <c r="T41" s="156" t="s">
        <v>112</v>
      </c>
      <c r="U41" s="156">
        <v>5.5121399999999996</v>
      </c>
      <c r="V41" s="156">
        <f>ROUND(E41*U41,2)</f>
        <v>36.869999999999997</v>
      </c>
      <c r="W41" s="156"/>
      <c r="X41" s="156" t="s">
        <v>113</v>
      </c>
      <c r="Y41" s="156" t="s">
        <v>114</v>
      </c>
      <c r="Z41" s="146"/>
      <c r="AA41" s="146"/>
      <c r="AB41" s="146"/>
      <c r="AC41" s="146"/>
      <c r="AD41" s="146"/>
      <c r="AE41" s="146"/>
      <c r="AF41" s="146"/>
      <c r="AG41" s="146" t="s">
        <v>115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2.5" outlineLevel="2" x14ac:dyDescent="0.2">
      <c r="A42" s="153"/>
      <c r="B42" s="154"/>
      <c r="C42" s="177" t="s">
        <v>246</v>
      </c>
      <c r="D42" s="158"/>
      <c r="E42" s="159">
        <v>6.6885000000000003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117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62" t="s">
        <v>106</v>
      </c>
      <c r="B43" s="163" t="s">
        <v>63</v>
      </c>
      <c r="C43" s="175" t="s">
        <v>64</v>
      </c>
      <c r="D43" s="164"/>
      <c r="E43" s="165"/>
      <c r="F43" s="166"/>
      <c r="G43" s="167">
        <f>SUMIF(AG44:AG47,"&lt;&gt;NOR",G44:G47)</f>
        <v>0</v>
      </c>
      <c r="H43" s="161"/>
      <c r="I43" s="161">
        <f>SUM(I44:I47)</f>
        <v>0</v>
      </c>
      <c r="J43" s="161"/>
      <c r="K43" s="161">
        <f>SUM(K44:K47)</f>
        <v>0</v>
      </c>
      <c r="L43" s="161"/>
      <c r="M43" s="161">
        <f>SUM(M44:M47)</f>
        <v>0</v>
      </c>
      <c r="N43" s="160"/>
      <c r="O43" s="160">
        <f>SUM(O44:O47)</f>
        <v>62.17</v>
      </c>
      <c r="P43" s="160"/>
      <c r="Q43" s="160">
        <f>SUM(Q44:Q47)</f>
        <v>4.9000000000000004</v>
      </c>
      <c r="R43" s="161"/>
      <c r="S43" s="161"/>
      <c r="T43" s="161"/>
      <c r="U43" s="161"/>
      <c r="V43" s="161">
        <f>SUM(V44:V47)</f>
        <v>11.42</v>
      </c>
      <c r="W43" s="161"/>
      <c r="X43" s="161"/>
      <c r="Y43" s="161"/>
      <c r="AG43" t="s">
        <v>107</v>
      </c>
    </row>
    <row r="44" spans="1:60" ht="22.5" outlineLevel="1" x14ac:dyDescent="0.2">
      <c r="A44" s="169">
        <v>13</v>
      </c>
      <c r="B44" s="170" t="s">
        <v>247</v>
      </c>
      <c r="C44" s="176" t="s">
        <v>248</v>
      </c>
      <c r="D44" s="171" t="s">
        <v>128</v>
      </c>
      <c r="E44" s="172">
        <v>212.4</v>
      </c>
      <c r="F44" s="173"/>
      <c r="G44" s="174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21</v>
      </c>
      <c r="M44" s="156">
        <f>G44*(1+L44/100)</f>
        <v>0</v>
      </c>
      <c r="N44" s="155">
        <v>0.28799999999999998</v>
      </c>
      <c r="O44" s="155">
        <f>ROUND(E44*N44,2)</f>
        <v>61.17</v>
      </c>
      <c r="P44" s="155">
        <v>0</v>
      </c>
      <c r="Q44" s="155">
        <f>ROUND(E44*P44,2)</f>
        <v>0</v>
      </c>
      <c r="R44" s="156"/>
      <c r="S44" s="156" t="s">
        <v>111</v>
      </c>
      <c r="T44" s="156" t="s">
        <v>111</v>
      </c>
      <c r="U44" s="156">
        <v>2.3E-2</v>
      </c>
      <c r="V44" s="156">
        <f>ROUND(E44*U44,2)</f>
        <v>4.8899999999999997</v>
      </c>
      <c r="W44" s="156"/>
      <c r="X44" s="156" t="s">
        <v>123</v>
      </c>
      <c r="Y44" s="156" t="s">
        <v>114</v>
      </c>
      <c r="Z44" s="146"/>
      <c r="AA44" s="146"/>
      <c r="AB44" s="146"/>
      <c r="AC44" s="146"/>
      <c r="AD44" s="146"/>
      <c r="AE44" s="146"/>
      <c r="AF44" s="146"/>
      <c r="AG44" s="146" t="s">
        <v>124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">
      <c r="A45" s="153"/>
      <c r="B45" s="154"/>
      <c r="C45" s="177" t="s">
        <v>229</v>
      </c>
      <c r="D45" s="158"/>
      <c r="E45" s="159">
        <v>212.4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117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69">
        <v>14</v>
      </c>
      <c r="B46" s="170" t="s">
        <v>249</v>
      </c>
      <c r="C46" s="176" t="s">
        <v>250</v>
      </c>
      <c r="D46" s="171" t="s">
        <v>128</v>
      </c>
      <c r="E46" s="172">
        <v>12</v>
      </c>
      <c r="F46" s="173"/>
      <c r="G46" s="174">
        <f>ROUND(E46*F46,2)</f>
        <v>0</v>
      </c>
      <c r="H46" s="157"/>
      <c r="I46" s="156">
        <f>ROUND(E46*H46,2)</f>
        <v>0</v>
      </c>
      <c r="J46" s="157"/>
      <c r="K46" s="156">
        <f>ROUND(E46*J46,2)</f>
        <v>0</v>
      </c>
      <c r="L46" s="156">
        <v>21</v>
      </c>
      <c r="M46" s="156">
        <f>G46*(1+L46/100)</f>
        <v>0</v>
      </c>
      <c r="N46" s="155">
        <v>8.3500000000000005E-2</v>
      </c>
      <c r="O46" s="155">
        <f>ROUND(E46*N46,2)</f>
        <v>1</v>
      </c>
      <c r="P46" s="155">
        <v>0.40799999999999997</v>
      </c>
      <c r="Q46" s="155">
        <f>ROUND(E46*P46,2)</f>
        <v>4.9000000000000004</v>
      </c>
      <c r="R46" s="156"/>
      <c r="S46" s="156" t="s">
        <v>111</v>
      </c>
      <c r="T46" s="156" t="s">
        <v>112</v>
      </c>
      <c r="U46" s="156">
        <v>0.54420000000000002</v>
      </c>
      <c r="V46" s="156">
        <f>ROUND(E46*U46,2)</f>
        <v>6.53</v>
      </c>
      <c r="W46" s="156"/>
      <c r="X46" s="156" t="s">
        <v>113</v>
      </c>
      <c r="Y46" s="156" t="s">
        <v>114</v>
      </c>
      <c r="Z46" s="146"/>
      <c r="AA46" s="146"/>
      <c r="AB46" s="146"/>
      <c r="AC46" s="146"/>
      <c r="AD46" s="146"/>
      <c r="AE46" s="146"/>
      <c r="AF46" s="146"/>
      <c r="AG46" s="146" t="s">
        <v>115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">
      <c r="A47" s="153"/>
      <c r="B47" s="154"/>
      <c r="C47" s="177" t="s">
        <v>251</v>
      </c>
      <c r="D47" s="158"/>
      <c r="E47" s="159">
        <v>12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117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62" t="s">
        <v>106</v>
      </c>
      <c r="B48" s="163" t="s">
        <v>67</v>
      </c>
      <c r="C48" s="175" t="s">
        <v>68</v>
      </c>
      <c r="D48" s="164"/>
      <c r="E48" s="165"/>
      <c r="F48" s="166"/>
      <c r="G48" s="167">
        <f>SUMIF(AG49:AG56,"&lt;&gt;NOR",G49:G56)</f>
        <v>0</v>
      </c>
      <c r="H48" s="161"/>
      <c r="I48" s="161">
        <f>SUM(I49:I56)</f>
        <v>0</v>
      </c>
      <c r="J48" s="161"/>
      <c r="K48" s="161">
        <f>SUM(K49:K56)</f>
        <v>0</v>
      </c>
      <c r="L48" s="161"/>
      <c r="M48" s="161">
        <f>SUM(M49:M56)</f>
        <v>0</v>
      </c>
      <c r="N48" s="160"/>
      <c r="O48" s="160">
        <f>SUM(O49:O56)</f>
        <v>8.51</v>
      </c>
      <c r="P48" s="160"/>
      <c r="Q48" s="160">
        <f>SUM(Q49:Q56)</f>
        <v>0</v>
      </c>
      <c r="R48" s="161"/>
      <c r="S48" s="161"/>
      <c r="T48" s="161"/>
      <c r="U48" s="161"/>
      <c r="V48" s="161">
        <f>SUM(V49:V56)</f>
        <v>16.32</v>
      </c>
      <c r="W48" s="161"/>
      <c r="X48" s="161"/>
      <c r="Y48" s="161"/>
      <c r="AG48" t="s">
        <v>107</v>
      </c>
    </row>
    <row r="49" spans="1:60" outlineLevel="1" x14ac:dyDescent="0.2">
      <c r="A49" s="169">
        <v>15</v>
      </c>
      <c r="B49" s="170" t="s">
        <v>252</v>
      </c>
      <c r="C49" s="176" t="s">
        <v>253</v>
      </c>
      <c r="D49" s="171" t="s">
        <v>184</v>
      </c>
      <c r="E49" s="172">
        <v>1.25</v>
      </c>
      <c r="F49" s="173"/>
      <c r="G49" s="174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21</v>
      </c>
      <c r="M49" s="156">
        <f>G49*(1+L49/100)</f>
        <v>0</v>
      </c>
      <c r="N49" s="155">
        <v>4.6199999999999998E-2</v>
      </c>
      <c r="O49" s="155">
        <f>ROUND(E49*N49,2)</f>
        <v>0.06</v>
      </c>
      <c r="P49" s="155">
        <v>0</v>
      </c>
      <c r="Q49" s="155">
        <f>ROUND(E49*P49,2)</f>
        <v>0</v>
      </c>
      <c r="R49" s="156"/>
      <c r="S49" s="156" t="s">
        <v>121</v>
      </c>
      <c r="T49" s="156" t="s">
        <v>122</v>
      </c>
      <c r="U49" s="156">
        <v>0</v>
      </c>
      <c r="V49" s="156">
        <f>ROUND(E49*U49,2)</f>
        <v>0</v>
      </c>
      <c r="W49" s="156"/>
      <c r="X49" s="156" t="s">
        <v>254</v>
      </c>
      <c r="Y49" s="156" t="s">
        <v>114</v>
      </c>
      <c r="Z49" s="146"/>
      <c r="AA49" s="146"/>
      <c r="AB49" s="146"/>
      <c r="AC49" s="146"/>
      <c r="AD49" s="146"/>
      <c r="AE49" s="146"/>
      <c r="AF49" s="146"/>
      <c r="AG49" s="146" t="s">
        <v>255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177" t="s">
        <v>256</v>
      </c>
      <c r="D50" s="158"/>
      <c r="E50" s="159">
        <v>1.25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117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69">
        <v>16</v>
      </c>
      <c r="B51" s="170" t="s">
        <v>257</v>
      </c>
      <c r="C51" s="176" t="s">
        <v>258</v>
      </c>
      <c r="D51" s="171" t="s">
        <v>143</v>
      </c>
      <c r="E51" s="172">
        <v>28.8</v>
      </c>
      <c r="F51" s="173"/>
      <c r="G51" s="174">
        <f>ROUND(E51*F51,2)</f>
        <v>0</v>
      </c>
      <c r="H51" s="157"/>
      <c r="I51" s="156">
        <f>ROUND(E51*H51,2)</f>
        <v>0</v>
      </c>
      <c r="J51" s="157"/>
      <c r="K51" s="156">
        <f>ROUND(E51*J51,2)</f>
        <v>0</v>
      </c>
      <c r="L51" s="156">
        <v>21</v>
      </c>
      <c r="M51" s="156">
        <f>G51*(1+L51/100)</f>
        <v>0</v>
      </c>
      <c r="N51" s="155">
        <v>0.12471</v>
      </c>
      <c r="O51" s="155">
        <f>ROUND(E51*N51,2)</f>
        <v>3.59</v>
      </c>
      <c r="P51" s="155">
        <v>0</v>
      </c>
      <c r="Q51" s="155">
        <f>ROUND(E51*P51,2)</f>
        <v>0</v>
      </c>
      <c r="R51" s="156"/>
      <c r="S51" s="156" t="s">
        <v>111</v>
      </c>
      <c r="T51" s="156" t="s">
        <v>112</v>
      </c>
      <c r="U51" s="156">
        <v>0.14956</v>
      </c>
      <c r="V51" s="156">
        <f>ROUND(E51*U51,2)</f>
        <v>4.3099999999999996</v>
      </c>
      <c r="W51" s="156"/>
      <c r="X51" s="156" t="s">
        <v>113</v>
      </c>
      <c r="Y51" s="156" t="s">
        <v>114</v>
      </c>
      <c r="Z51" s="146"/>
      <c r="AA51" s="146"/>
      <c r="AB51" s="146"/>
      <c r="AC51" s="146"/>
      <c r="AD51" s="146"/>
      <c r="AE51" s="146"/>
      <c r="AF51" s="146"/>
      <c r="AG51" s="146" t="s">
        <v>115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">
      <c r="A52" s="153"/>
      <c r="B52" s="154"/>
      <c r="C52" s="177" t="s">
        <v>259</v>
      </c>
      <c r="D52" s="158"/>
      <c r="E52" s="159">
        <v>28.8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117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69">
        <v>17</v>
      </c>
      <c r="B53" s="170" t="s">
        <v>260</v>
      </c>
      <c r="C53" s="176" t="s">
        <v>261</v>
      </c>
      <c r="D53" s="171" t="s">
        <v>143</v>
      </c>
      <c r="E53" s="172">
        <v>7.5</v>
      </c>
      <c r="F53" s="173"/>
      <c r="G53" s="174">
        <f>ROUND(E53*F53,2)</f>
        <v>0</v>
      </c>
      <c r="H53" s="157"/>
      <c r="I53" s="156">
        <f>ROUND(E53*H53,2)</f>
        <v>0</v>
      </c>
      <c r="J53" s="157"/>
      <c r="K53" s="156">
        <f>ROUND(E53*J53,2)</f>
        <v>0</v>
      </c>
      <c r="L53" s="156">
        <v>21</v>
      </c>
      <c r="M53" s="156">
        <f>G53*(1+L53/100)</f>
        <v>0</v>
      </c>
      <c r="N53" s="155">
        <v>0.64736000000000005</v>
      </c>
      <c r="O53" s="155">
        <f>ROUND(E53*N53,2)</f>
        <v>4.8600000000000003</v>
      </c>
      <c r="P53" s="155">
        <v>0</v>
      </c>
      <c r="Q53" s="155">
        <f>ROUND(E53*P53,2)</f>
        <v>0</v>
      </c>
      <c r="R53" s="156"/>
      <c r="S53" s="156" t="s">
        <v>111</v>
      </c>
      <c r="T53" s="156" t="s">
        <v>111</v>
      </c>
      <c r="U53" s="156">
        <v>1.4630000000000001</v>
      </c>
      <c r="V53" s="156">
        <f>ROUND(E53*U53,2)</f>
        <v>10.97</v>
      </c>
      <c r="W53" s="156"/>
      <c r="X53" s="156" t="s">
        <v>123</v>
      </c>
      <c r="Y53" s="156" t="s">
        <v>114</v>
      </c>
      <c r="Z53" s="146"/>
      <c r="AA53" s="146"/>
      <c r="AB53" s="146"/>
      <c r="AC53" s="146"/>
      <c r="AD53" s="146"/>
      <c r="AE53" s="146"/>
      <c r="AF53" s="146"/>
      <c r="AG53" s="146" t="s">
        <v>144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177" t="s">
        <v>262</v>
      </c>
      <c r="D54" s="158"/>
      <c r="E54" s="159">
        <v>7.5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117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9">
        <v>18</v>
      </c>
      <c r="B55" s="170" t="s">
        <v>185</v>
      </c>
      <c r="C55" s="176" t="s">
        <v>186</v>
      </c>
      <c r="D55" s="171" t="s">
        <v>143</v>
      </c>
      <c r="E55" s="172">
        <v>28</v>
      </c>
      <c r="F55" s="173"/>
      <c r="G55" s="174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21</v>
      </c>
      <c r="M55" s="156">
        <f>G55*(1+L55/100)</f>
        <v>0</v>
      </c>
      <c r="N55" s="155">
        <v>0</v>
      </c>
      <c r="O55" s="155">
        <f>ROUND(E55*N55,2)</f>
        <v>0</v>
      </c>
      <c r="P55" s="155">
        <v>0</v>
      </c>
      <c r="Q55" s="155">
        <f>ROUND(E55*P55,2)</f>
        <v>0</v>
      </c>
      <c r="R55" s="156"/>
      <c r="S55" s="156" t="s">
        <v>111</v>
      </c>
      <c r="T55" s="156" t="s">
        <v>111</v>
      </c>
      <c r="U55" s="156">
        <v>3.6999999999999998E-2</v>
      </c>
      <c r="V55" s="156">
        <f>ROUND(E55*U55,2)</f>
        <v>1.04</v>
      </c>
      <c r="W55" s="156"/>
      <c r="X55" s="156" t="s">
        <v>123</v>
      </c>
      <c r="Y55" s="156" t="s">
        <v>114</v>
      </c>
      <c r="Z55" s="146"/>
      <c r="AA55" s="146"/>
      <c r="AB55" s="146"/>
      <c r="AC55" s="146"/>
      <c r="AD55" s="146"/>
      <c r="AE55" s="146"/>
      <c r="AF55" s="146"/>
      <c r="AG55" s="146" t="s">
        <v>144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177" t="s">
        <v>263</v>
      </c>
      <c r="D56" s="158"/>
      <c r="E56" s="159">
        <v>28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117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x14ac:dyDescent="0.2">
      <c r="A57" s="162" t="s">
        <v>106</v>
      </c>
      <c r="B57" s="163" t="s">
        <v>69</v>
      </c>
      <c r="C57" s="175" t="s">
        <v>70</v>
      </c>
      <c r="D57" s="164"/>
      <c r="E57" s="165"/>
      <c r="F57" s="166"/>
      <c r="G57" s="167">
        <f>SUMIF(AG58:AG61,"&lt;&gt;NOR",G58:G61)</f>
        <v>0</v>
      </c>
      <c r="H57" s="161"/>
      <c r="I57" s="161">
        <f>SUM(I58:I61)</f>
        <v>0</v>
      </c>
      <c r="J57" s="161"/>
      <c r="K57" s="161">
        <f>SUM(K58:K61)</f>
        <v>0</v>
      </c>
      <c r="L57" s="161"/>
      <c r="M57" s="161">
        <f>SUM(M58:M61)</f>
        <v>0</v>
      </c>
      <c r="N57" s="160"/>
      <c r="O57" s="160">
        <f>SUM(O58:O61)</f>
        <v>106.28</v>
      </c>
      <c r="P57" s="160"/>
      <c r="Q57" s="160">
        <f>SUM(Q58:Q61)</f>
        <v>0</v>
      </c>
      <c r="R57" s="161"/>
      <c r="S57" s="161"/>
      <c r="T57" s="161"/>
      <c r="U57" s="161"/>
      <c r="V57" s="161">
        <f>SUM(V58:V61)</f>
        <v>114.07</v>
      </c>
      <c r="W57" s="161"/>
      <c r="X57" s="161"/>
      <c r="Y57" s="161"/>
      <c r="AG57" t="s">
        <v>107</v>
      </c>
    </row>
    <row r="58" spans="1:60" ht="22.5" outlineLevel="1" x14ac:dyDescent="0.2">
      <c r="A58" s="169">
        <v>19</v>
      </c>
      <c r="B58" s="170" t="s">
        <v>264</v>
      </c>
      <c r="C58" s="176" t="s">
        <v>265</v>
      </c>
      <c r="D58" s="171" t="s">
        <v>143</v>
      </c>
      <c r="E58" s="172">
        <v>354</v>
      </c>
      <c r="F58" s="173"/>
      <c r="G58" s="174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21</v>
      </c>
      <c r="M58" s="156">
        <f>G58*(1+L58/100)</f>
        <v>0</v>
      </c>
      <c r="N58" s="155">
        <v>0.30024000000000001</v>
      </c>
      <c r="O58" s="155">
        <f>ROUND(E58*N58,2)</f>
        <v>106.28</v>
      </c>
      <c r="P58" s="155">
        <v>0</v>
      </c>
      <c r="Q58" s="155">
        <f>ROUND(E58*P58,2)</f>
        <v>0</v>
      </c>
      <c r="R58" s="156"/>
      <c r="S58" s="156" t="s">
        <v>111</v>
      </c>
      <c r="T58" s="156" t="s">
        <v>112</v>
      </c>
      <c r="U58" s="156">
        <v>0.32224000000000003</v>
      </c>
      <c r="V58" s="156">
        <f>ROUND(E58*U58,2)</f>
        <v>114.07</v>
      </c>
      <c r="W58" s="156"/>
      <c r="X58" s="156" t="s">
        <v>113</v>
      </c>
      <c r="Y58" s="156" t="s">
        <v>114</v>
      </c>
      <c r="Z58" s="146"/>
      <c r="AA58" s="146"/>
      <c r="AB58" s="146"/>
      <c r="AC58" s="146"/>
      <c r="AD58" s="146"/>
      <c r="AE58" s="146"/>
      <c r="AF58" s="146"/>
      <c r="AG58" s="146" t="s">
        <v>115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177" t="s">
        <v>266</v>
      </c>
      <c r="D59" s="158"/>
      <c r="E59" s="159">
        <v>354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117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ht="22.5" outlineLevel="1" x14ac:dyDescent="0.2">
      <c r="A60" s="169">
        <v>20</v>
      </c>
      <c r="B60" s="170" t="s">
        <v>267</v>
      </c>
      <c r="C60" s="176" t="s">
        <v>268</v>
      </c>
      <c r="D60" s="171" t="s">
        <v>134</v>
      </c>
      <c r="E60" s="172">
        <v>18</v>
      </c>
      <c r="F60" s="173"/>
      <c r="G60" s="174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21</v>
      </c>
      <c r="M60" s="156">
        <f>G60*(1+L60/100)</f>
        <v>0</v>
      </c>
      <c r="N60" s="155">
        <v>0</v>
      </c>
      <c r="O60" s="155">
        <f>ROUND(E60*N60,2)</f>
        <v>0</v>
      </c>
      <c r="P60" s="155">
        <v>0</v>
      </c>
      <c r="Q60" s="155">
        <f>ROUND(E60*P60,2)</f>
        <v>0</v>
      </c>
      <c r="R60" s="156"/>
      <c r="S60" s="156" t="s">
        <v>111</v>
      </c>
      <c r="T60" s="156" t="s">
        <v>135</v>
      </c>
      <c r="U60" s="156">
        <v>0</v>
      </c>
      <c r="V60" s="156">
        <f>ROUND(E60*U60,2)</f>
        <v>0</v>
      </c>
      <c r="W60" s="156"/>
      <c r="X60" s="156" t="s">
        <v>113</v>
      </c>
      <c r="Y60" s="156" t="s">
        <v>114</v>
      </c>
      <c r="Z60" s="146"/>
      <c r="AA60" s="146"/>
      <c r="AB60" s="146"/>
      <c r="AC60" s="146"/>
      <c r="AD60" s="146"/>
      <c r="AE60" s="146"/>
      <c r="AF60" s="146"/>
      <c r="AG60" s="146" t="s">
        <v>115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177" t="s">
        <v>269</v>
      </c>
      <c r="D61" s="158"/>
      <c r="E61" s="159">
        <v>18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117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">
      <c r="A62" s="162" t="s">
        <v>106</v>
      </c>
      <c r="B62" s="163" t="s">
        <v>71</v>
      </c>
      <c r="C62" s="175" t="s">
        <v>72</v>
      </c>
      <c r="D62" s="164"/>
      <c r="E62" s="165"/>
      <c r="F62" s="166"/>
      <c r="G62" s="167">
        <f>SUMIF(AG63:AG66,"&lt;&gt;NOR",G63:G66)</f>
        <v>0</v>
      </c>
      <c r="H62" s="161"/>
      <c r="I62" s="161">
        <f>SUM(I63:I66)</f>
        <v>0</v>
      </c>
      <c r="J62" s="161"/>
      <c r="K62" s="161">
        <f>SUM(K63:K66)</f>
        <v>0</v>
      </c>
      <c r="L62" s="161"/>
      <c r="M62" s="161">
        <f>SUM(M63:M66)</f>
        <v>0</v>
      </c>
      <c r="N62" s="160"/>
      <c r="O62" s="160">
        <f>SUM(O63:O66)</f>
        <v>0.26</v>
      </c>
      <c r="P62" s="160"/>
      <c r="Q62" s="160">
        <f>SUM(Q63:Q66)</f>
        <v>4.75</v>
      </c>
      <c r="R62" s="161"/>
      <c r="S62" s="161"/>
      <c r="T62" s="161"/>
      <c r="U62" s="161"/>
      <c r="V62" s="161">
        <f>SUM(V63:V66)</f>
        <v>11.34</v>
      </c>
      <c r="W62" s="161"/>
      <c r="X62" s="161"/>
      <c r="Y62" s="161"/>
      <c r="AG62" t="s">
        <v>107</v>
      </c>
    </row>
    <row r="63" spans="1:60" ht="22.5" outlineLevel="1" x14ac:dyDescent="0.2">
      <c r="A63" s="169">
        <v>21</v>
      </c>
      <c r="B63" s="170" t="s">
        <v>270</v>
      </c>
      <c r="C63" s="176" t="s">
        <v>271</v>
      </c>
      <c r="D63" s="171" t="s">
        <v>110</v>
      </c>
      <c r="E63" s="172">
        <v>2.16</v>
      </c>
      <c r="F63" s="173"/>
      <c r="G63" s="174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21</v>
      </c>
      <c r="M63" s="156">
        <f>G63*(1+L63/100)</f>
        <v>0</v>
      </c>
      <c r="N63" s="155">
        <v>0.12</v>
      </c>
      <c r="O63" s="155">
        <f>ROUND(E63*N63,2)</f>
        <v>0.26</v>
      </c>
      <c r="P63" s="155">
        <v>2.2000000000000002</v>
      </c>
      <c r="Q63" s="155">
        <f>ROUND(E63*P63,2)</f>
        <v>4.75</v>
      </c>
      <c r="R63" s="156"/>
      <c r="S63" s="156" t="s">
        <v>111</v>
      </c>
      <c r="T63" s="156" t="s">
        <v>112</v>
      </c>
      <c r="U63" s="156">
        <v>5.2505199999999999</v>
      </c>
      <c r="V63" s="156">
        <f>ROUND(E63*U63,2)</f>
        <v>11.34</v>
      </c>
      <c r="W63" s="156"/>
      <c r="X63" s="156" t="s">
        <v>113</v>
      </c>
      <c r="Y63" s="156" t="s">
        <v>114</v>
      </c>
      <c r="Z63" s="146"/>
      <c r="AA63" s="146"/>
      <c r="AB63" s="146"/>
      <c r="AC63" s="146"/>
      <c r="AD63" s="146"/>
      <c r="AE63" s="146"/>
      <c r="AF63" s="146"/>
      <c r="AG63" s="146" t="s">
        <v>115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77" t="s">
        <v>272</v>
      </c>
      <c r="D64" s="158"/>
      <c r="E64" s="159">
        <v>2.16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117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ht="22.5" outlineLevel="1" x14ac:dyDescent="0.2">
      <c r="A65" s="169">
        <v>22</v>
      </c>
      <c r="B65" s="170" t="s">
        <v>273</v>
      </c>
      <c r="C65" s="176" t="s">
        <v>274</v>
      </c>
      <c r="D65" s="171" t="s">
        <v>134</v>
      </c>
      <c r="E65" s="172">
        <v>7.5</v>
      </c>
      <c r="F65" s="173"/>
      <c r="G65" s="174">
        <f>ROUND(E65*F65,2)</f>
        <v>0</v>
      </c>
      <c r="H65" s="157"/>
      <c r="I65" s="156">
        <f>ROUND(E65*H65,2)</f>
        <v>0</v>
      </c>
      <c r="J65" s="157"/>
      <c r="K65" s="156">
        <f>ROUND(E65*J65,2)</f>
        <v>0</v>
      </c>
      <c r="L65" s="156">
        <v>21</v>
      </c>
      <c r="M65" s="156">
        <f>G65*(1+L65/100)</f>
        <v>0</v>
      </c>
      <c r="N65" s="155">
        <v>0</v>
      </c>
      <c r="O65" s="155">
        <f>ROUND(E65*N65,2)</f>
        <v>0</v>
      </c>
      <c r="P65" s="155">
        <v>0</v>
      </c>
      <c r="Q65" s="155">
        <f>ROUND(E65*P65,2)</f>
        <v>0</v>
      </c>
      <c r="R65" s="156"/>
      <c r="S65" s="156" t="s">
        <v>111</v>
      </c>
      <c r="T65" s="156" t="s">
        <v>135</v>
      </c>
      <c r="U65" s="156">
        <v>0</v>
      </c>
      <c r="V65" s="156">
        <f>ROUND(E65*U65,2)</f>
        <v>0</v>
      </c>
      <c r="W65" s="156"/>
      <c r="X65" s="156" t="s">
        <v>113</v>
      </c>
      <c r="Y65" s="156" t="s">
        <v>114</v>
      </c>
      <c r="Z65" s="146"/>
      <c r="AA65" s="146"/>
      <c r="AB65" s="146"/>
      <c r="AC65" s="146"/>
      <c r="AD65" s="146"/>
      <c r="AE65" s="146"/>
      <c r="AF65" s="146"/>
      <c r="AG65" s="146" t="s">
        <v>115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177" t="s">
        <v>262</v>
      </c>
      <c r="D66" s="158"/>
      <c r="E66" s="159">
        <v>7.5</v>
      </c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117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x14ac:dyDescent="0.2">
      <c r="A67" s="162" t="s">
        <v>106</v>
      </c>
      <c r="B67" s="163" t="s">
        <v>73</v>
      </c>
      <c r="C67" s="175" t="s">
        <v>74</v>
      </c>
      <c r="D67" s="164"/>
      <c r="E67" s="165"/>
      <c r="F67" s="166"/>
      <c r="G67" s="167">
        <f>SUMIF(AG68:AG68,"&lt;&gt;NOR",G68:G68)</f>
        <v>0</v>
      </c>
      <c r="H67" s="161"/>
      <c r="I67" s="161">
        <f>SUM(I68:I68)</f>
        <v>0</v>
      </c>
      <c r="J67" s="161"/>
      <c r="K67" s="161">
        <f>SUM(K68:K68)</f>
        <v>0</v>
      </c>
      <c r="L67" s="161"/>
      <c r="M67" s="161">
        <f>SUM(M68:M68)</f>
        <v>0</v>
      </c>
      <c r="N67" s="160"/>
      <c r="O67" s="160">
        <f>SUM(O68:O68)</f>
        <v>0</v>
      </c>
      <c r="P67" s="160"/>
      <c r="Q67" s="160">
        <f>SUM(Q68:Q68)</f>
        <v>0</v>
      </c>
      <c r="R67" s="161"/>
      <c r="S67" s="161"/>
      <c r="T67" s="161"/>
      <c r="U67" s="161"/>
      <c r="V67" s="161">
        <f>SUM(V68:V68)</f>
        <v>16.920000000000002</v>
      </c>
      <c r="W67" s="161"/>
      <c r="X67" s="161"/>
      <c r="Y67" s="161"/>
      <c r="AG67" t="s">
        <v>107</v>
      </c>
    </row>
    <row r="68" spans="1:60" outlineLevel="1" x14ac:dyDescent="0.2">
      <c r="A68" s="181">
        <v>23</v>
      </c>
      <c r="B68" s="182" t="s">
        <v>152</v>
      </c>
      <c r="C68" s="187" t="s">
        <v>153</v>
      </c>
      <c r="D68" s="183" t="s">
        <v>120</v>
      </c>
      <c r="E68" s="184">
        <v>66.105950000000007</v>
      </c>
      <c r="F68" s="185"/>
      <c r="G68" s="186">
        <f>ROUND(E68*F68,2)</f>
        <v>0</v>
      </c>
      <c r="H68" s="157"/>
      <c r="I68" s="156">
        <f>ROUND(E68*H68,2)</f>
        <v>0</v>
      </c>
      <c r="J68" s="157"/>
      <c r="K68" s="156">
        <f>ROUND(E68*J68,2)</f>
        <v>0</v>
      </c>
      <c r="L68" s="156">
        <v>21</v>
      </c>
      <c r="M68" s="156">
        <f>G68*(1+L68/100)</f>
        <v>0</v>
      </c>
      <c r="N68" s="155">
        <v>0</v>
      </c>
      <c r="O68" s="155">
        <f>ROUND(E68*N68,2)</f>
        <v>0</v>
      </c>
      <c r="P68" s="155">
        <v>0</v>
      </c>
      <c r="Q68" s="155">
        <f>ROUND(E68*P68,2)</f>
        <v>0</v>
      </c>
      <c r="R68" s="156"/>
      <c r="S68" s="156" t="s">
        <v>111</v>
      </c>
      <c r="T68" s="156" t="s">
        <v>111</v>
      </c>
      <c r="U68" s="156">
        <v>0.25600000000000001</v>
      </c>
      <c r="V68" s="156">
        <f>ROUND(E68*U68,2)</f>
        <v>16.920000000000002</v>
      </c>
      <c r="W68" s="156"/>
      <c r="X68" s="156" t="s">
        <v>154</v>
      </c>
      <c r="Y68" s="156" t="s">
        <v>114</v>
      </c>
      <c r="Z68" s="146"/>
      <c r="AA68" s="146"/>
      <c r="AB68" s="146"/>
      <c r="AC68" s="146"/>
      <c r="AD68" s="146"/>
      <c r="AE68" s="146"/>
      <c r="AF68" s="146"/>
      <c r="AG68" s="146" t="s">
        <v>155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">
      <c r="A69" s="162" t="s">
        <v>106</v>
      </c>
      <c r="B69" s="163" t="s">
        <v>75</v>
      </c>
      <c r="C69" s="175" t="s">
        <v>76</v>
      </c>
      <c r="D69" s="164"/>
      <c r="E69" s="165"/>
      <c r="F69" s="166"/>
      <c r="G69" s="167">
        <f>SUMIF(AG70:AG72,"&lt;&gt;NOR",G70:G72)</f>
        <v>0</v>
      </c>
      <c r="H69" s="161"/>
      <c r="I69" s="161">
        <f>SUM(I70:I72)</f>
        <v>0</v>
      </c>
      <c r="J69" s="161"/>
      <c r="K69" s="161">
        <f>SUM(K70:K72)</f>
        <v>0</v>
      </c>
      <c r="L69" s="161"/>
      <c r="M69" s="161">
        <f>SUM(M70:M72)</f>
        <v>0</v>
      </c>
      <c r="N69" s="160"/>
      <c r="O69" s="160">
        <f>SUM(O70:O72)</f>
        <v>0</v>
      </c>
      <c r="P69" s="160"/>
      <c r="Q69" s="160">
        <f>SUM(Q70:Q72)</f>
        <v>0</v>
      </c>
      <c r="R69" s="161"/>
      <c r="S69" s="161"/>
      <c r="T69" s="161"/>
      <c r="U69" s="161"/>
      <c r="V69" s="161">
        <f>SUM(V70:V72)</f>
        <v>0</v>
      </c>
      <c r="W69" s="161"/>
      <c r="X69" s="161"/>
      <c r="Y69" s="161"/>
      <c r="AG69" t="s">
        <v>107</v>
      </c>
    </row>
    <row r="70" spans="1:60" outlineLevel="1" x14ac:dyDescent="0.2">
      <c r="A70" s="169">
        <v>24</v>
      </c>
      <c r="B70" s="170" t="s">
        <v>200</v>
      </c>
      <c r="C70" s="176" t="s">
        <v>201</v>
      </c>
      <c r="D70" s="171" t="s">
        <v>120</v>
      </c>
      <c r="E70" s="172">
        <v>6.3</v>
      </c>
      <c r="F70" s="173"/>
      <c r="G70" s="174">
        <f>ROUND(E70*F70,2)</f>
        <v>0</v>
      </c>
      <c r="H70" s="157"/>
      <c r="I70" s="156">
        <f>ROUND(E70*H70,2)</f>
        <v>0</v>
      </c>
      <c r="J70" s="157"/>
      <c r="K70" s="156">
        <f>ROUND(E70*J70,2)</f>
        <v>0</v>
      </c>
      <c r="L70" s="156">
        <v>21</v>
      </c>
      <c r="M70" s="156">
        <f>G70*(1+L70/100)</f>
        <v>0</v>
      </c>
      <c r="N70" s="155">
        <v>0</v>
      </c>
      <c r="O70" s="155">
        <f>ROUND(E70*N70,2)</f>
        <v>0</v>
      </c>
      <c r="P70" s="155">
        <v>0</v>
      </c>
      <c r="Q70" s="155">
        <f>ROUND(E70*P70,2)</f>
        <v>0</v>
      </c>
      <c r="R70" s="156"/>
      <c r="S70" s="156" t="s">
        <v>202</v>
      </c>
      <c r="T70" s="156" t="s">
        <v>202</v>
      </c>
      <c r="U70" s="156">
        <v>0</v>
      </c>
      <c r="V70" s="156">
        <f>ROUND(E70*U70,2)</f>
        <v>0</v>
      </c>
      <c r="W70" s="156"/>
      <c r="X70" s="156" t="s">
        <v>123</v>
      </c>
      <c r="Y70" s="156" t="s">
        <v>114</v>
      </c>
      <c r="Z70" s="146"/>
      <c r="AA70" s="146"/>
      <c r="AB70" s="146"/>
      <c r="AC70" s="146"/>
      <c r="AD70" s="146"/>
      <c r="AE70" s="146"/>
      <c r="AF70" s="146"/>
      <c r="AG70" s="146" t="s">
        <v>144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77" t="s">
        <v>225</v>
      </c>
      <c r="D71" s="158"/>
      <c r="E71" s="159"/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117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177" t="s">
        <v>275</v>
      </c>
      <c r="D72" s="158"/>
      <c r="E72" s="159">
        <v>6.3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117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">
      <c r="A73" s="3"/>
      <c r="B73" s="4"/>
      <c r="C73" s="178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v>15</v>
      </c>
      <c r="AF73">
        <v>21</v>
      </c>
      <c r="AG73" t="s">
        <v>92</v>
      </c>
    </row>
    <row r="74" spans="1:60" x14ac:dyDescent="0.2">
      <c r="A74" s="149"/>
      <c r="B74" s="150" t="s">
        <v>31</v>
      </c>
      <c r="C74" s="179"/>
      <c r="D74" s="151"/>
      <c r="E74" s="152"/>
      <c r="F74" s="152"/>
      <c r="G74" s="168">
        <f>G8+G36+G40+G43+G48+G57+G62+G67+G69</f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E74">
        <f>SUMIF(L7:L72,AE73,G7:G72)</f>
        <v>0</v>
      </c>
      <c r="AF74">
        <f>SUMIF(L7:L72,AF73,G7:G72)</f>
        <v>0</v>
      </c>
      <c r="AG74" t="s">
        <v>156</v>
      </c>
    </row>
    <row r="75" spans="1:60" x14ac:dyDescent="0.2">
      <c r="A75" s="3"/>
      <c r="B75" s="4"/>
      <c r="C75" s="178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3"/>
      <c r="B76" s="4"/>
      <c r="C76" s="178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A77" s="262" t="s">
        <v>157</v>
      </c>
      <c r="B77" s="262"/>
      <c r="C77" s="263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243"/>
      <c r="B78" s="244"/>
      <c r="C78" s="245"/>
      <c r="D78" s="244"/>
      <c r="E78" s="244"/>
      <c r="F78" s="244"/>
      <c r="G78" s="24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G78" t="s">
        <v>158</v>
      </c>
    </row>
    <row r="79" spans="1:60" x14ac:dyDescent="0.2">
      <c r="A79" s="247"/>
      <c r="B79" s="248"/>
      <c r="C79" s="249"/>
      <c r="D79" s="248"/>
      <c r="E79" s="248"/>
      <c r="F79" s="248"/>
      <c r="G79" s="25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247"/>
      <c r="B80" s="248"/>
      <c r="C80" s="249"/>
      <c r="D80" s="248"/>
      <c r="E80" s="248"/>
      <c r="F80" s="248"/>
      <c r="G80" s="25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247"/>
      <c r="B81" s="248"/>
      <c r="C81" s="249"/>
      <c r="D81" s="248"/>
      <c r="E81" s="248"/>
      <c r="F81" s="248"/>
      <c r="G81" s="25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A82" s="251"/>
      <c r="B82" s="252"/>
      <c r="C82" s="253"/>
      <c r="D82" s="252"/>
      <c r="E82" s="252"/>
      <c r="F82" s="252"/>
      <c r="G82" s="25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33" x14ac:dyDescent="0.2">
      <c r="A83" s="3"/>
      <c r="B83" s="4"/>
      <c r="C83" s="178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C84" s="180"/>
      <c r="D84" s="10"/>
      <c r="AG84" t="s">
        <v>159</v>
      </c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78:G82"/>
    <mergeCell ref="C14:G14"/>
    <mergeCell ref="C30:G30"/>
    <mergeCell ref="A1:G1"/>
    <mergeCell ref="C2:G2"/>
    <mergeCell ref="C3:G3"/>
    <mergeCell ref="C4:G4"/>
    <mergeCell ref="A77:C7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5" t="s">
        <v>7</v>
      </c>
      <c r="B1" s="255"/>
      <c r="C1" s="255"/>
      <c r="D1" s="255"/>
      <c r="E1" s="255"/>
      <c r="F1" s="255"/>
      <c r="G1" s="255"/>
      <c r="AG1" t="s">
        <v>80</v>
      </c>
    </row>
    <row r="2" spans="1:60" ht="25.15" customHeight="1" x14ac:dyDescent="0.2">
      <c r="A2" s="50" t="s">
        <v>8</v>
      </c>
      <c r="B2" s="49" t="s">
        <v>41</v>
      </c>
      <c r="C2" s="256" t="s">
        <v>42</v>
      </c>
      <c r="D2" s="257"/>
      <c r="E2" s="257"/>
      <c r="F2" s="257"/>
      <c r="G2" s="258"/>
      <c r="AG2" t="s">
        <v>81</v>
      </c>
    </row>
    <row r="3" spans="1:60" ht="25.15" customHeight="1" x14ac:dyDescent="0.2">
      <c r="A3" s="50" t="s">
        <v>9</v>
      </c>
      <c r="B3" s="49" t="s">
        <v>51</v>
      </c>
      <c r="C3" s="256" t="s">
        <v>52</v>
      </c>
      <c r="D3" s="257"/>
      <c r="E3" s="257"/>
      <c r="F3" s="257"/>
      <c r="G3" s="258"/>
      <c r="AC3" s="120" t="s">
        <v>81</v>
      </c>
      <c r="AG3" t="s">
        <v>82</v>
      </c>
    </row>
    <row r="4" spans="1:60" ht="25.15" customHeight="1" x14ac:dyDescent="0.2">
      <c r="A4" s="139" t="s">
        <v>10</v>
      </c>
      <c r="B4" s="140" t="s">
        <v>46</v>
      </c>
      <c r="C4" s="259" t="s">
        <v>52</v>
      </c>
      <c r="D4" s="260"/>
      <c r="E4" s="260"/>
      <c r="F4" s="260"/>
      <c r="G4" s="261"/>
      <c r="AG4" t="s">
        <v>83</v>
      </c>
    </row>
    <row r="5" spans="1:60" x14ac:dyDescent="0.2">
      <c r="D5" s="10"/>
    </row>
    <row r="6" spans="1:60" ht="38.25" x14ac:dyDescent="0.2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31</v>
      </c>
      <c r="H6" s="145" t="s">
        <v>32</v>
      </c>
      <c r="I6" s="145" t="s">
        <v>90</v>
      </c>
      <c r="J6" s="145" t="s">
        <v>33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2" t="s">
        <v>106</v>
      </c>
      <c r="B8" s="163" t="s">
        <v>78</v>
      </c>
      <c r="C8" s="175" t="s">
        <v>30</v>
      </c>
      <c r="D8" s="164"/>
      <c r="E8" s="165"/>
      <c r="F8" s="166"/>
      <c r="G8" s="167">
        <f>SUMIF(AG9:AG12,"&lt;&gt;NOR",G9:G12)</f>
        <v>0</v>
      </c>
      <c r="H8" s="161"/>
      <c r="I8" s="161">
        <f>SUM(I9:I12)</f>
        <v>0</v>
      </c>
      <c r="J8" s="161"/>
      <c r="K8" s="161">
        <f>SUM(K9:K12)</f>
        <v>0</v>
      </c>
      <c r="L8" s="161"/>
      <c r="M8" s="161">
        <f>SUM(M9:M12)</f>
        <v>0</v>
      </c>
      <c r="N8" s="160"/>
      <c r="O8" s="160">
        <f>SUM(O9:O12)</f>
        <v>0</v>
      </c>
      <c r="P8" s="160"/>
      <c r="Q8" s="160">
        <f>SUM(Q9:Q12)</f>
        <v>0</v>
      </c>
      <c r="R8" s="161"/>
      <c r="S8" s="161"/>
      <c r="T8" s="161"/>
      <c r="U8" s="161"/>
      <c r="V8" s="161">
        <f>SUM(V9:V12)</f>
        <v>0</v>
      </c>
      <c r="W8" s="161"/>
      <c r="X8" s="161"/>
      <c r="Y8" s="161"/>
      <c r="AG8" t="s">
        <v>107</v>
      </c>
    </row>
    <row r="9" spans="1:60" outlineLevel="1" x14ac:dyDescent="0.2">
      <c r="A9" s="181">
        <v>1</v>
      </c>
      <c r="B9" s="182" t="s">
        <v>276</v>
      </c>
      <c r="C9" s="187" t="s">
        <v>277</v>
      </c>
      <c r="D9" s="183" t="s">
        <v>278</v>
      </c>
      <c r="E9" s="184">
        <v>1</v>
      </c>
      <c r="F9" s="185"/>
      <c r="G9" s="186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121</v>
      </c>
      <c r="T9" s="156" t="s">
        <v>279</v>
      </c>
      <c r="U9" s="156">
        <v>0</v>
      </c>
      <c r="V9" s="156">
        <f>ROUND(E9*U9,2)</f>
        <v>0</v>
      </c>
      <c r="W9" s="156"/>
      <c r="X9" s="156" t="s">
        <v>280</v>
      </c>
      <c r="Y9" s="156" t="s">
        <v>114</v>
      </c>
      <c r="Z9" s="146"/>
      <c r="AA9" s="146"/>
      <c r="AB9" s="146"/>
      <c r="AC9" s="146"/>
      <c r="AD9" s="146"/>
      <c r="AE9" s="146"/>
      <c r="AF9" s="146"/>
      <c r="AG9" s="146" t="s">
        <v>281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81">
        <v>2</v>
      </c>
      <c r="B10" s="182" t="s">
        <v>282</v>
      </c>
      <c r="C10" s="187" t="s">
        <v>283</v>
      </c>
      <c r="D10" s="183" t="s">
        <v>278</v>
      </c>
      <c r="E10" s="184">
        <v>1</v>
      </c>
      <c r="F10" s="185"/>
      <c r="G10" s="186">
        <f>ROUND(E10*F10,2)</f>
        <v>0</v>
      </c>
      <c r="H10" s="157"/>
      <c r="I10" s="156">
        <f>ROUND(E10*H10,2)</f>
        <v>0</v>
      </c>
      <c r="J10" s="157"/>
      <c r="K10" s="156">
        <f>ROUND(E10*J10,2)</f>
        <v>0</v>
      </c>
      <c r="L10" s="156">
        <v>21</v>
      </c>
      <c r="M10" s="156">
        <f>G10*(1+L10/100)</f>
        <v>0</v>
      </c>
      <c r="N10" s="155">
        <v>0</v>
      </c>
      <c r="O10" s="155">
        <f>ROUND(E10*N10,2)</f>
        <v>0</v>
      </c>
      <c r="P10" s="155">
        <v>0</v>
      </c>
      <c r="Q10" s="155">
        <f>ROUND(E10*P10,2)</f>
        <v>0</v>
      </c>
      <c r="R10" s="156"/>
      <c r="S10" s="156" t="s">
        <v>121</v>
      </c>
      <c r="T10" s="156" t="s">
        <v>279</v>
      </c>
      <c r="U10" s="156">
        <v>0</v>
      </c>
      <c r="V10" s="156">
        <f>ROUND(E10*U10,2)</f>
        <v>0</v>
      </c>
      <c r="W10" s="156"/>
      <c r="X10" s="156" t="s">
        <v>280</v>
      </c>
      <c r="Y10" s="156" t="s">
        <v>114</v>
      </c>
      <c r="Z10" s="146"/>
      <c r="AA10" s="146"/>
      <c r="AB10" s="146"/>
      <c r="AC10" s="146"/>
      <c r="AD10" s="146"/>
      <c r="AE10" s="146"/>
      <c r="AF10" s="146"/>
      <c r="AG10" s="146" t="s">
        <v>281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9">
        <v>3</v>
      </c>
      <c r="B11" s="170" t="s">
        <v>284</v>
      </c>
      <c r="C11" s="176" t="s">
        <v>285</v>
      </c>
      <c r="D11" s="171" t="s">
        <v>278</v>
      </c>
      <c r="E11" s="172">
        <v>3</v>
      </c>
      <c r="F11" s="173"/>
      <c r="G11" s="174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21</v>
      </c>
      <c r="M11" s="156">
        <f>G11*(1+L11/100)</f>
        <v>0</v>
      </c>
      <c r="N11" s="155">
        <v>0</v>
      </c>
      <c r="O11" s="155">
        <f>ROUND(E11*N11,2)</f>
        <v>0</v>
      </c>
      <c r="P11" s="155">
        <v>0</v>
      </c>
      <c r="Q11" s="155">
        <f>ROUND(E11*P11,2)</f>
        <v>0</v>
      </c>
      <c r="R11" s="156"/>
      <c r="S11" s="156" t="s">
        <v>121</v>
      </c>
      <c r="T11" s="156" t="s">
        <v>279</v>
      </c>
      <c r="U11" s="156">
        <v>0</v>
      </c>
      <c r="V11" s="156">
        <f>ROUND(E11*U11,2)</f>
        <v>0</v>
      </c>
      <c r="W11" s="156"/>
      <c r="X11" s="156" t="s">
        <v>280</v>
      </c>
      <c r="Y11" s="156" t="s">
        <v>114</v>
      </c>
      <c r="Z11" s="146"/>
      <c r="AA11" s="146"/>
      <c r="AB11" s="146"/>
      <c r="AC11" s="146"/>
      <c r="AD11" s="146"/>
      <c r="AE11" s="146"/>
      <c r="AF11" s="146"/>
      <c r="AG11" s="146" t="s">
        <v>281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77" t="s">
        <v>286</v>
      </c>
      <c r="D12" s="158"/>
      <c r="E12" s="159">
        <v>3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">
      <c r="A13" s="3"/>
      <c r="B13" s="4"/>
      <c r="C13" s="178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AE13">
        <v>15</v>
      </c>
      <c r="AF13">
        <v>21</v>
      </c>
      <c r="AG13" t="s">
        <v>92</v>
      </c>
    </row>
    <row r="14" spans="1:60" x14ac:dyDescent="0.2">
      <c r="A14" s="149"/>
      <c r="B14" s="150" t="s">
        <v>31</v>
      </c>
      <c r="C14" s="179"/>
      <c r="D14" s="151"/>
      <c r="E14" s="152"/>
      <c r="F14" s="152"/>
      <c r="G14" s="168">
        <f>G8</f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E14">
        <f>SUMIF(L7:L12,AE13,G7:G12)</f>
        <v>0</v>
      </c>
      <c r="AF14">
        <f>SUMIF(L7:L12,AF13,G7:G12)</f>
        <v>0</v>
      </c>
      <c r="AG14" t="s">
        <v>156</v>
      </c>
    </row>
    <row r="15" spans="1:60" x14ac:dyDescent="0.2">
      <c r="A15" s="3"/>
      <c r="B15" s="4"/>
      <c r="C15" s="178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60" x14ac:dyDescent="0.2">
      <c r="A16" s="3"/>
      <c r="B16" s="4"/>
      <c r="C16" s="178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33" x14ac:dyDescent="0.2">
      <c r="A17" s="262" t="s">
        <v>157</v>
      </c>
      <c r="B17" s="262"/>
      <c r="C17" s="263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33" x14ac:dyDescent="0.2">
      <c r="A18" s="243"/>
      <c r="B18" s="244"/>
      <c r="C18" s="245"/>
      <c r="D18" s="244"/>
      <c r="E18" s="244"/>
      <c r="F18" s="244"/>
      <c r="G18" s="24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G18" t="s">
        <v>158</v>
      </c>
    </row>
    <row r="19" spans="1:33" x14ac:dyDescent="0.2">
      <c r="A19" s="247"/>
      <c r="B19" s="248"/>
      <c r="C19" s="249"/>
      <c r="D19" s="248"/>
      <c r="E19" s="248"/>
      <c r="F19" s="248"/>
      <c r="G19" s="25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247"/>
      <c r="B20" s="248"/>
      <c r="C20" s="249"/>
      <c r="D20" s="248"/>
      <c r="E20" s="248"/>
      <c r="F20" s="248"/>
      <c r="G20" s="25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47"/>
      <c r="B21" s="248"/>
      <c r="C21" s="249"/>
      <c r="D21" s="248"/>
      <c r="E21" s="248"/>
      <c r="F21" s="248"/>
      <c r="G21" s="25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251"/>
      <c r="B22" s="252"/>
      <c r="C22" s="253"/>
      <c r="D22" s="252"/>
      <c r="E22" s="252"/>
      <c r="F22" s="252"/>
      <c r="G22" s="25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A23" s="3"/>
      <c r="B23" s="4"/>
      <c r="C23" s="178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C24" s="180"/>
      <c r="D24" s="10"/>
      <c r="AG24" t="s">
        <v>159</v>
      </c>
    </row>
    <row r="25" spans="1:33" x14ac:dyDescent="0.2">
      <c r="D25" s="10"/>
    </row>
    <row r="26" spans="1:33" x14ac:dyDescent="0.2">
      <c r="D26" s="10"/>
    </row>
    <row r="27" spans="1:33" x14ac:dyDescent="0.2">
      <c r="D27" s="10"/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8:G22"/>
    <mergeCell ref="A1:G1"/>
    <mergeCell ref="C2:G2"/>
    <mergeCell ref="C3:G3"/>
    <mergeCell ref="C4:G4"/>
    <mergeCell ref="A17:C1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54</vt:i4>
      </vt:variant>
    </vt:vector>
  </HeadingPairs>
  <TitlesOfParts>
    <vt:vector size="60" baseType="lpstr">
      <vt:lpstr>Stavba</vt:lpstr>
      <vt:lpstr>VzorPolozky</vt:lpstr>
      <vt:lpstr>SO01 01 Pol</vt:lpstr>
      <vt:lpstr>SO02 01 Pol</vt:lpstr>
      <vt:lpstr>SO03 01 Pol</vt:lpstr>
      <vt:lpstr>SO04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'SO02 01 Pol'!Názvy_tisku</vt:lpstr>
      <vt:lpstr>'SO03 01 Pol'!Názvy_tisku</vt:lpstr>
      <vt:lpstr>'SO04 01 Pol'!Názvy_tisku</vt:lpstr>
      <vt:lpstr>oadresa</vt:lpstr>
      <vt:lpstr>Stavba!Objednatel</vt:lpstr>
      <vt:lpstr>Stavba!Objekt</vt:lpstr>
      <vt:lpstr>'SO01 01 Pol'!Oblast_tisku</vt:lpstr>
      <vt:lpstr>'SO02 01 Pol'!Oblast_tisku</vt:lpstr>
      <vt:lpstr>'SO03 01 Pol'!Oblast_tisku</vt:lpstr>
      <vt:lpstr>'SO04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11martin@hotmail.cz</dc:creator>
  <cp:lastModifiedBy>Obec Oborná</cp:lastModifiedBy>
  <cp:lastPrinted>2022-11-23T06:52:32Z</cp:lastPrinted>
  <dcterms:created xsi:type="dcterms:W3CDTF">2009-04-08T07:15:50Z</dcterms:created>
  <dcterms:modified xsi:type="dcterms:W3CDTF">2023-04-05T07:37:41Z</dcterms:modified>
</cp:coreProperties>
</file>