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ekonom\DATA\Rozpočty\2022\22257 Radnice UB - Kotelna\"/>
    </mc:Choice>
  </mc:AlternateContent>
  <bookViews>
    <workbookView xWindow="0" yWindow="0" windowWidth="38400" windowHeight="12435" firstSheet="1" activeTab="1"/>
  </bookViews>
  <sheets>
    <sheet name="Rekapitulace stavby" sheetId="1" state="veryHidden" r:id="rId1"/>
    <sheet name="23051a - MěÚ Uherský Brod..." sheetId="2" r:id="rId2"/>
  </sheets>
  <definedNames>
    <definedName name="_xlnm._FilterDatabase" localSheetId="1" hidden="1">'23051a - MěÚ Uherský Brod...'!$C$123:$K$168</definedName>
    <definedName name="_xlnm.Print_Titles" localSheetId="1">'23051a - MěÚ Uherský Brod...'!$123:$123</definedName>
    <definedName name="_xlnm.Print_Titles" localSheetId="0">'Rekapitulace stavby'!$92:$92</definedName>
    <definedName name="_xlnm.Print_Area" localSheetId="1">'23051a - MěÚ Uherský Brod...'!$C$4:$J$76,'23051a - MěÚ Uherský Brod...'!$C$82:$J$105,'23051a - MěÚ Uherský Brod...'!$C$111:$K$168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J121" i="2"/>
  <c r="F118" i="2"/>
  <c r="E116" i="2"/>
  <c r="J92" i="2"/>
  <c r="F89" i="2"/>
  <c r="E87" i="2"/>
  <c r="J21" i="2"/>
  <c r="E21" i="2"/>
  <c r="J120" i="2"/>
  <c r="J20" i="2"/>
  <c r="J18" i="2"/>
  <c r="E18" i="2"/>
  <c r="F121" i="2"/>
  <c r="J17" i="2"/>
  <c r="J15" i="2"/>
  <c r="E15" i="2"/>
  <c r="F120" i="2"/>
  <c r="J14" i="2"/>
  <c r="J12" i="2"/>
  <c r="J118" i="2" s="1"/>
  <c r="E7" i="2"/>
  <c r="E85" i="2"/>
  <c r="AS94" i="1"/>
  <c r="L90" i="1"/>
  <c r="AM90" i="1"/>
  <c r="AM89" i="1"/>
  <c r="L89" i="1"/>
  <c r="AM87" i="1"/>
  <c r="L87" i="1"/>
  <c r="L85" i="1"/>
  <c r="L84" i="1"/>
  <c r="J168" i="2"/>
  <c r="J167" i="2"/>
  <c r="J166" i="2"/>
  <c r="BK165" i="2"/>
  <c r="J164" i="2"/>
  <c r="J161" i="2"/>
  <c r="BK160" i="2"/>
  <c r="J159" i="2"/>
  <c r="J157" i="2"/>
  <c r="BK156" i="2"/>
  <c r="BK155" i="2"/>
  <c r="BK154" i="2"/>
  <c r="BK153" i="2"/>
  <c r="BK151" i="2"/>
  <c r="J150" i="2"/>
  <c r="BK149" i="2"/>
  <c r="J148" i="2"/>
  <c r="BK146" i="2"/>
  <c r="BK145" i="2"/>
  <c r="BK144" i="2"/>
  <c r="BK143" i="2"/>
  <c r="J142" i="2"/>
  <c r="BK141" i="2"/>
  <c r="J141" i="2"/>
  <c r="BK140" i="2"/>
  <c r="BK139" i="2"/>
  <c r="BK138" i="2"/>
  <c r="BK137" i="2"/>
  <c r="J136" i="2"/>
  <c r="BK135" i="2"/>
  <c r="J134" i="2"/>
  <c r="J133" i="2"/>
  <c r="J131" i="2"/>
  <c r="BK130" i="2"/>
  <c r="J129" i="2"/>
  <c r="J128" i="2"/>
  <c r="BK127" i="2"/>
  <c r="BK168" i="2"/>
  <c r="BK167" i="2"/>
  <c r="BK166" i="2"/>
  <c r="J165" i="2"/>
  <c r="BK164" i="2"/>
  <c r="BK161" i="2"/>
  <c r="J160" i="2"/>
  <c r="BK159" i="2"/>
  <c r="BK157" i="2"/>
  <c r="J156" i="2"/>
  <c r="J155" i="2"/>
  <c r="J154" i="2"/>
  <c r="J153" i="2"/>
  <c r="J151" i="2"/>
  <c r="BK150" i="2"/>
  <c r="J149" i="2"/>
  <c r="BK148" i="2"/>
  <c r="J146" i="2"/>
  <c r="J145" i="2"/>
  <c r="J144" i="2"/>
  <c r="J143" i="2"/>
  <c r="BK142" i="2"/>
  <c r="J140" i="2"/>
  <c r="J139" i="2"/>
  <c r="J138" i="2"/>
  <c r="J137" i="2"/>
  <c r="BK136" i="2"/>
  <c r="J135" i="2"/>
  <c r="BK134" i="2"/>
  <c r="BK133" i="2"/>
  <c r="BK131" i="2"/>
  <c r="J130" i="2"/>
  <c r="BK129" i="2"/>
  <c r="BK128" i="2"/>
  <c r="J127" i="2"/>
  <c r="F34" i="2" l="1"/>
  <c r="BA95" i="1"/>
  <c r="BA94" i="1"/>
  <c r="W30" i="1" s="1"/>
  <c r="F35" i="2"/>
  <c r="BB95" i="1"/>
  <c r="BB94" i="1"/>
  <c r="AX94" i="1" s="1"/>
  <c r="F37" i="2"/>
  <c r="BD95" i="1"/>
  <c r="BD94" i="1"/>
  <c r="W33" i="1" s="1"/>
  <c r="P163" i="2"/>
  <c r="P162" i="2"/>
  <c r="J34" i="2"/>
  <c r="AW95" i="1" s="1"/>
  <c r="F36" i="2"/>
  <c r="BC95" i="1"/>
  <c r="BC94" i="1"/>
  <c r="W32" i="1" s="1"/>
  <c r="BK126" i="2"/>
  <c r="J126" i="2"/>
  <c r="J98" i="2"/>
  <c r="P126" i="2"/>
  <c r="R126" i="2"/>
  <c r="T126" i="2"/>
  <c r="BK132" i="2"/>
  <c r="J132" i="2" s="1"/>
  <c r="J99" i="2" s="1"/>
  <c r="P132" i="2"/>
  <c r="R132" i="2"/>
  <c r="T132" i="2"/>
  <c r="BK147" i="2"/>
  <c r="J147" i="2"/>
  <c r="J100" i="2"/>
  <c r="P147" i="2"/>
  <c r="R147" i="2"/>
  <c r="T147" i="2"/>
  <c r="BK152" i="2"/>
  <c r="J152" i="2" s="1"/>
  <c r="J101" i="2" s="1"/>
  <c r="P152" i="2"/>
  <c r="R152" i="2"/>
  <c r="T152" i="2"/>
  <c r="BK158" i="2"/>
  <c r="J158" i="2"/>
  <c r="J102" i="2"/>
  <c r="P158" i="2"/>
  <c r="R158" i="2"/>
  <c r="T158" i="2"/>
  <c r="BK163" i="2"/>
  <c r="J163" i="2" s="1"/>
  <c r="J104" i="2" s="1"/>
  <c r="R163" i="2"/>
  <c r="R162" i="2"/>
  <c r="T163" i="2"/>
  <c r="T162" i="2"/>
  <c r="F91" i="2"/>
  <c r="F92" i="2"/>
  <c r="E114" i="2"/>
  <c r="BE127" i="2"/>
  <c r="BE128" i="2"/>
  <c r="BE129" i="2"/>
  <c r="BE130" i="2"/>
  <c r="BE133" i="2"/>
  <c r="BE134" i="2"/>
  <c r="BE136" i="2"/>
  <c r="BE138" i="2"/>
  <c r="BE140" i="2"/>
  <c r="BE142" i="2"/>
  <c r="BE146" i="2"/>
  <c r="BE149" i="2"/>
  <c r="BE151" i="2"/>
  <c r="BE157" i="2"/>
  <c r="BE159" i="2"/>
  <c r="BE161" i="2"/>
  <c r="BE164" i="2"/>
  <c r="BE166" i="2"/>
  <c r="BE167" i="2"/>
  <c r="J89" i="2"/>
  <c r="J91" i="2"/>
  <c r="BE131" i="2"/>
  <c r="BE135" i="2"/>
  <c r="BE137" i="2"/>
  <c r="BE139" i="2"/>
  <c r="BE141" i="2"/>
  <c r="BE143" i="2"/>
  <c r="BE144" i="2"/>
  <c r="BE145" i="2"/>
  <c r="BE148" i="2"/>
  <c r="BE150" i="2"/>
  <c r="BE153" i="2"/>
  <c r="BE154" i="2"/>
  <c r="BE155" i="2"/>
  <c r="BE156" i="2"/>
  <c r="BE160" i="2"/>
  <c r="BE165" i="2"/>
  <c r="BE168" i="2"/>
  <c r="T125" i="2" l="1"/>
  <c r="T124" i="2"/>
  <c r="R125" i="2"/>
  <c r="R124" i="2"/>
  <c r="P125" i="2"/>
  <c r="P124" i="2"/>
  <c r="AU95" i="1"/>
  <c r="AU94" i="1"/>
  <c r="AW94" i="1"/>
  <c r="AK30" i="1"/>
  <c r="AY94" i="1"/>
  <c r="W31" i="1"/>
  <c r="BK125" i="2"/>
  <c r="J125" i="2"/>
  <c r="J97" i="2"/>
  <c r="BK162" i="2"/>
  <c r="J162" i="2" s="1"/>
  <c r="J103" i="2" s="1"/>
  <c r="F33" i="2"/>
  <c r="AZ95" i="1"/>
  <c r="AZ94" i="1" s="1"/>
  <c r="W29" i="1" s="1"/>
  <c r="J33" i="2"/>
  <c r="AV95" i="1"/>
  <c r="AT95" i="1" s="1"/>
  <c r="AV94" i="1" l="1"/>
  <c r="AK29" i="1"/>
  <c r="BK124" i="2"/>
  <c r="J124" i="2"/>
  <c r="J96" i="2" s="1"/>
  <c r="AT94" i="1" l="1"/>
  <c r="J30" i="2"/>
  <c r="AG95" i="1" s="1"/>
  <c r="AN95" i="1" s="1"/>
  <c r="AG94" i="1" l="1"/>
  <c r="AK26" i="1" s="1"/>
  <c r="AK35" i="1" s="1"/>
  <c r="J39" i="2"/>
  <c r="AN94" i="1" l="1"/>
</calcChain>
</file>

<file path=xl/sharedStrings.xml><?xml version="1.0" encoding="utf-8"?>
<sst xmlns="http://schemas.openxmlformats.org/spreadsheetml/2006/main" count="808" uniqueCount="281">
  <si>
    <t>Export Komplet</t>
  </si>
  <si>
    <t/>
  </si>
  <si>
    <t>2.0</t>
  </si>
  <si>
    <t>ZAMOK</t>
  </si>
  <si>
    <t>False</t>
  </si>
  <si>
    <t>{b04497dd-e97e-4150-8c7d-18db3cdba1e3}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</si>
  <si>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</si>
  <si>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</si>
  <si>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</si>
  <si>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</si>
  <si>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</si>
  <si>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</si>
  <si>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</si>
  <si>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</si>
  <si>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23051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</si>
  <si>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</si>
  <si>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</si>
  <si>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MěÚ Uherský Brod</t>
  </si>
  <si>
    <t>KSO:</t>
  </si>
  <si>
    <t>CC-CZ:</t>
  </si>
  <si>
    <t>Místo:</t>
  </si>
  <si>
    <t>Uherský Brod</t>
  </si>
  <si>
    <t>Datum:</t>
  </si>
  <si>
    <t>17. 4. 2023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</si>
  <si>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</si>
  <si>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</si>
  <si>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</si>
  <si>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</si>
  <si>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</si>
  <si>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</si>
  <si>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</si>
  <si>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</si>
  <si>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0,1</t>
  </si>
  <si>
    <t>Zpracovatel:</t>
  </si>
  <si>
    <t>Bršlica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</si>
  <si>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</si>
  <si>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</si>
  <si>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</si>
  <si>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</si>
  <si>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</si>
  <si>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</si>
  <si>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</si>
  <si>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</si>
  <si>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</si>
  <si>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</si>
  <si>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</si>
  <si>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</si>
  <si>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</si>
  <si>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</si>
  <si>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</si>
  <si>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</si>
  <si>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</si>
  <si>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</si>
  <si>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</si>
  <si>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</si>
  <si>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</si>
  <si>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</si>
  <si>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</si>
  <si>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</si>
  <si>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</si>
  <si>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</si>
  <si>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</si>
  <si>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</si>
  <si>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</si>
  <si>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</si>
  <si>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</si>
  <si>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</si>
  <si>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</si>
  <si>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</si>
  <si>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</si>
  <si>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</si>
  <si>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</si>
  <si>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</si>
  <si>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</si>
  <si>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</si>
  <si>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</si>
  <si>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</si>
  <si>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</si>
  <si>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</si>
  <si>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</si>
  <si>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</si>
  <si>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23051a</t>
  </si>
  <si>
    <t>MěÚ Uherský Brod - výměna požárních dveří 3.n.p.</t>
  </si>
  <si>
    <t>STA</t>
  </si>
  <si>
    <t>1</t>
  </si>
  <si>
    <t>{1db2c04b-4aa0-48ff-b927-21c3c4970e3f}</t>
  </si>
  <si>
    <t>2</t>
  </si>
  <si>
    <t>KRYCÍ LIST SOUPISU PRACÍ</t>
  </si>
  <si>
    <t>Objekt:</t>
  </si>
  <si>
    <t>23051a - MěÚ Uherský Brod - výměna požárních dveří 3.n.p.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</si>
  <si>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</si>
  <si>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</si>
  <si>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</si>
  <si>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</si>
  <si>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</si>
  <si>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</si>
  <si>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</si>
  <si>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</si>
  <si>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</si>
  <si>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</si>
  <si>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767 - Konstrukce zámečnické</t>
  </si>
  <si>
    <t>N00 - HZS</t>
  </si>
  <si>
    <t xml:space="preserve">    N01 - HZS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</si>
  <si>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</si>
  <si>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</si>
  <si>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</si>
  <si>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</si>
  <si>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</si>
  <si>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</si>
  <si>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</si>
  <si>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</si>
  <si>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</si>
  <si>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</si>
  <si>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</si>
  <si>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</si>
  <si>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</si>
  <si>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</si>
  <si>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</si>
  <si>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</si>
  <si>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</si>
  <si>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</si>
  <si>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31</t>
  </si>
  <si>
    <t>K</t>
  </si>
  <si>
    <t>713311000</t>
  </si>
  <si>
    <t>Mtž izolace návlekové do DN 50</t>
  </si>
  <si>
    <t>m</t>
  </si>
  <si>
    <t>16</t>
  </si>
  <si>
    <t>-1866097476</t>
  </si>
  <si>
    <t>32</t>
  </si>
  <si>
    <t>M</t>
  </si>
  <si>
    <t>SPT</t>
  </si>
  <si>
    <t>Spony Tubolit 100 ks/sáček</t>
  </si>
  <si>
    <t>kus</t>
  </si>
  <si>
    <t>-1295739408</t>
  </si>
  <si>
    <t>33</t>
  </si>
  <si>
    <t>104ARMTU DG 020-09</t>
  </si>
  <si>
    <t>Izolace Tubolit DG 20-9 hadice 2m, šedá</t>
  </si>
  <si>
    <t>-434915023</t>
  </si>
  <si>
    <t>34</t>
  </si>
  <si>
    <t>104ARMTU DG 040-09</t>
  </si>
  <si>
    <t>Izolace Tubolit DG 40-9 hadice 2m, šedá</t>
  </si>
  <si>
    <t>2036865109</t>
  </si>
  <si>
    <t>35</t>
  </si>
  <si>
    <t>998713201</t>
  </si>
  <si>
    <t>Přesun hmot pro izolace tepelné v objektech v do 6 m</t>
  </si>
  <si>
    <t>%</t>
  </si>
  <si>
    <t>-1352917217</t>
  </si>
  <si>
    <t>722</t>
  </si>
  <si>
    <t>Zdravotechnika - vnitřní vodovod</t>
  </si>
  <si>
    <t>22</t>
  </si>
  <si>
    <t>722173925</t>
  </si>
  <si>
    <t>Potrubí plastové propojení D 40</t>
  </si>
  <si>
    <t>-1352568788</t>
  </si>
  <si>
    <t>722174023</t>
  </si>
  <si>
    <t>Potrubí vodovodní plastové PPR svar polyfúze PN 20 D 25x4,2 mm</t>
  </si>
  <si>
    <t>1445548480</t>
  </si>
  <si>
    <t>722174025</t>
  </si>
  <si>
    <t>Potrubí vodovodní plastové PPR svar polyfúze PN 20 D 40x6,7 mm</t>
  </si>
  <si>
    <t>7476644</t>
  </si>
  <si>
    <t>23</t>
  </si>
  <si>
    <t>722221001</t>
  </si>
  <si>
    <t xml:space="preserve">Vyvedení výustky DN 3/4" </t>
  </si>
  <si>
    <t>234421012</t>
  </si>
  <si>
    <t>24</t>
  </si>
  <si>
    <t>722221003</t>
  </si>
  <si>
    <t xml:space="preserve">Vyvedení výustky DN 5/4" </t>
  </si>
  <si>
    <t>883059091</t>
  </si>
  <si>
    <t>25</t>
  </si>
  <si>
    <t>722224112</t>
  </si>
  <si>
    <t>Kohout závitový plnicí nebo vypouštěcí PN 6 G 3/4 s jedním závitem</t>
  </si>
  <si>
    <t>1904047636</t>
  </si>
  <si>
    <t>3</t>
  </si>
  <si>
    <t>722231073.GCM</t>
  </si>
  <si>
    <t>Ventil zpětný Giacomini R60 mosazný G 3/4" PN 10 do 110°C se dvěma závity</t>
  </si>
  <si>
    <t>1401700344</t>
  </si>
  <si>
    <t>4</t>
  </si>
  <si>
    <t>722231076.GCM</t>
  </si>
  <si>
    <t>Ventil zpětný Giacomini R60 mosazný G 6/4" PN 10 do 110°C se dvěma závity</t>
  </si>
  <si>
    <t>886866709</t>
  </si>
  <si>
    <t>5</t>
  </si>
  <si>
    <t>722231142.GCM</t>
  </si>
  <si>
    <t>Ventil závitový Giacomini R140 pojistný rohový G 3/4"</t>
  </si>
  <si>
    <t>-2006965415</t>
  </si>
  <si>
    <t>6</t>
  </si>
  <si>
    <t>722232044.GCM</t>
  </si>
  <si>
    <t>Kohout kulový Giacomini R250D přímý G 3/4" PN 42 do 185°C vnitřní závit</t>
  </si>
  <si>
    <t>1087955205</t>
  </si>
  <si>
    <t>7</t>
  </si>
  <si>
    <t>722232046.GCM</t>
  </si>
  <si>
    <t>Kohout kulový Giacomini R250D přímý G 5/4" PN 42 do 185°C vnitřní závit</t>
  </si>
  <si>
    <t>1282343677</t>
  </si>
  <si>
    <t>8</t>
  </si>
  <si>
    <t>722234264.IVR</t>
  </si>
  <si>
    <t>Filtr mosazný IVAR G 3/4" PN 20 do 80°C s 2x vnitřním závitem</t>
  </si>
  <si>
    <t>-1429369786</t>
  </si>
  <si>
    <t>9</t>
  </si>
  <si>
    <t>722290226</t>
  </si>
  <si>
    <t>Zkouška těsnosti vodovodního potrubí závitového DN do 50</t>
  </si>
  <si>
    <t>-1240134386</t>
  </si>
  <si>
    <t>10</t>
  </si>
  <si>
    <t>998722202</t>
  </si>
  <si>
    <t>Přesun hmot procentní pro vnitřní vodovod v objektech v přes 6 do 12 m</t>
  </si>
  <si>
    <t>-1544843846</t>
  </si>
  <si>
    <t>724</t>
  </si>
  <si>
    <t>Zdravotechnika - strojní vybavení</t>
  </si>
  <si>
    <t>27</t>
  </si>
  <si>
    <t>724319133</t>
  </si>
  <si>
    <t>Montáž nádrže tlakové do 25 litrů ostatní typ</t>
  </si>
  <si>
    <t>-1227428488</t>
  </si>
  <si>
    <t>28</t>
  </si>
  <si>
    <t>7308000</t>
  </si>
  <si>
    <t>Tlakové expanzní nádoby s membránou refix DD 12/10 včetně připojovací armatury Flowjet</t>
  </si>
  <si>
    <t>207404907</t>
  </si>
  <si>
    <t>26</t>
  </si>
  <si>
    <t>56</t>
  </si>
  <si>
    <t>Manometr 0-600 kPa</t>
  </si>
  <si>
    <t>-704877871</t>
  </si>
  <si>
    <t>29</t>
  </si>
  <si>
    <t>998724201</t>
  </si>
  <si>
    <t>Přesun hmot pro strojní vybavení v objektech v do 6 m</t>
  </si>
  <si>
    <t>-968721770</t>
  </si>
  <si>
    <t>725</t>
  </si>
  <si>
    <t>Zdravotechnika - zařizovací předměty</t>
  </si>
  <si>
    <t>12</t>
  </si>
  <si>
    <t>725539306</t>
  </si>
  <si>
    <t>Montáž ohřívačů zásobníkových stacionárních tlakových přes 500 do 1000 l</t>
  </si>
  <si>
    <t>soubor</t>
  </si>
  <si>
    <t>1571191246</t>
  </si>
  <si>
    <t>13</t>
  </si>
  <si>
    <t>BWP260S</t>
  </si>
  <si>
    <t>Tepelné čerpadlo pro ohřev TUV BWP 260 S</t>
  </si>
  <si>
    <t>-2039196376</t>
  </si>
  <si>
    <t>36</t>
  </si>
  <si>
    <t>BWP260S-VZT</t>
  </si>
  <si>
    <t>VZT pro tepelné čerpadlo</t>
  </si>
  <si>
    <t>-456372805</t>
  </si>
  <si>
    <t>37</t>
  </si>
  <si>
    <t>BWP260S-doprava</t>
  </si>
  <si>
    <t>Doprava tepelného čerpadla</t>
  </si>
  <si>
    <t>52469958</t>
  </si>
  <si>
    <t>14</t>
  </si>
  <si>
    <t>998725202</t>
  </si>
  <si>
    <t>Přesun hmot procentní pro zařizovací předměty v objektech v přes 6 do 12 m</t>
  </si>
  <si>
    <t>-817736701</t>
  </si>
  <si>
    <t>767</t>
  </si>
  <si>
    <t>Konstrukce zámečnické</t>
  </si>
  <si>
    <t>767995000</t>
  </si>
  <si>
    <t>Objímka pro trubku do DN 50</t>
  </si>
  <si>
    <t>-1116010383</t>
  </si>
  <si>
    <t>767995111</t>
  </si>
  <si>
    <t>Montáž a dodávka  atypických zámečnických konstrukcí hm do 5 kg</t>
  </si>
  <si>
    <t>kg</t>
  </si>
  <si>
    <t>445419795</t>
  </si>
  <si>
    <t>30</t>
  </si>
  <si>
    <t>998767201</t>
  </si>
  <si>
    <t>Přesun hmot procentní pro zámečnické konstrukce v objektech v do 6 m</t>
  </si>
  <si>
    <t>-1469830853</t>
  </si>
  <si>
    <t>N00</t>
  </si>
  <si>
    <t>HZS</t>
  </si>
  <si>
    <t>N01</t>
  </si>
  <si>
    <t>17</t>
  </si>
  <si>
    <t>990000003</t>
  </si>
  <si>
    <t>Napuštění systému</t>
  </si>
  <si>
    <t>nh</t>
  </si>
  <si>
    <t>512</t>
  </si>
  <si>
    <t>-992653302</t>
  </si>
  <si>
    <t>18</t>
  </si>
  <si>
    <t>990000012</t>
  </si>
  <si>
    <t>Zednické přípomoci</t>
  </si>
  <si>
    <t>-1461780341</t>
  </si>
  <si>
    <t>19</t>
  </si>
  <si>
    <t>990000031</t>
  </si>
  <si>
    <t>Proplachnutí systému</t>
  </si>
  <si>
    <t>-933742974</t>
  </si>
  <si>
    <t>20</t>
  </si>
  <si>
    <t>990000049</t>
  </si>
  <si>
    <t>Konzultace a koordinace</t>
  </si>
  <si>
    <t>970896019</t>
  </si>
  <si>
    <t>990000051</t>
  </si>
  <si>
    <t>Doprava a čas strávený na cestě</t>
  </si>
  <si>
    <t>1673835990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</si>
</sst>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1" t="s">
        <v>14</v>
      </c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P5" s="19"/>
      <c r="AQ5" s="19"/>
      <c r="AR5" s="17"/>
      <c r="BE5" s="228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3" t="s">
        <v>17</v>
      </c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  <c r="AE6" s="232"/>
      <c r="AF6" s="232"/>
      <c r="AG6" s="232"/>
      <c r="AH6" s="232"/>
      <c r="AI6" s="232"/>
      <c r="AJ6" s="232"/>
      <c r="AK6" s="232"/>
      <c r="AL6" s="232"/>
      <c r="AM6" s="232"/>
      <c r="AN6" s="232"/>
      <c r="AO6" s="232"/>
      <c r="AP6" s="19"/>
      <c r="AQ6" s="19"/>
      <c r="AR6" s="17"/>
      <c r="BE6" s="229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29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29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9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29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29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9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29"/>
      <c r="BS13" s="14" t="s">
        <v>6</v>
      </c>
    </row>
    <row r="14" spans="1:74" ht="12.75">
      <c r="B14" s="18"/>
      <c r="C14" s="19"/>
      <c r="D14" s="19"/>
      <c r="E14" s="234" t="s">
        <v>29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29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9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29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29"/>
      <c r="BS17" s="14" t="s">
        <v>31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9"/>
      <c r="BS18" s="14" t="s">
        <v>32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29"/>
      <c r="BS19" s="14" t="s">
        <v>32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29"/>
      <c r="BS20" s="14" t="s">
        <v>31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9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9"/>
    </row>
    <row r="23" spans="1:71" s="1" customFormat="1" ht="16.5" customHeight="1">
      <c r="B23" s="18"/>
      <c r="C23" s="19"/>
      <c r="D23" s="19"/>
      <c r="E23" s="236" t="s">
        <v>1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O23" s="19"/>
      <c r="AP23" s="19"/>
      <c r="AQ23" s="19"/>
      <c r="AR23" s="17"/>
      <c r="BE23" s="229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9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9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7">
        <f>ROUNDUP(AG94,1)</f>
        <v>0</v>
      </c>
      <c r="AL26" s="238"/>
      <c r="AM26" s="238"/>
      <c r="AN26" s="238"/>
      <c r="AO26" s="238"/>
      <c r="AP26" s="33"/>
      <c r="AQ26" s="33"/>
      <c r="AR26" s="36"/>
      <c r="BE26" s="229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9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9" t="s">
        <v>37</v>
      </c>
      <c r="M28" s="239"/>
      <c r="N28" s="239"/>
      <c r="O28" s="239"/>
      <c r="P28" s="239"/>
      <c r="Q28" s="33"/>
      <c r="R28" s="33"/>
      <c r="S28" s="33"/>
      <c r="T28" s="33"/>
      <c r="U28" s="33"/>
      <c r="V28" s="33"/>
      <c r="W28" s="239" t="s">
        <v>38</v>
      </c>
      <c r="X28" s="239"/>
      <c r="Y28" s="239"/>
      <c r="Z28" s="239"/>
      <c r="AA28" s="239"/>
      <c r="AB28" s="239"/>
      <c r="AC28" s="239"/>
      <c r="AD28" s="239"/>
      <c r="AE28" s="239"/>
      <c r="AF28" s="33"/>
      <c r="AG28" s="33"/>
      <c r="AH28" s="33"/>
      <c r="AI28" s="33"/>
      <c r="AJ28" s="33"/>
      <c r="AK28" s="239" t="s">
        <v>39</v>
      </c>
      <c r="AL28" s="239"/>
      <c r="AM28" s="239"/>
      <c r="AN28" s="239"/>
      <c r="AO28" s="239"/>
      <c r="AP28" s="33"/>
      <c r="AQ28" s="33"/>
      <c r="AR28" s="36"/>
      <c r="BE28" s="229"/>
    </row>
    <row r="29" spans="1:71" s="3" customFormat="1" ht="14.45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42">
        <v>0.21</v>
      </c>
      <c r="M29" s="241"/>
      <c r="N29" s="241"/>
      <c r="O29" s="241"/>
      <c r="P29" s="241"/>
      <c r="Q29" s="38"/>
      <c r="R29" s="38"/>
      <c r="S29" s="38"/>
      <c r="T29" s="38"/>
      <c r="U29" s="38"/>
      <c r="V29" s="38"/>
      <c r="W29" s="240">
        <f>ROUNDUP(AZ94, 1)</f>
        <v>0</v>
      </c>
      <c r="X29" s="241"/>
      <c r="Y29" s="241"/>
      <c r="Z29" s="241"/>
      <c r="AA29" s="241"/>
      <c r="AB29" s="241"/>
      <c r="AC29" s="241"/>
      <c r="AD29" s="241"/>
      <c r="AE29" s="241"/>
      <c r="AF29" s="38"/>
      <c r="AG29" s="38"/>
      <c r="AH29" s="38"/>
      <c r="AI29" s="38"/>
      <c r="AJ29" s="38"/>
      <c r="AK29" s="240">
        <f>ROUNDUP(AV94, 1)</f>
        <v>0</v>
      </c>
      <c r="AL29" s="241"/>
      <c r="AM29" s="241"/>
      <c r="AN29" s="241"/>
      <c r="AO29" s="241"/>
      <c r="AP29" s="38"/>
      <c r="AQ29" s="38"/>
      <c r="AR29" s="39"/>
      <c r="BE29" s="230"/>
    </row>
    <row r="30" spans="1:71" s="3" customFormat="1" ht="14.45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42">
        <v>0.15</v>
      </c>
      <c r="M30" s="241"/>
      <c r="N30" s="241"/>
      <c r="O30" s="241"/>
      <c r="P30" s="241"/>
      <c r="Q30" s="38"/>
      <c r="R30" s="38"/>
      <c r="S30" s="38"/>
      <c r="T30" s="38"/>
      <c r="U30" s="38"/>
      <c r="V30" s="38"/>
      <c r="W30" s="240">
        <f>ROUNDUP(BA94, 1)</f>
        <v>0</v>
      </c>
      <c r="X30" s="241"/>
      <c r="Y30" s="241"/>
      <c r="Z30" s="241"/>
      <c r="AA30" s="241"/>
      <c r="AB30" s="241"/>
      <c r="AC30" s="241"/>
      <c r="AD30" s="241"/>
      <c r="AE30" s="241"/>
      <c r="AF30" s="38"/>
      <c r="AG30" s="38"/>
      <c r="AH30" s="38"/>
      <c r="AI30" s="38"/>
      <c r="AJ30" s="38"/>
      <c r="AK30" s="240">
        <f>ROUNDUP(AW94, 1)</f>
        <v>0</v>
      </c>
      <c r="AL30" s="241"/>
      <c r="AM30" s="241"/>
      <c r="AN30" s="241"/>
      <c r="AO30" s="241"/>
      <c r="AP30" s="38"/>
      <c r="AQ30" s="38"/>
      <c r="AR30" s="39"/>
      <c r="BE30" s="230"/>
    </row>
    <row r="31" spans="1:71" s="3" customFormat="1" ht="14.45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42">
        <v>0.21</v>
      </c>
      <c r="M31" s="241"/>
      <c r="N31" s="241"/>
      <c r="O31" s="241"/>
      <c r="P31" s="241"/>
      <c r="Q31" s="38"/>
      <c r="R31" s="38"/>
      <c r="S31" s="38"/>
      <c r="T31" s="38"/>
      <c r="U31" s="38"/>
      <c r="V31" s="38"/>
      <c r="W31" s="240">
        <f>ROUNDUP(BB94, 1)</f>
        <v>0</v>
      </c>
      <c r="X31" s="241"/>
      <c r="Y31" s="241"/>
      <c r="Z31" s="241"/>
      <c r="AA31" s="241"/>
      <c r="AB31" s="241"/>
      <c r="AC31" s="241"/>
      <c r="AD31" s="241"/>
      <c r="AE31" s="241"/>
      <c r="AF31" s="38"/>
      <c r="AG31" s="38"/>
      <c r="AH31" s="38"/>
      <c r="AI31" s="38"/>
      <c r="AJ31" s="38"/>
      <c r="AK31" s="240">
        <v>0</v>
      </c>
      <c r="AL31" s="241"/>
      <c r="AM31" s="241"/>
      <c r="AN31" s="241"/>
      <c r="AO31" s="241"/>
      <c r="AP31" s="38"/>
      <c r="AQ31" s="38"/>
      <c r="AR31" s="39"/>
      <c r="BE31" s="230"/>
    </row>
    <row r="32" spans="1:71" s="3" customFormat="1" ht="14.45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42">
        <v>0.15</v>
      </c>
      <c r="M32" s="241"/>
      <c r="N32" s="241"/>
      <c r="O32" s="241"/>
      <c r="P32" s="241"/>
      <c r="Q32" s="38"/>
      <c r="R32" s="38"/>
      <c r="S32" s="38"/>
      <c r="T32" s="38"/>
      <c r="U32" s="38"/>
      <c r="V32" s="38"/>
      <c r="W32" s="240">
        <f>ROUNDUP(BC94, 1)</f>
        <v>0</v>
      </c>
      <c r="X32" s="241"/>
      <c r="Y32" s="241"/>
      <c r="Z32" s="241"/>
      <c r="AA32" s="241"/>
      <c r="AB32" s="241"/>
      <c r="AC32" s="241"/>
      <c r="AD32" s="241"/>
      <c r="AE32" s="241"/>
      <c r="AF32" s="38"/>
      <c r="AG32" s="38"/>
      <c r="AH32" s="38"/>
      <c r="AI32" s="38"/>
      <c r="AJ32" s="38"/>
      <c r="AK32" s="240">
        <v>0</v>
      </c>
      <c r="AL32" s="241"/>
      <c r="AM32" s="241"/>
      <c r="AN32" s="241"/>
      <c r="AO32" s="241"/>
      <c r="AP32" s="38"/>
      <c r="AQ32" s="38"/>
      <c r="AR32" s="39"/>
      <c r="BE32" s="230"/>
    </row>
    <row r="33" spans="1:57" s="3" customFormat="1" ht="14.45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42">
        <v>0</v>
      </c>
      <c r="M33" s="241"/>
      <c r="N33" s="241"/>
      <c r="O33" s="241"/>
      <c r="P33" s="241"/>
      <c r="Q33" s="38"/>
      <c r="R33" s="38"/>
      <c r="S33" s="38"/>
      <c r="T33" s="38"/>
      <c r="U33" s="38"/>
      <c r="V33" s="38"/>
      <c r="W33" s="240">
        <f>ROUNDUP(BD94, 1)</f>
        <v>0</v>
      </c>
      <c r="X33" s="241"/>
      <c r="Y33" s="241"/>
      <c r="Z33" s="241"/>
      <c r="AA33" s="241"/>
      <c r="AB33" s="241"/>
      <c r="AC33" s="241"/>
      <c r="AD33" s="241"/>
      <c r="AE33" s="241"/>
      <c r="AF33" s="38"/>
      <c r="AG33" s="38"/>
      <c r="AH33" s="38"/>
      <c r="AI33" s="38"/>
      <c r="AJ33" s="38"/>
      <c r="AK33" s="240">
        <v>0</v>
      </c>
      <c r="AL33" s="241"/>
      <c r="AM33" s="241"/>
      <c r="AN33" s="241"/>
      <c r="AO33" s="241"/>
      <c r="AP33" s="38"/>
      <c r="AQ33" s="38"/>
      <c r="AR33" s="39"/>
      <c r="BE33" s="230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9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43" t="s">
        <v>48</v>
      </c>
      <c r="Y35" s="244"/>
      <c r="Z35" s="244"/>
      <c r="AA35" s="244"/>
      <c r="AB35" s="244"/>
      <c r="AC35" s="42"/>
      <c r="AD35" s="42"/>
      <c r="AE35" s="42"/>
      <c r="AF35" s="42"/>
      <c r="AG35" s="42"/>
      <c r="AH35" s="42"/>
      <c r="AI35" s="42"/>
      <c r="AJ35" s="42"/>
      <c r="AK35" s="245">
        <f>SUM(AK26:AK33)</f>
        <v>0</v>
      </c>
      <c r="AL35" s="244"/>
      <c r="AM35" s="244"/>
      <c r="AN35" s="244"/>
      <c r="AO35" s="246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51</v>
      </c>
      <c r="AI60" s="35"/>
      <c r="AJ60" s="35"/>
      <c r="AK60" s="35"/>
      <c r="AL60" s="35"/>
      <c r="AM60" s="49" t="s">
        <v>52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54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51</v>
      </c>
      <c r="AI75" s="35"/>
      <c r="AJ75" s="35"/>
      <c r="AK75" s="35"/>
      <c r="AL75" s="35"/>
      <c r="AM75" s="49" t="s">
        <v>52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23051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47" t="str">
        <f>K6</f>
        <v>MěÚ Uherský Brod</v>
      </c>
      <c r="M85" s="248"/>
      <c r="N85" s="248"/>
      <c r="O85" s="248"/>
      <c r="P85" s="248"/>
      <c r="Q85" s="248"/>
      <c r="R85" s="248"/>
      <c r="S85" s="248"/>
      <c r="T85" s="248"/>
      <c r="U85" s="248"/>
      <c r="V85" s="248"/>
      <c r="W85" s="248"/>
      <c r="X85" s="248"/>
      <c r="Y85" s="248"/>
      <c r="Z85" s="248"/>
      <c r="AA85" s="248"/>
      <c r="AB85" s="248"/>
      <c r="AC85" s="248"/>
      <c r="AD85" s="248"/>
      <c r="AE85" s="248"/>
      <c r="AF85" s="248"/>
      <c r="AG85" s="248"/>
      <c r="AH85" s="248"/>
      <c r="AI85" s="248"/>
      <c r="AJ85" s="248"/>
      <c r="AK85" s="248"/>
      <c r="AL85" s="248"/>
      <c r="AM85" s="248"/>
      <c r="AN85" s="248"/>
      <c r="AO85" s="248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Uherský Brod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9" t="str">
        <f>IF(AN8= "","",AN8)</f>
        <v>17. 4. 2023</v>
      </c>
      <c r="AN87" s="249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50" t="str">
        <f>IF(E17="","",E17)</f>
        <v xml:space="preserve"> </v>
      </c>
      <c r="AN89" s="251"/>
      <c r="AO89" s="251"/>
      <c r="AP89" s="251"/>
      <c r="AQ89" s="33"/>
      <c r="AR89" s="36"/>
      <c r="AS89" s="252" t="s">
        <v>56</v>
      </c>
      <c r="AT89" s="253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50" t="str">
        <f>IF(E20="","",E20)</f>
        <v>Bršlica</v>
      </c>
      <c r="AN90" s="251"/>
      <c r="AO90" s="251"/>
      <c r="AP90" s="251"/>
      <c r="AQ90" s="33"/>
      <c r="AR90" s="36"/>
      <c r="AS90" s="254"/>
      <c r="AT90" s="25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6"/>
      <c r="AT91" s="257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58" t="s">
        <v>57</v>
      </c>
      <c r="D92" s="259"/>
      <c r="E92" s="259"/>
      <c r="F92" s="259"/>
      <c r="G92" s="259"/>
      <c r="H92" s="70"/>
      <c r="I92" s="260" t="s">
        <v>58</v>
      </c>
      <c r="J92" s="259"/>
      <c r="K92" s="259"/>
      <c r="L92" s="259"/>
      <c r="M92" s="259"/>
      <c r="N92" s="259"/>
      <c r="O92" s="259"/>
      <c r="P92" s="259"/>
      <c r="Q92" s="259"/>
      <c r="R92" s="259"/>
      <c r="S92" s="259"/>
      <c r="T92" s="259"/>
      <c r="U92" s="259"/>
      <c r="V92" s="259"/>
      <c r="W92" s="259"/>
      <c r="X92" s="259"/>
      <c r="Y92" s="259"/>
      <c r="Z92" s="259"/>
      <c r="AA92" s="259"/>
      <c r="AB92" s="259"/>
      <c r="AC92" s="259"/>
      <c r="AD92" s="259"/>
      <c r="AE92" s="259"/>
      <c r="AF92" s="259"/>
      <c r="AG92" s="261" t="s">
        <v>59</v>
      </c>
      <c r="AH92" s="259"/>
      <c r="AI92" s="259"/>
      <c r="AJ92" s="259"/>
      <c r="AK92" s="259"/>
      <c r="AL92" s="259"/>
      <c r="AM92" s="259"/>
      <c r="AN92" s="260" t="s">
        <v>60</v>
      </c>
      <c r="AO92" s="259"/>
      <c r="AP92" s="262"/>
      <c r="AQ92" s="71" t="s">
        <v>61</v>
      </c>
      <c r="AR92" s="36"/>
      <c r="AS92" s="72" t="s">
        <v>62</v>
      </c>
      <c r="AT92" s="73" t="s">
        <v>63</v>
      </c>
      <c r="AU92" s="73" t="s">
        <v>64</v>
      </c>
      <c r="AV92" s="73" t="s">
        <v>65</v>
      </c>
      <c r="AW92" s="73" t="s">
        <v>66</v>
      </c>
      <c r="AX92" s="73" t="s">
        <v>67</v>
      </c>
      <c r="AY92" s="73" t="s">
        <v>68</v>
      </c>
      <c r="AZ92" s="73" t="s">
        <v>69</v>
      </c>
      <c r="BA92" s="73" t="s">
        <v>70</v>
      </c>
      <c r="BB92" s="73" t="s">
        <v>71</v>
      </c>
      <c r="BC92" s="73" t="s">
        <v>72</v>
      </c>
      <c r="BD92" s="74" t="s">
        <v>73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74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66">
        <f>ROUNDUP(AG95,1)</f>
        <v>0</v>
      </c>
      <c r="AH94" s="266"/>
      <c r="AI94" s="266"/>
      <c r="AJ94" s="266"/>
      <c r="AK94" s="266"/>
      <c r="AL94" s="266"/>
      <c r="AM94" s="266"/>
      <c r="AN94" s="267">
        <f>SUM(AG94,AT94)</f>
        <v>0</v>
      </c>
      <c r="AO94" s="267"/>
      <c r="AP94" s="267"/>
      <c r="AQ94" s="82" t="s">
        <v>1</v>
      </c>
      <c r="AR94" s="83"/>
      <c r="AS94" s="84">
        <f>ROUNDUP(AS95,1)</f>
        <v>0</v>
      </c>
      <c r="AT94" s="85">
        <f>ROUNDUP(SUM(AV94:AW94),1)</f>
        <v>0</v>
      </c>
      <c r="AU94" s="86">
        <f>ROUNDUP(AU95,5)</f>
        <v>0</v>
      </c>
      <c r="AV94" s="85">
        <f>ROUNDUP(AZ94*L29,1)</f>
        <v>0</v>
      </c>
      <c r="AW94" s="85">
        <f>ROUNDUP(BA94*L30,1)</f>
        <v>0</v>
      </c>
      <c r="AX94" s="85">
        <f>ROUNDUP(BB94*L29,1)</f>
        <v>0</v>
      </c>
      <c r="AY94" s="85">
        <f>ROUNDUP(BC94*L30,1)</f>
        <v>0</v>
      </c>
      <c r="AZ94" s="85">
        <f>ROUNDUP(AZ95,1)</f>
        <v>0</v>
      </c>
      <c r="BA94" s="85">
        <f>ROUNDUP(BA95,1)</f>
        <v>0</v>
      </c>
      <c r="BB94" s="85">
        <f>ROUNDUP(BB95,1)</f>
        <v>0</v>
      </c>
      <c r="BC94" s="85">
        <f>ROUNDUP(BC95,1)</f>
        <v>0</v>
      </c>
      <c r="BD94" s="87">
        <f>ROUNDUP(BD95,1)</f>
        <v>0</v>
      </c>
      <c r="BS94" s="88" t="s">
        <v>75</v>
      </c>
      <c r="BT94" s="88" t="s">
        <v>76</v>
      </c>
      <c r="BU94" s="89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1" s="7" customFormat="1" ht="24.75" customHeight="1">
      <c r="A95" s="90" t="s">
        <v>80</v>
      </c>
      <c r="B95" s="91"/>
      <c r="C95" s="92"/>
      <c r="D95" s="265" t="s">
        <v>81</v>
      </c>
      <c r="E95" s="265"/>
      <c r="F95" s="265"/>
      <c r="G95" s="265"/>
      <c r="H95" s="265"/>
      <c r="I95" s="93"/>
      <c r="J95" s="265" t="s">
        <v>82</v>
      </c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5"/>
      <c r="W95" s="265"/>
      <c r="X95" s="265"/>
      <c r="Y95" s="265"/>
      <c r="Z95" s="265"/>
      <c r="AA95" s="265"/>
      <c r="AB95" s="265"/>
      <c r="AC95" s="265"/>
      <c r="AD95" s="265"/>
      <c r="AE95" s="265"/>
      <c r="AF95" s="265"/>
      <c r="AG95" s="263">
        <f>'23051a - MěÚ Uherský Brod...'!J30</f>
        <v>0</v>
      </c>
      <c r="AH95" s="264"/>
      <c r="AI95" s="264"/>
      <c r="AJ95" s="264"/>
      <c r="AK95" s="264"/>
      <c r="AL95" s="264"/>
      <c r="AM95" s="264"/>
      <c r="AN95" s="263">
        <f>SUM(AG95,AT95)</f>
        <v>0</v>
      </c>
      <c r="AO95" s="264"/>
      <c r="AP95" s="264"/>
      <c r="AQ95" s="94" t="s">
        <v>83</v>
      </c>
      <c r="AR95" s="95"/>
      <c r="AS95" s="96">
        <v>0</v>
      </c>
      <c r="AT95" s="97">
        <f>ROUNDUP(SUM(AV95:AW95),1)</f>
        <v>0</v>
      </c>
      <c r="AU95" s="98">
        <f>'23051a - MěÚ Uherský Brod...'!P124</f>
        <v>0</v>
      </c>
      <c r="AV95" s="97">
        <f>'23051a - MěÚ Uherský Brod...'!J33</f>
        <v>0</v>
      </c>
      <c r="AW95" s="97">
        <f>'23051a - MěÚ Uherský Brod...'!J34</f>
        <v>0</v>
      </c>
      <c r="AX95" s="97">
        <f>'23051a - MěÚ Uherský Brod...'!J35</f>
        <v>0</v>
      </c>
      <c r="AY95" s="97">
        <f>'23051a - MěÚ Uherský Brod...'!J36</f>
        <v>0</v>
      </c>
      <c r="AZ95" s="97">
        <f>'23051a - MěÚ Uherský Brod...'!F33</f>
        <v>0</v>
      </c>
      <c r="BA95" s="97">
        <f>'23051a - MěÚ Uherský Brod...'!F34</f>
        <v>0</v>
      </c>
      <c r="BB95" s="97">
        <f>'23051a - MěÚ Uherský Brod...'!F35</f>
        <v>0</v>
      </c>
      <c r="BC95" s="97">
        <f>'23051a - MěÚ Uherský Brod...'!F36</f>
        <v>0</v>
      </c>
      <c r="BD95" s="99">
        <f>'23051a - MěÚ Uherský Brod...'!F37</f>
        <v>0</v>
      </c>
      <c r="BT95" s="100" t="s">
        <v>84</v>
      </c>
      <c r="BV95" s="100" t="s">
        <v>78</v>
      </c>
      <c r="BW95" s="100" t="s">
        <v>85</v>
      </c>
      <c r="BX95" s="100" t="s">
        <v>5</v>
      </c>
      <c r="CL95" s="100" t="s">
        <v>1</v>
      </c>
      <c r="CM95" s="100" t="s">
        <v>86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k9T6Zoj1SDwxikNN3Y2Bf90cl2M97pJQa2FTN2ul5Q+s8th0zK1nCzI5b2wQVZBBSfHvXD6FNtoNJvWdDpCe7A==" saltValue="u4eNtKbUmBo8V/Qq2mD6BnCjQHM23bd0qvEVfD0j5X2Tm2WtjleTHs40FSDvi32XKeoRIhSo2awMxXAuO/5TO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3051a - MěÚ Uherský Brod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1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85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17"/>
      <c r="AT3" s="14" t="s">
        <v>86</v>
      </c>
    </row>
    <row r="4" spans="1:46" s="1" customFormat="1" ht="24.95" customHeight="1">
      <c r="B4" s="17"/>
      <c r="D4" s="105" t="s">
        <v>87</v>
      </c>
      <c r="I4" s="101"/>
      <c r="L4" s="17"/>
      <c r="M4" s="106" t="s">
        <v>10</v>
      </c>
      <c r="AT4" s="14" t="s">
        <v>4</v>
      </c>
    </row>
    <row r="5" spans="1:46" s="1" customFormat="1" ht="6.95" customHeight="1">
      <c r="B5" s="17"/>
      <c r="I5" s="101"/>
      <c r="L5" s="17"/>
    </row>
    <row r="6" spans="1:46" s="1" customFormat="1" ht="12" customHeight="1">
      <c r="B6" s="17"/>
      <c r="D6" s="107" t="s">
        <v>16</v>
      </c>
      <c r="I6" s="101"/>
      <c r="L6" s="17"/>
    </row>
    <row r="7" spans="1:46" s="1" customFormat="1" ht="16.5" customHeight="1">
      <c r="B7" s="17"/>
      <c r="E7" s="269" t="str">
        <f>'Rekapitulace stavby'!K6</f>
        <v>MěÚ Uherský Brod</v>
      </c>
      <c r="F7" s="270"/>
      <c r="G7" s="270"/>
      <c r="H7" s="270"/>
      <c r="I7" s="101"/>
      <c r="L7" s="17"/>
    </row>
    <row r="8" spans="1:46" s="2" customFormat="1" ht="12" customHeight="1">
      <c r="A8" s="31"/>
      <c r="B8" s="36"/>
      <c r="C8" s="31"/>
      <c r="D8" s="107" t="s">
        <v>88</v>
      </c>
      <c r="E8" s="31"/>
      <c r="F8" s="31"/>
      <c r="G8" s="31"/>
      <c r="H8" s="31"/>
      <c r="I8" s="108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1" t="s">
        <v>89</v>
      </c>
      <c r="F9" s="272"/>
      <c r="G9" s="272"/>
      <c r="H9" s="272"/>
      <c r="I9" s="108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8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7" t="s">
        <v>18</v>
      </c>
      <c r="E11" s="31"/>
      <c r="F11" s="109" t="s">
        <v>1</v>
      </c>
      <c r="G11" s="31"/>
      <c r="H11" s="31"/>
      <c r="I11" s="110" t="s">
        <v>19</v>
      </c>
      <c r="J11" s="109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7" t="s">
        <v>20</v>
      </c>
      <c r="E12" s="31"/>
      <c r="F12" s="109" t="s">
        <v>21</v>
      </c>
      <c r="G12" s="31"/>
      <c r="H12" s="31"/>
      <c r="I12" s="110" t="s">
        <v>22</v>
      </c>
      <c r="J12" s="111" t="str">
        <f>'Rekapitulace stavby'!AN8</f>
        <v>17. 4. 2023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8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7" t="s">
        <v>24</v>
      </c>
      <c r="E14" s="31"/>
      <c r="F14" s="31"/>
      <c r="G14" s="31"/>
      <c r="H14" s="31"/>
      <c r="I14" s="110" t="s">
        <v>25</v>
      </c>
      <c r="J14" s="109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9" t="str">
        <f>IF('Rekapitulace stavby'!E11="","",'Rekapitulace stavby'!E11)</f>
        <v xml:space="preserve"> </v>
      </c>
      <c r="F15" s="31"/>
      <c r="G15" s="31"/>
      <c r="H15" s="31"/>
      <c r="I15" s="110" t="s">
        <v>27</v>
      </c>
      <c r="J15" s="109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8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7" t="s">
        <v>28</v>
      </c>
      <c r="E17" s="31"/>
      <c r="F17" s="31"/>
      <c r="G17" s="31"/>
      <c r="H17" s="31"/>
      <c r="I17" s="110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3" t="str">
        <f>'Rekapitulace stavby'!E14</f>
        <v>Vyplň údaj</v>
      </c>
      <c r="F18" s="274"/>
      <c r="G18" s="274"/>
      <c r="H18" s="274"/>
      <c r="I18" s="110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8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7" t="s">
        <v>30</v>
      </c>
      <c r="E20" s="31"/>
      <c r="F20" s="31"/>
      <c r="G20" s="31"/>
      <c r="H20" s="31"/>
      <c r="I20" s="110" t="s">
        <v>25</v>
      </c>
      <c r="J20" s="109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9" t="str">
        <f>IF('Rekapitulace stavby'!E17="","",'Rekapitulace stavby'!E17)</f>
        <v xml:space="preserve"> </v>
      </c>
      <c r="F21" s="31"/>
      <c r="G21" s="31"/>
      <c r="H21" s="31"/>
      <c r="I21" s="110" t="s">
        <v>27</v>
      </c>
      <c r="J21" s="109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8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7" t="s">
        <v>33</v>
      </c>
      <c r="E23" s="31"/>
      <c r="F23" s="31"/>
      <c r="G23" s="31"/>
      <c r="H23" s="31"/>
      <c r="I23" s="110" t="s">
        <v>25</v>
      </c>
      <c r="J23" s="109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9" t="s">
        <v>34</v>
      </c>
      <c r="F24" s="31"/>
      <c r="G24" s="31"/>
      <c r="H24" s="31"/>
      <c r="I24" s="110" t="s">
        <v>27</v>
      </c>
      <c r="J24" s="109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8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7" t="s">
        <v>35</v>
      </c>
      <c r="E26" s="31"/>
      <c r="F26" s="31"/>
      <c r="G26" s="31"/>
      <c r="H26" s="31"/>
      <c r="I26" s="108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75" t="s">
        <v>1</v>
      </c>
      <c r="F27" s="275"/>
      <c r="G27" s="275"/>
      <c r="H27" s="275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8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6"/>
      <c r="E29" s="116"/>
      <c r="F29" s="116"/>
      <c r="G29" s="116"/>
      <c r="H29" s="116"/>
      <c r="I29" s="117"/>
      <c r="J29" s="116"/>
      <c r="K29" s="116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8" t="s">
        <v>36</v>
      </c>
      <c r="E30" s="31"/>
      <c r="F30" s="31"/>
      <c r="G30" s="31"/>
      <c r="H30" s="31"/>
      <c r="I30" s="108"/>
      <c r="J30" s="119">
        <f>ROUNDUP(J124, 1)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6"/>
      <c r="E31" s="116"/>
      <c r="F31" s="116"/>
      <c r="G31" s="116"/>
      <c r="H31" s="116"/>
      <c r="I31" s="117"/>
      <c r="J31" s="116"/>
      <c r="K31" s="11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0" t="s">
        <v>38</v>
      </c>
      <c r="G32" s="31"/>
      <c r="H32" s="31"/>
      <c r="I32" s="121" t="s">
        <v>37</v>
      </c>
      <c r="J32" s="120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2" t="s">
        <v>40</v>
      </c>
      <c r="E33" s="107" t="s">
        <v>41</v>
      </c>
      <c r="F33" s="123">
        <f>ROUNDUP((SUM(BE124:BE168)),  1)</f>
        <v>0</v>
      </c>
      <c r="G33" s="31"/>
      <c r="H33" s="31"/>
      <c r="I33" s="124">
        <v>0.21</v>
      </c>
      <c r="J33" s="123">
        <f>ROUNDUP(((SUM(BE124:BE168))*I33),  1)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7" t="s">
        <v>42</v>
      </c>
      <c r="F34" s="123">
        <f>ROUNDUP((SUM(BF124:BF168)),  1)</f>
        <v>0</v>
      </c>
      <c r="G34" s="31"/>
      <c r="H34" s="31"/>
      <c r="I34" s="124">
        <v>0.15</v>
      </c>
      <c r="J34" s="123">
        <f>ROUNDUP(((SUM(BF124:BF168))*I34),  1)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7" t="s">
        <v>43</v>
      </c>
      <c r="F35" s="123">
        <f>ROUNDUP((SUM(BG124:BG168)),  1)</f>
        <v>0</v>
      </c>
      <c r="G35" s="31"/>
      <c r="H35" s="31"/>
      <c r="I35" s="124">
        <v>0.21</v>
      </c>
      <c r="J35" s="123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7" t="s">
        <v>44</v>
      </c>
      <c r="F36" s="123">
        <f>ROUNDUP((SUM(BH124:BH168)),  1)</f>
        <v>0</v>
      </c>
      <c r="G36" s="31"/>
      <c r="H36" s="31"/>
      <c r="I36" s="124">
        <v>0.15</v>
      </c>
      <c r="J36" s="123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7" t="s">
        <v>45</v>
      </c>
      <c r="F37" s="123">
        <f>ROUNDUP((SUM(BI124:BI168)),  1)</f>
        <v>0</v>
      </c>
      <c r="G37" s="31"/>
      <c r="H37" s="31"/>
      <c r="I37" s="124">
        <v>0</v>
      </c>
      <c r="J37" s="12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8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5"/>
      <c r="D39" s="126" t="s">
        <v>46</v>
      </c>
      <c r="E39" s="127"/>
      <c r="F39" s="127"/>
      <c r="G39" s="128" t="s">
        <v>47</v>
      </c>
      <c r="H39" s="129" t="s">
        <v>48</v>
      </c>
      <c r="I39" s="130"/>
      <c r="J39" s="131">
        <f>SUM(J30:J37)</f>
        <v>0</v>
      </c>
      <c r="K39" s="132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08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1"/>
      <c r="L41" s="17"/>
    </row>
    <row r="42" spans="1:31" s="1" customFormat="1" ht="14.45" customHeight="1">
      <c r="B42" s="17"/>
      <c r="I42" s="101"/>
      <c r="L42" s="17"/>
    </row>
    <row r="43" spans="1:31" s="1" customFormat="1" ht="14.45" customHeight="1">
      <c r="B43" s="17"/>
      <c r="I43" s="101"/>
      <c r="L43" s="17"/>
    </row>
    <row r="44" spans="1:31" s="1" customFormat="1" ht="14.45" customHeight="1">
      <c r="B44" s="17"/>
      <c r="I44" s="101"/>
      <c r="L44" s="17"/>
    </row>
    <row r="45" spans="1:31" s="1" customFormat="1" ht="14.45" customHeight="1">
      <c r="B45" s="17"/>
      <c r="I45" s="101"/>
      <c r="L45" s="17"/>
    </row>
    <row r="46" spans="1:31" s="1" customFormat="1" ht="14.45" customHeight="1">
      <c r="B46" s="17"/>
      <c r="I46" s="101"/>
      <c r="L46" s="17"/>
    </row>
    <row r="47" spans="1:31" s="1" customFormat="1" ht="14.45" customHeight="1">
      <c r="B47" s="17"/>
      <c r="I47" s="101"/>
      <c r="L47" s="17"/>
    </row>
    <row r="48" spans="1:31" s="1" customFormat="1" ht="14.45" customHeight="1">
      <c r="B48" s="17"/>
      <c r="I48" s="101"/>
      <c r="L48" s="17"/>
    </row>
    <row r="49" spans="1:31" s="1" customFormat="1" ht="14.45" customHeight="1">
      <c r="B49" s="17"/>
      <c r="I49" s="101"/>
      <c r="L49" s="17"/>
    </row>
    <row r="50" spans="1:31" s="2" customFormat="1" ht="14.45" customHeight="1">
      <c r="B50" s="48"/>
      <c r="D50" s="133" t="s">
        <v>49</v>
      </c>
      <c r="E50" s="134"/>
      <c r="F50" s="134"/>
      <c r="G50" s="133" t="s">
        <v>50</v>
      </c>
      <c r="H50" s="134"/>
      <c r="I50" s="135"/>
      <c r="J50" s="134"/>
      <c r="K50" s="13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6" t="s">
        <v>51</v>
      </c>
      <c r="E61" s="137"/>
      <c r="F61" s="138" t="s">
        <v>52</v>
      </c>
      <c r="G61" s="136" t="s">
        <v>51</v>
      </c>
      <c r="H61" s="137"/>
      <c r="I61" s="139"/>
      <c r="J61" s="140" t="s">
        <v>52</v>
      </c>
      <c r="K61" s="13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3" t="s">
        <v>53</v>
      </c>
      <c r="E65" s="141"/>
      <c r="F65" s="141"/>
      <c r="G65" s="133" t="s">
        <v>54</v>
      </c>
      <c r="H65" s="141"/>
      <c r="I65" s="142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6" t="s">
        <v>51</v>
      </c>
      <c r="E76" s="137"/>
      <c r="F76" s="138" t="s">
        <v>52</v>
      </c>
      <c r="G76" s="136" t="s">
        <v>51</v>
      </c>
      <c r="H76" s="137"/>
      <c r="I76" s="139"/>
      <c r="J76" s="140" t="s">
        <v>52</v>
      </c>
      <c r="K76" s="13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3"/>
      <c r="C77" s="144"/>
      <c r="D77" s="144"/>
      <c r="E77" s="144"/>
      <c r="F77" s="144"/>
      <c r="G77" s="144"/>
      <c r="H77" s="144"/>
      <c r="I77" s="145"/>
      <c r="J77" s="144"/>
      <c r="K77" s="14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8"/>
      <c r="J81" s="147"/>
      <c r="K81" s="14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90</v>
      </c>
      <c r="D82" s="33"/>
      <c r="E82" s="33"/>
      <c r="F82" s="33"/>
      <c r="G82" s="33"/>
      <c r="H82" s="33"/>
      <c r="I82" s="108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08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08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6" t="str">
        <f>E7</f>
        <v>MěÚ Uherský Brod</v>
      </c>
      <c r="F85" s="277"/>
      <c r="G85" s="277"/>
      <c r="H85" s="277"/>
      <c r="I85" s="108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88</v>
      </c>
      <c r="D86" s="33"/>
      <c r="E86" s="33"/>
      <c r="F86" s="33"/>
      <c r="G86" s="33"/>
      <c r="H86" s="33"/>
      <c r="I86" s="108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7" t="str">
        <f>E9</f>
        <v>23051a - MěÚ Uherský Brod - výměna požárních dveří 3.n.p.</v>
      </c>
      <c r="F87" s="278"/>
      <c r="G87" s="278"/>
      <c r="H87" s="278"/>
      <c r="I87" s="108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08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Uherský Brod</v>
      </c>
      <c r="G89" s="33"/>
      <c r="H89" s="33"/>
      <c r="I89" s="110" t="s">
        <v>22</v>
      </c>
      <c r="J89" s="63" t="str">
        <f>IF(J12="","",J12)</f>
        <v>17. 4. 2023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08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110" t="s">
        <v>30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110" t="s">
        <v>33</v>
      </c>
      <c r="J92" s="29" t="str">
        <f>E24</f>
        <v>Bršlica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08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9" t="s">
        <v>91</v>
      </c>
      <c r="D94" s="150"/>
      <c r="E94" s="150"/>
      <c r="F94" s="150"/>
      <c r="G94" s="150"/>
      <c r="H94" s="150"/>
      <c r="I94" s="151"/>
      <c r="J94" s="152" t="s">
        <v>92</v>
      </c>
      <c r="K94" s="150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08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3" t="s">
        <v>93</v>
      </c>
      <c r="D96" s="33"/>
      <c r="E96" s="33"/>
      <c r="F96" s="33"/>
      <c r="G96" s="33"/>
      <c r="H96" s="33"/>
      <c r="I96" s="108"/>
      <c r="J96" s="81">
        <f>J124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94</v>
      </c>
    </row>
    <row r="97" spans="1:31" s="9" customFormat="1" ht="24.95" customHeight="1">
      <c r="B97" s="154"/>
      <c r="C97" s="155"/>
      <c r="D97" s="156" t="s">
        <v>95</v>
      </c>
      <c r="E97" s="157"/>
      <c r="F97" s="157"/>
      <c r="G97" s="157"/>
      <c r="H97" s="157"/>
      <c r="I97" s="158"/>
      <c r="J97" s="159">
        <f>J125</f>
        <v>0</v>
      </c>
      <c r="K97" s="155"/>
      <c r="L97" s="160"/>
    </row>
    <row r="98" spans="1:31" s="10" customFormat="1" ht="19.899999999999999" customHeight="1">
      <c r="B98" s="161"/>
      <c r="C98" s="162"/>
      <c r="D98" s="163" t="s">
        <v>96</v>
      </c>
      <c r="E98" s="164"/>
      <c r="F98" s="164"/>
      <c r="G98" s="164"/>
      <c r="H98" s="164"/>
      <c r="I98" s="165"/>
      <c r="J98" s="166">
        <f>J126</f>
        <v>0</v>
      </c>
      <c r="K98" s="162"/>
      <c r="L98" s="167"/>
    </row>
    <row r="99" spans="1:31" s="10" customFormat="1" ht="19.899999999999999" customHeight="1">
      <c r="B99" s="161"/>
      <c r="C99" s="162"/>
      <c r="D99" s="163" t="s">
        <v>97</v>
      </c>
      <c r="E99" s="164"/>
      <c r="F99" s="164"/>
      <c r="G99" s="164"/>
      <c r="H99" s="164"/>
      <c r="I99" s="165"/>
      <c r="J99" s="166">
        <f>J132</f>
        <v>0</v>
      </c>
      <c r="K99" s="162"/>
      <c r="L99" s="167"/>
    </row>
    <row r="100" spans="1:31" s="10" customFormat="1" ht="19.899999999999999" customHeight="1">
      <c r="B100" s="161"/>
      <c r="C100" s="162"/>
      <c r="D100" s="163" t="s">
        <v>98</v>
      </c>
      <c r="E100" s="164"/>
      <c r="F100" s="164"/>
      <c r="G100" s="164"/>
      <c r="H100" s="164"/>
      <c r="I100" s="165"/>
      <c r="J100" s="166">
        <f>J147</f>
        <v>0</v>
      </c>
      <c r="K100" s="162"/>
      <c r="L100" s="167"/>
    </row>
    <row r="101" spans="1:31" s="10" customFormat="1" ht="19.899999999999999" customHeight="1">
      <c r="B101" s="161"/>
      <c r="C101" s="162"/>
      <c r="D101" s="163" t="s">
        <v>99</v>
      </c>
      <c r="E101" s="164"/>
      <c r="F101" s="164"/>
      <c r="G101" s="164"/>
      <c r="H101" s="164"/>
      <c r="I101" s="165"/>
      <c r="J101" s="166">
        <f>J152</f>
        <v>0</v>
      </c>
      <c r="K101" s="162"/>
      <c r="L101" s="167"/>
    </row>
    <row r="102" spans="1:31" s="10" customFormat="1" ht="19.899999999999999" customHeight="1">
      <c r="B102" s="161"/>
      <c r="C102" s="162"/>
      <c r="D102" s="163" t="s">
        <v>100</v>
      </c>
      <c r="E102" s="164"/>
      <c r="F102" s="164"/>
      <c r="G102" s="164"/>
      <c r="H102" s="164"/>
      <c r="I102" s="165"/>
      <c r="J102" s="166">
        <f>J158</f>
        <v>0</v>
      </c>
      <c r="K102" s="162"/>
      <c r="L102" s="167"/>
    </row>
    <row r="103" spans="1:31" s="9" customFormat="1" ht="24.95" customHeight="1">
      <c r="B103" s="154"/>
      <c r="C103" s="155"/>
      <c r="D103" s="156" t="s">
        <v>101</v>
      </c>
      <c r="E103" s="157"/>
      <c r="F103" s="157"/>
      <c r="G103" s="157"/>
      <c r="H103" s="157"/>
      <c r="I103" s="158"/>
      <c r="J103" s="159">
        <f>J162</f>
        <v>0</v>
      </c>
      <c r="K103" s="155"/>
      <c r="L103" s="160"/>
    </row>
    <row r="104" spans="1:31" s="10" customFormat="1" ht="19.899999999999999" customHeight="1">
      <c r="B104" s="161"/>
      <c r="C104" s="162"/>
      <c r="D104" s="163" t="s">
        <v>102</v>
      </c>
      <c r="E104" s="164"/>
      <c r="F104" s="164"/>
      <c r="G104" s="164"/>
      <c r="H104" s="164"/>
      <c r="I104" s="165"/>
      <c r="J104" s="166">
        <f>J163</f>
        <v>0</v>
      </c>
      <c r="K104" s="162"/>
      <c r="L104" s="167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108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145"/>
      <c r="J106" s="52"/>
      <c r="K106" s="52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3"/>
      <c r="C110" s="54"/>
      <c r="D110" s="54"/>
      <c r="E110" s="54"/>
      <c r="F110" s="54"/>
      <c r="G110" s="54"/>
      <c r="H110" s="54"/>
      <c r="I110" s="148"/>
      <c r="J110" s="54"/>
      <c r="K110" s="54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103</v>
      </c>
      <c r="D111" s="33"/>
      <c r="E111" s="33"/>
      <c r="F111" s="33"/>
      <c r="G111" s="33"/>
      <c r="H111" s="33"/>
      <c r="I111" s="108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08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3"/>
      <c r="E113" s="33"/>
      <c r="F113" s="33"/>
      <c r="G113" s="33"/>
      <c r="H113" s="33"/>
      <c r="I113" s="108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6" t="str">
        <f>E7</f>
        <v>MěÚ Uherský Brod</v>
      </c>
      <c r="F114" s="277"/>
      <c r="G114" s="277"/>
      <c r="H114" s="277"/>
      <c r="I114" s="108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88</v>
      </c>
      <c r="D115" s="33"/>
      <c r="E115" s="33"/>
      <c r="F115" s="33"/>
      <c r="G115" s="33"/>
      <c r="H115" s="33"/>
      <c r="I115" s="108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47" t="str">
        <f>E9</f>
        <v>23051a - MěÚ Uherský Brod - výměna požárních dveří 3.n.p.</v>
      </c>
      <c r="F116" s="278"/>
      <c r="G116" s="278"/>
      <c r="H116" s="278"/>
      <c r="I116" s="108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108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F12</f>
        <v>Uherský Brod</v>
      </c>
      <c r="G118" s="33"/>
      <c r="H118" s="33"/>
      <c r="I118" s="110" t="s">
        <v>22</v>
      </c>
      <c r="J118" s="63" t="str">
        <f>IF(J12="","",J12)</f>
        <v>17. 4. 2023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08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24</v>
      </c>
      <c r="D120" s="33"/>
      <c r="E120" s="33"/>
      <c r="F120" s="24" t="str">
        <f>E15</f>
        <v xml:space="preserve"> </v>
      </c>
      <c r="G120" s="33"/>
      <c r="H120" s="33"/>
      <c r="I120" s="110" t="s">
        <v>30</v>
      </c>
      <c r="J120" s="29" t="str">
        <f>E21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28</v>
      </c>
      <c r="D121" s="33"/>
      <c r="E121" s="33"/>
      <c r="F121" s="24" t="str">
        <f>IF(E18="","",E18)</f>
        <v>Vyplň údaj</v>
      </c>
      <c r="G121" s="33"/>
      <c r="H121" s="33"/>
      <c r="I121" s="110" t="s">
        <v>33</v>
      </c>
      <c r="J121" s="29" t="str">
        <f>E24</f>
        <v>Bršlica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108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68"/>
      <c r="B123" s="169"/>
      <c r="C123" s="170" t="s">
        <v>104</v>
      </c>
      <c r="D123" s="171" t="s">
        <v>61</v>
      </c>
      <c r="E123" s="171" t="s">
        <v>57</v>
      </c>
      <c r="F123" s="171" t="s">
        <v>58</v>
      </c>
      <c r="G123" s="171" t="s">
        <v>105</v>
      </c>
      <c r="H123" s="171" t="s">
        <v>106</v>
      </c>
      <c r="I123" s="172" t="s">
        <v>107</v>
      </c>
      <c r="J123" s="173" t="s">
        <v>92</v>
      </c>
      <c r="K123" s="174" t="s">
        <v>108</v>
      </c>
      <c r="L123" s="175"/>
      <c r="M123" s="72" t="s">
        <v>1</v>
      </c>
      <c r="N123" s="73" t="s">
        <v>40</v>
      </c>
      <c r="O123" s="73" t="s">
        <v>109</v>
      </c>
      <c r="P123" s="73" t="s">
        <v>110</v>
      </c>
      <c r="Q123" s="73" t="s">
        <v>111</v>
      </c>
      <c r="R123" s="73" t="s">
        <v>112</v>
      </c>
      <c r="S123" s="73" t="s">
        <v>113</v>
      </c>
      <c r="T123" s="74" t="s">
        <v>114</v>
      </c>
      <c r="U123" s="168"/>
      <c r="V123" s="168"/>
      <c r="W123" s="168"/>
      <c r="X123" s="168"/>
      <c r="Y123" s="168"/>
      <c r="Z123" s="168"/>
      <c r="AA123" s="168"/>
      <c r="AB123" s="168"/>
      <c r="AC123" s="168"/>
      <c r="AD123" s="168"/>
      <c r="AE123" s="168"/>
    </row>
    <row r="124" spans="1:65" s="2" customFormat="1" ht="22.9" customHeight="1">
      <c r="A124" s="31"/>
      <c r="B124" s="32"/>
      <c r="C124" s="79" t="s">
        <v>115</v>
      </c>
      <c r="D124" s="33"/>
      <c r="E124" s="33"/>
      <c r="F124" s="33"/>
      <c r="G124" s="33"/>
      <c r="H124" s="33"/>
      <c r="I124" s="108"/>
      <c r="J124" s="176">
        <f>BK124</f>
        <v>0</v>
      </c>
      <c r="K124" s="33"/>
      <c r="L124" s="36"/>
      <c r="M124" s="75"/>
      <c r="N124" s="177"/>
      <c r="O124" s="76"/>
      <c r="P124" s="178">
        <f>P125+P162</f>
        <v>0</v>
      </c>
      <c r="Q124" s="76"/>
      <c r="R124" s="178">
        <f>R125+R162</f>
        <v>9.3200000000000002E-3</v>
      </c>
      <c r="S124" s="76"/>
      <c r="T124" s="179">
        <f>T125+T162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75</v>
      </c>
      <c r="AU124" s="14" t="s">
        <v>94</v>
      </c>
      <c r="BK124" s="180">
        <f>BK125+BK162</f>
        <v>0</v>
      </c>
    </row>
    <row r="125" spans="1:65" s="12" customFormat="1" ht="25.9" customHeight="1">
      <c r="B125" s="181"/>
      <c r="C125" s="182"/>
      <c r="D125" s="183" t="s">
        <v>75</v>
      </c>
      <c r="E125" s="184" t="s">
        <v>116</v>
      </c>
      <c r="F125" s="184" t="s">
        <v>117</v>
      </c>
      <c r="G125" s="182"/>
      <c r="H125" s="182"/>
      <c r="I125" s="185"/>
      <c r="J125" s="186">
        <f>BK125</f>
        <v>0</v>
      </c>
      <c r="K125" s="182"/>
      <c r="L125" s="187"/>
      <c r="M125" s="188"/>
      <c r="N125" s="189"/>
      <c r="O125" s="189"/>
      <c r="P125" s="190">
        <f>P126+P132+P147+P152+P158</f>
        <v>0</v>
      </c>
      <c r="Q125" s="189"/>
      <c r="R125" s="190">
        <f>R126+R132+R147+R152+R158</f>
        <v>9.3200000000000002E-3</v>
      </c>
      <c r="S125" s="189"/>
      <c r="T125" s="191">
        <f>T126+T132+T147+T152+T158</f>
        <v>0</v>
      </c>
      <c r="AR125" s="192" t="s">
        <v>86</v>
      </c>
      <c r="AT125" s="193" t="s">
        <v>75</v>
      </c>
      <c r="AU125" s="193" t="s">
        <v>76</v>
      </c>
      <c r="AY125" s="192" t="s">
        <v>118</v>
      </c>
      <c r="BK125" s="194">
        <f>BK126+BK132+BK147+BK152+BK158</f>
        <v>0</v>
      </c>
    </row>
    <row r="126" spans="1:65" s="12" customFormat="1" ht="22.9" customHeight="1">
      <c r="B126" s="181"/>
      <c r="C126" s="182"/>
      <c r="D126" s="183" t="s">
        <v>75</v>
      </c>
      <c r="E126" s="195" t="s">
        <v>119</v>
      </c>
      <c r="F126" s="195" t="s">
        <v>120</v>
      </c>
      <c r="G126" s="182"/>
      <c r="H126" s="182"/>
      <c r="I126" s="185"/>
      <c r="J126" s="196">
        <f>BK126</f>
        <v>0</v>
      </c>
      <c r="K126" s="182"/>
      <c r="L126" s="187"/>
      <c r="M126" s="188"/>
      <c r="N126" s="189"/>
      <c r="O126" s="189"/>
      <c r="P126" s="190">
        <f>SUM(P127:P131)</f>
        <v>0</v>
      </c>
      <c r="Q126" s="189"/>
      <c r="R126" s="190">
        <f>SUM(R127:R131)</f>
        <v>0</v>
      </c>
      <c r="S126" s="189"/>
      <c r="T126" s="191">
        <f>SUM(T127:T131)</f>
        <v>0</v>
      </c>
      <c r="AR126" s="192" t="s">
        <v>86</v>
      </c>
      <c r="AT126" s="193" t="s">
        <v>75</v>
      </c>
      <c r="AU126" s="193" t="s">
        <v>84</v>
      </c>
      <c r="AY126" s="192" t="s">
        <v>118</v>
      </c>
      <c r="BK126" s="194">
        <f>SUM(BK127:BK131)</f>
        <v>0</v>
      </c>
    </row>
    <row r="127" spans="1:65" s="2" customFormat="1" ht="16.5" customHeight="1">
      <c r="A127" s="31"/>
      <c r="B127" s="32"/>
      <c r="C127" s="197" t="s">
        <v>121</v>
      </c>
      <c r="D127" s="197" t="s">
        <v>122</v>
      </c>
      <c r="E127" s="198" t="s">
        <v>123</v>
      </c>
      <c r="F127" s="199" t="s">
        <v>124</v>
      </c>
      <c r="G127" s="200" t="s">
        <v>125</v>
      </c>
      <c r="H127" s="201">
        <v>15</v>
      </c>
      <c r="I127" s="202"/>
      <c r="J127" s="203">
        <f>ROUND(I127*H127,2)</f>
        <v>0</v>
      </c>
      <c r="K127" s="204"/>
      <c r="L127" s="36"/>
      <c r="M127" s="205" t="s">
        <v>1</v>
      </c>
      <c r="N127" s="206" t="s">
        <v>41</v>
      </c>
      <c r="O127" s="68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9" t="s">
        <v>126</v>
      </c>
      <c r="AT127" s="209" t="s">
        <v>122</v>
      </c>
      <c r="AU127" s="209" t="s">
        <v>86</v>
      </c>
      <c r="AY127" s="14" t="s">
        <v>118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4" t="s">
        <v>84</v>
      </c>
      <c r="BK127" s="210">
        <f>ROUND(I127*H127,2)</f>
        <v>0</v>
      </c>
      <c r="BL127" s="14" t="s">
        <v>126</v>
      </c>
      <c r="BM127" s="209" t="s">
        <v>127</v>
      </c>
    </row>
    <row r="128" spans="1:65" s="2" customFormat="1" ht="16.5" customHeight="1">
      <c r="A128" s="31"/>
      <c r="B128" s="32"/>
      <c r="C128" s="211" t="s">
        <v>128</v>
      </c>
      <c r="D128" s="211" t="s">
        <v>129</v>
      </c>
      <c r="E128" s="212" t="s">
        <v>130</v>
      </c>
      <c r="F128" s="213" t="s">
        <v>131</v>
      </c>
      <c r="G128" s="214" t="s">
        <v>132</v>
      </c>
      <c r="H128" s="215">
        <v>1</v>
      </c>
      <c r="I128" s="216"/>
      <c r="J128" s="217">
        <f>ROUND(I128*H128,2)</f>
        <v>0</v>
      </c>
      <c r="K128" s="218"/>
      <c r="L128" s="219"/>
      <c r="M128" s="220" t="s">
        <v>1</v>
      </c>
      <c r="N128" s="221" t="s">
        <v>41</v>
      </c>
      <c r="O128" s="68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9" t="s">
        <v>128</v>
      </c>
      <c r="AT128" s="209" t="s">
        <v>129</v>
      </c>
      <c r="AU128" s="209" t="s">
        <v>86</v>
      </c>
      <c r="AY128" s="14" t="s">
        <v>118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4" t="s">
        <v>84</v>
      </c>
      <c r="BK128" s="210">
        <f>ROUND(I128*H128,2)</f>
        <v>0</v>
      </c>
      <c r="BL128" s="14" t="s">
        <v>126</v>
      </c>
      <c r="BM128" s="209" t="s">
        <v>133</v>
      </c>
    </row>
    <row r="129" spans="1:65" s="2" customFormat="1" ht="16.5" customHeight="1">
      <c r="A129" s="31"/>
      <c r="B129" s="32"/>
      <c r="C129" s="211" t="s">
        <v>134</v>
      </c>
      <c r="D129" s="211" t="s">
        <v>129</v>
      </c>
      <c r="E129" s="212" t="s">
        <v>135</v>
      </c>
      <c r="F129" s="213" t="s">
        <v>136</v>
      </c>
      <c r="G129" s="214" t="s">
        <v>125</v>
      </c>
      <c r="H129" s="215">
        <v>5</v>
      </c>
      <c r="I129" s="216"/>
      <c r="J129" s="217">
        <f>ROUND(I129*H129,2)</f>
        <v>0</v>
      </c>
      <c r="K129" s="218"/>
      <c r="L129" s="219"/>
      <c r="M129" s="220" t="s">
        <v>1</v>
      </c>
      <c r="N129" s="221" t="s">
        <v>41</v>
      </c>
      <c r="O129" s="68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9" t="s">
        <v>128</v>
      </c>
      <c r="AT129" s="209" t="s">
        <v>129</v>
      </c>
      <c r="AU129" s="209" t="s">
        <v>86</v>
      </c>
      <c r="AY129" s="14" t="s">
        <v>118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4" t="s">
        <v>84</v>
      </c>
      <c r="BK129" s="210">
        <f>ROUND(I129*H129,2)</f>
        <v>0</v>
      </c>
      <c r="BL129" s="14" t="s">
        <v>126</v>
      </c>
      <c r="BM129" s="209" t="s">
        <v>137</v>
      </c>
    </row>
    <row r="130" spans="1:65" s="2" customFormat="1" ht="16.5" customHeight="1">
      <c r="A130" s="31"/>
      <c r="B130" s="32"/>
      <c r="C130" s="211" t="s">
        <v>138</v>
      </c>
      <c r="D130" s="211" t="s">
        <v>129</v>
      </c>
      <c r="E130" s="212" t="s">
        <v>139</v>
      </c>
      <c r="F130" s="213" t="s">
        <v>140</v>
      </c>
      <c r="G130" s="214" t="s">
        <v>125</v>
      </c>
      <c r="H130" s="215">
        <v>10</v>
      </c>
      <c r="I130" s="216"/>
      <c r="J130" s="217">
        <f>ROUND(I130*H130,2)</f>
        <v>0</v>
      </c>
      <c r="K130" s="218"/>
      <c r="L130" s="219"/>
      <c r="M130" s="220" t="s">
        <v>1</v>
      </c>
      <c r="N130" s="221" t="s">
        <v>41</v>
      </c>
      <c r="O130" s="68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9" t="s">
        <v>128</v>
      </c>
      <c r="AT130" s="209" t="s">
        <v>129</v>
      </c>
      <c r="AU130" s="209" t="s">
        <v>86</v>
      </c>
      <c r="AY130" s="14" t="s">
        <v>118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4" t="s">
        <v>84</v>
      </c>
      <c r="BK130" s="210">
        <f>ROUND(I130*H130,2)</f>
        <v>0</v>
      </c>
      <c r="BL130" s="14" t="s">
        <v>126</v>
      </c>
      <c r="BM130" s="209" t="s">
        <v>141</v>
      </c>
    </row>
    <row r="131" spans="1:65" s="2" customFormat="1" ht="16.5" customHeight="1">
      <c r="A131" s="31"/>
      <c r="B131" s="32"/>
      <c r="C131" s="197" t="s">
        <v>142</v>
      </c>
      <c r="D131" s="197" t="s">
        <v>122</v>
      </c>
      <c r="E131" s="198" t="s">
        <v>143</v>
      </c>
      <c r="F131" s="199" t="s">
        <v>144</v>
      </c>
      <c r="G131" s="200" t="s">
        <v>145</v>
      </c>
      <c r="H131" s="222"/>
      <c r="I131" s="202"/>
      <c r="J131" s="203">
        <f>ROUND(I131*H131,2)</f>
        <v>0</v>
      </c>
      <c r="K131" s="204"/>
      <c r="L131" s="36"/>
      <c r="M131" s="205" t="s">
        <v>1</v>
      </c>
      <c r="N131" s="206" t="s">
        <v>41</v>
      </c>
      <c r="O131" s="68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9" t="s">
        <v>126</v>
      </c>
      <c r="AT131" s="209" t="s">
        <v>122</v>
      </c>
      <c r="AU131" s="209" t="s">
        <v>86</v>
      </c>
      <c r="AY131" s="14" t="s">
        <v>118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4" t="s">
        <v>84</v>
      </c>
      <c r="BK131" s="210">
        <f>ROUND(I131*H131,2)</f>
        <v>0</v>
      </c>
      <c r="BL131" s="14" t="s">
        <v>126</v>
      </c>
      <c r="BM131" s="209" t="s">
        <v>146</v>
      </c>
    </row>
    <row r="132" spans="1:65" s="12" customFormat="1" ht="22.9" customHeight="1">
      <c r="B132" s="181"/>
      <c r="C132" s="182"/>
      <c r="D132" s="183" t="s">
        <v>75</v>
      </c>
      <c r="E132" s="195" t="s">
        <v>147</v>
      </c>
      <c r="F132" s="195" t="s">
        <v>148</v>
      </c>
      <c r="G132" s="182"/>
      <c r="H132" s="182"/>
      <c r="I132" s="185"/>
      <c r="J132" s="196">
        <f>BK132</f>
        <v>0</v>
      </c>
      <c r="K132" s="182"/>
      <c r="L132" s="187"/>
      <c r="M132" s="188"/>
      <c r="N132" s="189"/>
      <c r="O132" s="189"/>
      <c r="P132" s="190">
        <f>SUM(P133:P146)</f>
        <v>0</v>
      </c>
      <c r="Q132" s="189"/>
      <c r="R132" s="190">
        <f>SUM(R133:R146)</f>
        <v>1.32E-3</v>
      </c>
      <c r="S132" s="189"/>
      <c r="T132" s="191">
        <f>SUM(T133:T146)</f>
        <v>0</v>
      </c>
      <c r="AR132" s="192" t="s">
        <v>86</v>
      </c>
      <c r="AT132" s="193" t="s">
        <v>75</v>
      </c>
      <c r="AU132" s="193" t="s">
        <v>84</v>
      </c>
      <c r="AY132" s="192" t="s">
        <v>118</v>
      </c>
      <c r="BK132" s="194">
        <f>SUM(BK133:BK146)</f>
        <v>0</v>
      </c>
    </row>
    <row r="133" spans="1:65" s="2" customFormat="1" ht="16.5" customHeight="1">
      <c r="A133" s="31"/>
      <c r="B133" s="32"/>
      <c r="C133" s="197" t="s">
        <v>149</v>
      </c>
      <c r="D133" s="197" t="s">
        <v>122</v>
      </c>
      <c r="E133" s="198" t="s">
        <v>150</v>
      </c>
      <c r="F133" s="199" t="s">
        <v>151</v>
      </c>
      <c r="G133" s="200" t="s">
        <v>132</v>
      </c>
      <c r="H133" s="201">
        <v>4</v>
      </c>
      <c r="I133" s="202"/>
      <c r="J133" s="203">
        <f t="shared" ref="J133:J146" si="0">ROUND(I133*H133,2)</f>
        <v>0</v>
      </c>
      <c r="K133" s="204"/>
      <c r="L133" s="36"/>
      <c r="M133" s="205" t="s">
        <v>1</v>
      </c>
      <c r="N133" s="206" t="s">
        <v>41</v>
      </c>
      <c r="O133" s="68"/>
      <c r="P133" s="207">
        <f t="shared" ref="P133:P146" si="1">O133*H133</f>
        <v>0</v>
      </c>
      <c r="Q133" s="207">
        <v>0</v>
      </c>
      <c r="R133" s="207">
        <f t="shared" ref="R133:R146" si="2">Q133*H133</f>
        <v>0</v>
      </c>
      <c r="S133" s="207">
        <v>0</v>
      </c>
      <c r="T133" s="208">
        <f t="shared" ref="T133:T146" si="3"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9" t="s">
        <v>126</v>
      </c>
      <c r="AT133" s="209" t="s">
        <v>122</v>
      </c>
      <c r="AU133" s="209" t="s">
        <v>86</v>
      </c>
      <c r="AY133" s="14" t="s">
        <v>118</v>
      </c>
      <c r="BE133" s="210">
        <f t="shared" ref="BE133:BE146" si="4">IF(N133="základní",J133,0)</f>
        <v>0</v>
      </c>
      <c r="BF133" s="210">
        <f t="shared" ref="BF133:BF146" si="5">IF(N133="snížená",J133,0)</f>
        <v>0</v>
      </c>
      <c r="BG133" s="210">
        <f t="shared" ref="BG133:BG146" si="6">IF(N133="zákl. přenesená",J133,0)</f>
        <v>0</v>
      </c>
      <c r="BH133" s="210">
        <f t="shared" ref="BH133:BH146" si="7">IF(N133="sníž. přenesená",J133,0)</f>
        <v>0</v>
      </c>
      <c r="BI133" s="210">
        <f t="shared" ref="BI133:BI146" si="8">IF(N133="nulová",J133,0)</f>
        <v>0</v>
      </c>
      <c r="BJ133" s="14" t="s">
        <v>84</v>
      </c>
      <c r="BK133" s="210">
        <f t="shared" ref="BK133:BK146" si="9">ROUND(I133*H133,2)</f>
        <v>0</v>
      </c>
      <c r="BL133" s="14" t="s">
        <v>126</v>
      </c>
      <c r="BM133" s="209" t="s">
        <v>152</v>
      </c>
    </row>
    <row r="134" spans="1:65" s="2" customFormat="1" ht="21.75" customHeight="1">
      <c r="A134" s="31"/>
      <c r="B134" s="32"/>
      <c r="C134" s="197" t="s">
        <v>84</v>
      </c>
      <c r="D134" s="197" t="s">
        <v>122</v>
      </c>
      <c r="E134" s="198" t="s">
        <v>153</v>
      </c>
      <c r="F134" s="199" t="s">
        <v>154</v>
      </c>
      <c r="G134" s="200" t="s">
        <v>125</v>
      </c>
      <c r="H134" s="201">
        <v>5</v>
      </c>
      <c r="I134" s="202"/>
      <c r="J134" s="203">
        <f t="shared" si="0"/>
        <v>0</v>
      </c>
      <c r="K134" s="204"/>
      <c r="L134" s="36"/>
      <c r="M134" s="205" t="s">
        <v>1</v>
      </c>
      <c r="N134" s="206" t="s">
        <v>41</v>
      </c>
      <c r="O134" s="68"/>
      <c r="P134" s="207">
        <f t="shared" si="1"/>
        <v>0</v>
      </c>
      <c r="Q134" s="207">
        <v>0</v>
      </c>
      <c r="R134" s="207">
        <f t="shared" si="2"/>
        <v>0</v>
      </c>
      <c r="S134" s="207">
        <v>0</v>
      </c>
      <c r="T134" s="20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9" t="s">
        <v>126</v>
      </c>
      <c r="AT134" s="209" t="s">
        <v>122</v>
      </c>
      <c r="AU134" s="209" t="s">
        <v>86</v>
      </c>
      <c r="AY134" s="14" t="s">
        <v>118</v>
      </c>
      <c r="BE134" s="210">
        <f t="shared" si="4"/>
        <v>0</v>
      </c>
      <c r="BF134" s="210">
        <f t="shared" si="5"/>
        <v>0</v>
      </c>
      <c r="BG134" s="210">
        <f t="shared" si="6"/>
        <v>0</v>
      </c>
      <c r="BH134" s="210">
        <f t="shared" si="7"/>
        <v>0</v>
      </c>
      <c r="BI134" s="210">
        <f t="shared" si="8"/>
        <v>0</v>
      </c>
      <c r="BJ134" s="14" t="s">
        <v>84</v>
      </c>
      <c r="BK134" s="210">
        <f t="shared" si="9"/>
        <v>0</v>
      </c>
      <c r="BL134" s="14" t="s">
        <v>126</v>
      </c>
      <c r="BM134" s="209" t="s">
        <v>155</v>
      </c>
    </row>
    <row r="135" spans="1:65" s="2" customFormat="1" ht="21.75" customHeight="1">
      <c r="A135" s="31"/>
      <c r="B135" s="32"/>
      <c r="C135" s="197" t="s">
        <v>86</v>
      </c>
      <c r="D135" s="197" t="s">
        <v>122</v>
      </c>
      <c r="E135" s="198" t="s">
        <v>156</v>
      </c>
      <c r="F135" s="199" t="s">
        <v>157</v>
      </c>
      <c r="G135" s="200" t="s">
        <v>125</v>
      </c>
      <c r="H135" s="201">
        <v>10</v>
      </c>
      <c r="I135" s="202"/>
      <c r="J135" s="203">
        <f t="shared" si="0"/>
        <v>0</v>
      </c>
      <c r="K135" s="204"/>
      <c r="L135" s="36"/>
      <c r="M135" s="205" t="s">
        <v>1</v>
      </c>
      <c r="N135" s="206" t="s">
        <v>41</v>
      </c>
      <c r="O135" s="68"/>
      <c r="P135" s="207">
        <f t="shared" si="1"/>
        <v>0</v>
      </c>
      <c r="Q135" s="207">
        <v>0</v>
      </c>
      <c r="R135" s="207">
        <f t="shared" si="2"/>
        <v>0</v>
      </c>
      <c r="S135" s="207">
        <v>0</v>
      </c>
      <c r="T135" s="208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9" t="s">
        <v>126</v>
      </c>
      <c r="AT135" s="209" t="s">
        <v>122</v>
      </c>
      <c r="AU135" s="209" t="s">
        <v>86</v>
      </c>
      <c r="AY135" s="14" t="s">
        <v>118</v>
      </c>
      <c r="BE135" s="210">
        <f t="shared" si="4"/>
        <v>0</v>
      </c>
      <c r="BF135" s="210">
        <f t="shared" si="5"/>
        <v>0</v>
      </c>
      <c r="BG135" s="210">
        <f t="shared" si="6"/>
        <v>0</v>
      </c>
      <c r="BH135" s="210">
        <f t="shared" si="7"/>
        <v>0</v>
      </c>
      <c r="BI135" s="210">
        <f t="shared" si="8"/>
        <v>0</v>
      </c>
      <c r="BJ135" s="14" t="s">
        <v>84</v>
      </c>
      <c r="BK135" s="210">
        <f t="shared" si="9"/>
        <v>0</v>
      </c>
      <c r="BL135" s="14" t="s">
        <v>126</v>
      </c>
      <c r="BM135" s="209" t="s">
        <v>158</v>
      </c>
    </row>
    <row r="136" spans="1:65" s="2" customFormat="1" ht="16.5" customHeight="1">
      <c r="A136" s="31"/>
      <c r="B136" s="32"/>
      <c r="C136" s="197" t="s">
        <v>159</v>
      </c>
      <c r="D136" s="197" t="s">
        <v>122</v>
      </c>
      <c r="E136" s="198" t="s">
        <v>160</v>
      </c>
      <c r="F136" s="199" t="s">
        <v>161</v>
      </c>
      <c r="G136" s="200" t="s">
        <v>132</v>
      </c>
      <c r="H136" s="201">
        <v>2</v>
      </c>
      <c r="I136" s="202"/>
      <c r="J136" s="203">
        <f t="shared" si="0"/>
        <v>0</v>
      </c>
      <c r="K136" s="204"/>
      <c r="L136" s="36"/>
      <c r="M136" s="205" t="s">
        <v>1</v>
      </c>
      <c r="N136" s="206" t="s">
        <v>41</v>
      </c>
      <c r="O136" s="68"/>
      <c r="P136" s="207">
        <f t="shared" si="1"/>
        <v>0</v>
      </c>
      <c r="Q136" s="207">
        <v>0</v>
      </c>
      <c r="R136" s="207">
        <f t="shared" si="2"/>
        <v>0</v>
      </c>
      <c r="S136" s="207">
        <v>0</v>
      </c>
      <c r="T136" s="208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9" t="s">
        <v>126</v>
      </c>
      <c r="AT136" s="209" t="s">
        <v>122</v>
      </c>
      <c r="AU136" s="209" t="s">
        <v>86</v>
      </c>
      <c r="AY136" s="14" t="s">
        <v>118</v>
      </c>
      <c r="BE136" s="210">
        <f t="shared" si="4"/>
        <v>0</v>
      </c>
      <c r="BF136" s="210">
        <f t="shared" si="5"/>
        <v>0</v>
      </c>
      <c r="BG136" s="210">
        <f t="shared" si="6"/>
        <v>0</v>
      </c>
      <c r="BH136" s="210">
        <f t="shared" si="7"/>
        <v>0</v>
      </c>
      <c r="BI136" s="210">
        <f t="shared" si="8"/>
        <v>0</v>
      </c>
      <c r="BJ136" s="14" t="s">
        <v>84</v>
      </c>
      <c r="BK136" s="210">
        <f t="shared" si="9"/>
        <v>0</v>
      </c>
      <c r="BL136" s="14" t="s">
        <v>126</v>
      </c>
      <c r="BM136" s="209" t="s">
        <v>162</v>
      </c>
    </row>
    <row r="137" spans="1:65" s="2" customFormat="1" ht="16.5" customHeight="1">
      <c r="A137" s="31"/>
      <c r="B137" s="32"/>
      <c r="C137" s="197" t="s">
        <v>163</v>
      </c>
      <c r="D137" s="197" t="s">
        <v>122</v>
      </c>
      <c r="E137" s="198" t="s">
        <v>164</v>
      </c>
      <c r="F137" s="199" t="s">
        <v>165</v>
      </c>
      <c r="G137" s="200" t="s">
        <v>132</v>
      </c>
      <c r="H137" s="201">
        <v>4</v>
      </c>
      <c r="I137" s="202"/>
      <c r="J137" s="203">
        <f t="shared" si="0"/>
        <v>0</v>
      </c>
      <c r="K137" s="204"/>
      <c r="L137" s="36"/>
      <c r="M137" s="205" t="s">
        <v>1</v>
      </c>
      <c r="N137" s="206" t="s">
        <v>41</v>
      </c>
      <c r="O137" s="68"/>
      <c r="P137" s="207">
        <f t="shared" si="1"/>
        <v>0</v>
      </c>
      <c r="Q137" s="207">
        <v>0</v>
      </c>
      <c r="R137" s="207">
        <f t="shared" si="2"/>
        <v>0</v>
      </c>
      <c r="S137" s="207">
        <v>0</v>
      </c>
      <c r="T137" s="208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9" t="s">
        <v>126</v>
      </c>
      <c r="AT137" s="209" t="s">
        <v>122</v>
      </c>
      <c r="AU137" s="209" t="s">
        <v>86</v>
      </c>
      <c r="AY137" s="14" t="s">
        <v>118</v>
      </c>
      <c r="BE137" s="210">
        <f t="shared" si="4"/>
        <v>0</v>
      </c>
      <c r="BF137" s="210">
        <f t="shared" si="5"/>
        <v>0</v>
      </c>
      <c r="BG137" s="210">
        <f t="shared" si="6"/>
        <v>0</v>
      </c>
      <c r="BH137" s="210">
        <f t="shared" si="7"/>
        <v>0</v>
      </c>
      <c r="BI137" s="210">
        <f t="shared" si="8"/>
        <v>0</v>
      </c>
      <c r="BJ137" s="14" t="s">
        <v>84</v>
      </c>
      <c r="BK137" s="210">
        <f t="shared" si="9"/>
        <v>0</v>
      </c>
      <c r="BL137" s="14" t="s">
        <v>126</v>
      </c>
      <c r="BM137" s="209" t="s">
        <v>166</v>
      </c>
    </row>
    <row r="138" spans="1:65" s="2" customFormat="1" ht="21.75" customHeight="1">
      <c r="A138" s="31"/>
      <c r="B138" s="32"/>
      <c r="C138" s="197" t="s">
        <v>167</v>
      </c>
      <c r="D138" s="197" t="s">
        <v>122</v>
      </c>
      <c r="E138" s="198" t="s">
        <v>168</v>
      </c>
      <c r="F138" s="199" t="s">
        <v>169</v>
      </c>
      <c r="G138" s="200" t="s">
        <v>132</v>
      </c>
      <c r="H138" s="201">
        <v>2</v>
      </c>
      <c r="I138" s="202"/>
      <c r="J138" s="203">
        <f t="shared" si="0"/>
        <v>0</v>
      </c>
      <c r="K138" s="204"/>
      <c r="L138" s="36"/>
      <c r="M138" s="205" t="s">
        <v>1</v>
      </c>
      <c r="N138" s="206" t="s">
        <v>41</v>
      </c>
      <c r="O138" s="68"/>
      <c r="P138" s="207">
        <f t="shared" si="1"/>
        <v>0</v>
      </c>
      <c r="Q138" s="207">
        <v>6.6E-4</v>
      </c>
      <c r="R138" s="207">
        <f t="shared" si="2"/>
        <v>1.32E-3</v>
      </c>
      <c r="S138" s="207">
        <v>0</v>
      </c>
      <c r="T138" s="208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9" t="s">
        <v>126</v>
      </c>
      <c r="AT138" s="209" t="s">
        <v>122</v>
      </c>
      <c r="AU138" s="209" t="s">
        <v>86</v>
      </c>
      <c r="AY138" s="14" t="s">
        <v>118</v>
      </c>
      <c r="BE138" s="210">
        <f t="shared" si="4"/>
        <v>0</v>
      </c>
      <c r="BF138" s="210">
        <f t="shared" si="5"/>
        <v>0</v>
      </c>
      <c r="BG138" s="210">
        <f t="shared" si="6"/>
        <v>0</v>
      </c>
      <c r="BH138" s="210">
        <f t="shared" si="7"/>
        <v>0</v>
      </c>
      <c r="BI138" s="210">
        <f t="shared" si="8"/>
        <v>0</v>
      </c>
      <c r="BJ138" s="14" t="s">
        <v>84</v>
      </c>
      <c r="BK138" s="210">
        <f t="shared" si="9"/>
        <v>0</v>
      </c>
      <c r="BL138" s="14" t="s">
        <v>126</v>
      </c>
      <c r="BM138" s="209" t="s">
        <v>170</v>
      </c>
    </row>
    <row r="139" spans="1:65" s="2" customFormat="1" ht="21.75" customHeight="1">
      <c r="A139" s="31"/>
      <c r="B139" s="32"/>
      <c r="C139" s="197" t="s">
        <v>171</v>
      </c>
      <c r="D139" s="197" t="s">
        <v>122</v>
      </c>
      <c r="E139" s="198" t="s">
        <v>172</v>
      </c>
      <c r="F139" s="199" t="s">
        <v>173</v>
      </c>
      <c r="G139" s="200" t="s">
        <v>132</v>
      </c>
      <c r="H139" s="201">
        <v>1</v>
      </c>
      <c r="I139" s="202"/>
      <c r="J139" s="203">
        <f t="shared" si="0"/>
        <v>0</v>
      </c>
      <c r="K139" s="204"/>
      <c r="L139" s="36"/>
      <c r="M139" s="205" t="s">
        <v>1</v>
      </c>
      <c r="N139" s="206" t="s">
        <v>41</v>
      </c>
      <c r="O139" s="68"/>
      <c r="P139" s="207">
        <f t="shared" si="1"/>
        <v>0</v>
      </c>
      <c r="Q139" s="207">
        <v>0</v>
      </c>
      <c r="R139" s="207">
        <f t="shared" si="2"/>
        <v>0</v>
      </c>
      <c r="S139" s="207">
        <v>0</v>
      </c>
      <c r="T139" s="208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9" t="s">
        <v>126</v>
      </c>
      <c r="AT139" s="209" t="s">
        <v>122</v>
      </c>
      <c r="AU139" s="209" t="s">
        <v>86</v>
      </c>
      <c r="AY139" s="14" t="s">
        <v>118</v>
      </c>
      <c r="BE139" s="210">
        <f t="shared" si="4"/>
        <v>0</v>
      </c>
      <c r="BF139" s="210">
        <f t="shared" si="5"/>
        <v>0</v>
      </c>
      <c r="BG139" s="210">
        <f t="shared" si="6"/>
        <v>0</v>
      </c>
      <c r="BH139" s="210">
        <f t="shared" si="7"/>
        <v>0</v>
      </c>
      <c r="BI139" s="210">
        <f t="shared" si="8"/>
        <v>0</v>
      </c>
      <c r="BJ139" s="14" t="s">
        <v>84</v>
      </c>
      <c r="BK139" s="210">
        <f t="shared" si="9"/>
        <v>0</v>
      </c>
      <c r="BL139" s="14" t="s">
        <v>126</v>
      </c>
      <c r="BM139" s="209" t="s">
        <v>174</v>
      </c>
    </row>
    <row r="140" spans="1:65" s="2" customFormat="1" ht="21.75" customHeight="1">
      <c r="A140" s="31"/>
      <c r="B140" s="32"/>
      <c r="C140" s="197" t="s">
        <v>175</v>
      </c>
      <c r="D140" s="197" t="s">
        <v>122</v>
      </c>
      <c r="E140" s="198" t="s">
        <v>176</v>
      </c>
      <c r="F140" s="199" t="s">
        <v>177</v>
      </c>
      <c r="G140" s="200" t="s">
        <v>132</v>
      </c>
      <c r="H140" s="201">
        <v>1</v>
      </c>
      <c r="I140" s="202"/>
      <c r="J140" s="203">
        <f t="shared" si="0"/>
        <v>0</v>
      </c>
      <c r="K140" s="204"/>
      <c r="L140" s="36"/>
      <c r="M140" s="205" t="s">
        <v>1</v>
      </c>
      <c r="N140" s="206" t="s">
        <v>41</v>
      </c>
      <c r="O140" s="68"/>
      <c r="P140" s="207">
        <f t="shared" si="1"/>
        <v>0</v>
      </c>
      <c r="Q140" s="207">
        <v>0</v>
      </c>
      <c r="R140" s="207">
        <f t="shared" si="2"/>
        <v>0</v>
      </c>
      <c r="S140" s="207">
        <v>0</v>
      </c>
      <c r="T140" s="208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9" t="s">
        <v>126</v>
      </c>
      <c r="AT140" s="209" t="s">
        <v>122</v>
      </c>
      <c r="AU140" s="209" t="s">
        <v>86</v>
      </c>
      <c r="AY140" s="14" t="s">
        <v>118</v>
      </c>
      <c r="BE140" s="210">
        <f t="shared" si="4"/>
        <v>0</v>
      </c>
      <c r="BF140" s="210">
        <f t="shared" si="5"/>
        <v>0</v>
      </c>
      <c r="BG140" s="210">
        <f t="shared" si="6"/>
        <v>0</v>
      </c>
      <c r="BH140" s="210">
        <f t="shared" si="7"/>
        <v>0</v>
      </c>
      <c r="BI140" s="210">
        <f t="shared" si="8"/>
        <v>0</v>
      </c>
      <c r="BJ140" s="14" t="s">
        <v>84</v>
      </c>
      <c r="BK140" s="210">
        <f t="shared" si="9"/>
        <v>0</v>
      </c>
      <c r="BL140" s="14" t="s">
        <v>126</v>
      </c>
      <c r="BM140" s="209" t="s">
        <v>178</v>
      </c>
    </row>
    <row r="141" spans="1:65" s="2" customFormat="1" ht="16.5" customHeight="1">
      <c r="A141" s="31"/>
      <c r="B141" s="32"/>
      <c r="C141" s="197" t="s">
        <v>179</v>
      </c>
      <c r="D141" s="197" t="s">
        <v>122</v>
      </c>
      <c r="E141" s="198" t="s">
        <v>180</v>
      </c>
      <c r="F141" s="199" t="s">
        <v>181</v>
      </c>
      <c r="G141" s="200" t="s">
        <v>132</v>
      </c>
      <c r="H141" s="201">
        <v>1</v>
      </c>
      <c r="I141" s="202"/>
      <c r="J141" s="203">
        <f t="shared" si="0"/>
        <v>0</v>
      </c>
      <c r="K141" s="204"/>
      <c r="L141" s="36"/>
      <c r="M141" s="205" t="s">
        <v>1</v>
      </c>
      <c r="N141" s="206" t="s">
        <v>41</v>
      </c>
      <c r="O141" s="68"/>
      <c r="P141" s="207">
        <f t="shared" si="1"/>
        <v>0</v>
      </c>
      <c r="Q141" s="207">
        <v>0</v>
      </c>
      <c r="R141" s="207">
        <f t="shared" si="2"/>
        <v>0</v>
      </c>
      <c r="S141" s="207">
        <v>0</v>
      </c>
      <c r="T141" s="208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9" t="s">
        <v>126</v>
      </c>
      <c r="AT141" s="209" t="s">
        <v>122</v>
      </c>
      <c r="AU141" s="209" t="s">
        <v>86</v>
      </c>
      <c r="AY141" s="14" t="s">
        <v>118</v>
      </c>
      <c r="BE141" s="210">
        <f t="shared" si="4"/>
        <v>0</v>
      </c>
      <c r="BF141" s="210">
        <f t="shared" si="5"/>
        <v>0</v>
      </c>
      <c r="BG141" s="210">
        <f t="shared" si="6"/>
        <v>0</v>
      </c>
      <c r="BH141" s="210">
        <f t="shared" si="7"/>
        <v>0</v>
      </c>
      <c r="BI141" s="210">
        <f t="shared" si="8"/>
        <v>0</v>
      </c>
      <c r="BJ141" s="14" t="s">
        <v>84</v>
      </c>
      <c r="BK141" s="210">
        <f t="shared" si="9"/>
        <v>0</v>
      </c>
      <c r="BL141" s="14" t="s">
        <v>126</v>
      </c>
      <c r="BM141" s="209" t="s">
        <v>182</v>
      </c>
    </row>
    <row r="142" spans="1:65" s="2" customFormat="1" ht="21.75" customHeight="1">
      <c r="A142" s="31"/>
      <c r="B142" s="32"/>
      <c r="C142" s="197" t="s">
        <v>183</v>
      </c>
      <c r="D142" s="197" t="s">
        <v>122</v>
      </c>
      <c r="E142" s="198" t="s">
        <v>184</v>
      </c>
      <c r="F142" s="199" t="s">
        <v>185</v>
      </c>
      <c r="G142" s="200" t="s">
        <v>132</v>
      </c>
      <c r="H142" s="201">
        <v>2</v>
      </c>
      <c r="I142" s="202"/>
      <c r="J142" s="203">
        <f t="shared" si="0"/>
        <v>0</v>
      </c>
      <c r="K142" s="204"/>
      <c r="L142" s="36"/>
      <c r="M142" s="205" t="s">
        <v>1</v>
      </c>
      <c r="N142" s="206" t="s">
        <v>41</v>
      </c>
      <c r="O142" s="68"/>
      <c r="P142" s="207">
        <f t="shared" si="1"/>
        <v>0</v>
      </c>
      <c r="Q142" s="207">
        <v>0</v>
      </c>
      <c r="R142" s="207">
        <f t="shared" si="2"/>
        <v>0</v>
      </c>
      <c r="S142" s="207">
        <v>0</v>
      </c>
      <c r="T142" s="208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9" t="s">
        <v>126</v>
      </c>
      <c r="AT142" s="209" t="s">
        <v>122</v>
      </c>
      <c r="AU142" s="209" t="s">
        <v>86</v>
      </c>
      <c r="AY142" s="14" t="s">
        <v>118</v>
      </c>
      <c r="BE142" s="210">
        <f t="shared" si="4"/>
        <v>0</v>
      </c>
      <c r="BF142" s="210">
        <f t="shared" si="5"/>
        <v>0</v>
      </c>
      <c r="BG142" s="210">
        <f t="shared" si="6"/>
        <v>0</v>
      </c>
      <c r="BH142" s="210">
        <f t="shared" si="7"/>
        <v>0</v>
      </c>
      <c r="BI142" s="210">
        <f t="shared" si="8"/>
        <v>0</v>
      </c>
      <c r="BJ142" s="14" t="s">
        <v>84</v>
      </c>
      <c r="BK142" s="210">
        <f t="shared" si="9"/>
        <v>0</v>
      </c>
      <c r="BL142" s="14" t="s">
        <v>126</v>
      </c>
      <c r="BM142" s="209" t="s">
        <v>186</v>
      </c>
    </row>
    <row r="143" spans="1:65" s="2" customFormat="1" ht="21.75" customHeight="1">
      <c r="A143" s="31"/>
      <c r="B143" s="32"/>
      <c r="C143" s="197" t="s">
        <v>187</v>
      </c>
      <c r="D143" s="197" t="s">
        <v>122</v>
      </c>
      <c r="E143" s="198" t="s">
        <v>188</v>
      </c>
      <c r="F143" s="199" t="s">
        <v>189</v>
      </c>
      <c r="G143" s="200" t="s">
        <v>132</v>
      </c>
      <c r="H143" s="201">
        <v>5</v>
      </c>
      <c r="I143" s="202"/>
      <c r="J143" s="203">
        <f t="shared" si="0"/>
        <v>0</v>
      </c>
      <c r="K143" s="204"/>
      <c r="L143" s="36"/>
      <c r="M143" s="205" t="s">
        <v>1</v>
      </c>
      <c r="N143" s="206" t="s">
        <v>41</v>
      </c>
      <c r="O143" s="68"/>
      <c r="P143" s="207">
        <f t="shared" si="1"/>
        <v>0</v>
      </c>
      <c r="Q143" s="207">
        <v>0</v>
      </c>
      <c r="R143" s="207">
        <f t="shared" si="2"/>
        <v>0</v>
      </c>
      <c r="S143" s="207">
        <v>0</v>
      </c>
      <c r="T143" s="208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9" t="s">
        <v>126</v>
      </c>
      <c r="AT143" s="209" t="s">
        <v>122</v>
      </c>
      <c r="AU143" s="209" t="s">
        <v>86</v>
      </c>
      <c r="AY143" s="14" t="s">
        <v>118</v>
      </c>
      <c r="BE143" s="210">
        <f t="shared" si="4"/>
        <v>0</v>
      </c>
      <c r="BF143" s="210">
        <f t="shared" si="5"/>
        <v>0</v>
      </c>
      <c r="BG143" s="210">
        <f t="shared" si="6"/>
        <v>0</v>
      </c>
      <c r="BH143" s="210">
        <f t="shared" si="7"/>
        <v>0</v>
      </c>
      <c r="BI143" s="210">
        <f t="shared" si="8"/>
        <v>0</v>
      </c>
      <c r="BJ143" s="14" t="s">
        <v>84</v>
      </c>
      <c r="BK143" s="210">
        <f t="shared" si="9"/>
        <v>0</v>
      </c>
      <c r="BL143" s="14" t="s">
        <v>126</v>
      </c>
      <c r="BM143" s="209" t="s">
        <v>190</v>
      </c>
    </row>
    <row r="144" spans="1:65" s="2" customFormat="1" ht="21.75" customHeight="1">
      <c r="A144" s="31"/>
      <c r="B144" s="32"/>
      <c r="C144" s="197" t="s">
        <v>191</v>
      </c>
      <c r="D144" s="197" t="s">
        <v>122</v>
      </c>
      <c r="E144" s="198" t="s">
        <v>192</v>
      </c>
      <c r="F144" s="199" t="s">
        <v>193</v>
      </c>
      <c r="G144" s="200" t="s">
        <v>132</v>
      </c>
      <c r="H144" s="201">
        <v>1</v>
      </c>
      <c r="I144" s="202"/>
      <c r="J144" s="203">
        <f t="shared" si="0"/>
        <v>0</v>
      </c>
      <c r="K144" s="204"/>
      <c r="L144" s="36"/>
      <c r="M144" s="205" t="s">
        <v>1</v>
      </c>
      <c r="N144" s="206" t="s">
        <v>41</v>
      </c>
      <c r="O144" s="68"/>
      <c r="P144" s="207">
        <f t="shared" si="1"/>
        <v>0</v>
      </c>
      <c r="Q144" s="207">
        <v>0</v>
      </c>
      <c r="R144" s="207">
        <f t="shared" si="2"/>
        <v>0</v>
      </c>
      <c r="S144" s="207">
        <v>0</v>
      </c>
      <c r="T144" s="208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9" t="s">
        <v>126</v>
      </c>
      <c r="AT144" s="209" t="s">
        <v>122</v>
      </c>
      <c r="AU144" s="209" t="s">
        <v>86</v>
      </c>
      <c r="AY144" s="14" t="s">
        <v>118</v>
      </c>
      <c r="BE144" s="210">
        <f t="shared" si="4"/>
        <v>0</v>
      </c>
      <c r="BF144" s="210">
        <f t="shared" si="5"/>
        <v>0</v>
      </c>
      <c r="BG144" s="210">
        <f t="shared" si="6"/>
        <v>0</v>
      </c>
      <c r="BH144" s="210">
        <f t="shared" si="7"/>
        <v>0</v>
      </c>
      <c r="BI144" s="210">
        <f t="shared" si="8"/>
        <v>0</v>
      </c>
      <c r="BJ144" s="14" t="s">
        <v>84</v>
      </c>
      <c r="BK144" s="210">
        <f t="shared" si="9"/>
        <v>0</v>
      </c>
      <c r="BL144" s="14" t="s">
        <v>126</v>
      </c>
      <c r="BM144" s="209" t="s">
        <v>194</v>
      </c>
    </row>
    <row r="145" spans="1:65" s="2" customFormat="1" ht="21.75" customHeight="1">
      <c r="A145" s="31"/>
      <c r="B145" s="32"/>
      <c r="C145" s="197" t="s">
        <v>195</v>
      </c>
      <c r="D145" s="197" t="s">
        <v>122</v>
      </c>
      <c r="E145" s="198" t="s">
        <v>196</v>
      </c>
      <c r="F145" s="199" t="s">
        <v>197</v>
      </c>
      <c r="G145" s="200" t="s">
        <v>125</v>
      </c>
      <c r="H145" s="201">
        <v>15</v>
      </c>
      <c r="I145" s="202"/>
      <c r="J145" s="203">
        <f t="shared" si="0"/>
        <v>0</v>
      </c>
      <c r="K145" s="204"/>
      <c r="L145" s="36"/>
      <c r="M145" s="205" t="s">
        <v>1</v>
      </c>
      <c r="N145" s="206" t="s">
        <v>41</v>
      </c>
      <c r="O145" s="68"/>
      <c r="P145" s="207">
        <f t="shared" si="1"/>
        <v>0</v>
      </c>
      <c r="Q145" s="207">
        <v>0</v>
      </c>
      <c r="R145" s="207">
        <f t="shared" si="2"/>
        <v>0</v>
      </c>
      <c r="S145" s="207">
        <v>0</v>
      </c>
      <c r="T145" s="208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9" t="s">
        <v>126</v>
      </c>
      <c r="AT145" s="209" t="s">
        <v>122</v>
      </c>
      <c r="AU145" s="209" t="s">
        <v>86</v>
      </c>
      <c r="AY145" s="14" t="s">
        <v>118</v>
      </c>
      <c r="BE145" s="210">
        <f t="shared" si="4"/>
        <v>0</v>
      </c>
      <c r="BF145" s="210">
        <f t="shared" si="5"/>
        <v>0</v>
      </c>
      <c r="BG145" s="210">
        <f t="shared" si="6"/>
        <v>0</v>
      </c>
      <c r="BH145" s="210">
        <f t="shared" si="7"/>
        <v>0</v>
      </c>
      <c r="BI145" s="210">
        <f t="shared" si="8"/>
        <v>0</v>
      </c>
      <c r="BJ145" s="14" t="s">
        <v>84</v>
      </c>
      <c r="BK145" s="210">
        <f t="shared" si="9"/>
        <v>0</v>
      </c>
      <c r="BL145" s="14" t="s">
        <v>126</v>
      </c>
      <c r="BM145" s="209" t="s">
        <v>198</v>
      </c>
    </row>
    <row r="146" spans="1:65" s="2" customFormat="1" ht="21.75" customHeight="1">
      <c r="A146" s="31"/>
      <c r="B146" s="32"/>
      <c r="C146" s="197" t="s">
        <v>199</v>
      </c>
      <c r="D146" s="197" t="s">
        <v>122</v>
      </c>
      <c r="E146" s="198" t="s">
        <v>200</v>
      </c>
      <c r="F146" s="199" t="s">
        <v>201</v>
      </c>
      <c r="G146" s="200" t="s">
        <v>145</v>
      </c>
      <c r="H146" s="222"/>
      <c r="I146" s="202"/>
      <c r="J146" s="203">
        <f t="shared" si="0"/>
        <v>0</v>
      </c>
      <c r="K146" s="204"/>
      <c r="L146" s="36"/>
      <c r="M146" s="205" t="s">
        <v>1</v>
      </c>
      <c r="N146" s="206" t="s">
        <v>41</v>
      </c>
      <c r="O146" s="68"/>
      <c r="P146" s="207">
        <f t="shared" si="1"/>
        <v>0</v>
      </c>
      <c r="Q146" s="207">
        <v>0</v>
      </c>
      <c r="R146" s="207">
        <f t="shared" si="2"/>
        <v>0</v>
      </c>
      <c r="S146" s="207">
        <v>0</v>
      </c>
      <c r="T146" s="208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9" t="s">
        <v>126</v>
      </c>
      <c r="AT146" s="209" t="s">
        <v>122</v>
      </c>
      <c r="AU146" s="209" t="s">
        <v>86</v>
      </c>
      <c r="AY146" s="14" t="s">
        <v>118</v>
      </c>
      <c r="BE146" s="210">
        <f t="shared" si="4"/>
        <v>0</v>
      </c>
      <c r="BF146" s="210">
        <f t="shared" si="5"/>
        <v>0</v>
      </c>
      <c r="BG146" s="210">
        <f t="shared" si="6"/>
        <v>0</v>
      </c>
      <c r="BH146" s="210">
        <f t="shared" si="7"/>
        <v>0</v>
      </c>
      <c r="BI146" s="210">
        <f t="shared" si="8"/>
        <v>0</v>
      </c>
      <c r="BJ146" s="14" t="s">
        <v>84</v>
      </c>
      <c r="BK146" s="210">
        <f t="shared" si="9"/>
        <v>0</v>
      </c>
      <c r="BL146" s="14" t="s">
        <v>126</v>
      </c>
      <c r="BM146" s="209" t="s">
        <v>202</v>
      </c>
    </row>
    <row r="147" spans="1:65" s="12" customFormat="1" ht="22.9" customHeight="1">
      <c r="B147" s="181"/>
      <c r="C147" s="182"/>
      <c r="D147" s="183" t="s">
        <v>75</v>
      </c>
      <c r="E147" s="195" t="s">
        <v>203</v>
      </c>
      <c r="F147" s="195" t="s">
        <v>204</v>
      </c>
      <c r="G147" s="182"/>
      <c r="H147" s="182"/>
      <c r="I147" s="185"/>
      <c r="J147" s="196">
        <f>BK147</f>
        <v>0</v>
      </c>
      <c r="K147" s="182"/>
      <c r="L147" s="187"/>
      <c r="M147" s="188"/>
      <c r="N147" s="189"/>
      <c r="O147" s="189"/>
      <c r="P147" s="190">
        <f>SUM(P148:P151)</f>
        <v>0</v>
      </c>
      <c r="Q147" s="189"/>
      <c r="R147" s="190">
        <f>SUM(R148:R151)</f>
        <v>8.0000000000000002E-3</v>
      </c>
      <c r="S147" s="189"/>
      <c r="T147" s="191">
        <f>SUM(T148:T151)</f>
        <v>0</v>
      </c>
      <c r="AR147" s="192" t="s">
        <v>86</v>
      </c>
      <c r="AT147" s="193" t="s">
        <v>75</v>
      </c>
      <c r="AU147" s="193" t="s">
        <v>84</v>
      </c>
      <c r="AY147" s="192" t="s">
        <v>118</v>
      </c>
      <c r="BK147" s="194">
        <f>SUM(BK148:BK151)</f>
        <v>0</v>
      </c>
    </row>
    <row r="148" spans="1:65" s="2" customFormat="1" ht="16.5" customHeight="1">
      <c r="A148" s="31"/>
      <c r="B148" s="32"/>
      <c r="C148" s="197" t="s">
        <v>205</v>
      </c>
      <c r="D148" s="197" t="s">
        <v>122</v>
      </c>
      <c r="E148" s="198" t="s">
        <v>206</v>
      </c>
      <c r="F148" s="199" t="s">
        <v>207</v>
      </c>
      <c r="G148" s="200" t="s">
        <v>132</v>
      </c>
      <c r="H148" s="201">
        <v>1</v>
      </c>
      <c r="I148" s="202"/>
      <c r="J148" s="203">
        <f>ROUND(I148*H148,2)</f>
        <v>0</v>
      </c>
      <c r="K148" s="204"/>
      <c r="L148" s="36"/>
      <c r="M148" s="205" t="s">
        <v>1</v>
      </c>
      <c r="N148" s="206" t="s">
        <v>41</v>
      </c>
      <c r="O148" s="68"/>
      <c r="P148" s="207">
        <f>O148*H148</f>
        <v>0</v>
      </c>
      <c r="Q148" s="207">
        <v>8.0000000000000002E-3</v>
      </c>
      <c r="R148" s="207">
        <f>Q148*H148</f>
        <v>8.0000000000000002E-3</v>
      </c>
      <c r="S148" s="207">
        <v>0</v>
      </c>
      <c r="T148" s="20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9" t="s">
        <v>126</v>
      </c>
      <c r="AT148" s="209" t="s">
        <v>122</v>
      </c>
      <c r="AU148" s="209" t="s">
        <v>86</v>
      </c>
      <c r="AY148" s="14" t="s">
        <v>118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4" t="s">
        <v>84</v>
      </c>
      <c r="BK148" s="210">
        <f>ROUND(I148*H148,2)</f>
        <v>0</v>
      </c>
      <c r="BL148" s="14" t="s">
        <v>126</v>
      </c>
      <c r="BM148" s="209" t="s">
        <v>208</v>
      </c>
    </row>
    <row r="149" spans="1:65" s="2" customFormat="1" ht="21.75" customHeight="1">
      <c r="A149" s="31"/>
      <c r="B149" s="32"/>
      <c r="C149" s="211" t="s">
        <v>209</v>
      </c>
      <c r="D149" s="211" t="s">
        <v>129</v>
      </c>
      <c r="E149" s="212" t="s">
        <v>210</v>
      </c>
      <c r="F149" s="213" t="s">
        <v>211</v>
      </c>
      <c r="G149" s="214" t="s">
        <v>132</v>
      </c>
      <c r="H149" s="215">
        <v>1</v>
      </c>
      <c r="I149" s="216"/>
      <c r="J149" s="217">
        <f>ROUND(I149*H149,2)</f>
        <v>0</v>
      </c>
      <c r="K149" s="218"/>
      <c r="L149" s="219"/>
      <c r="M149" s="220" t="s">
        <v>1</v>
      </c>
      <c r="N149" s="221" t="s">
        <v>41</v>
      </c>
      <c r="O149" s="68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9" t="s">
        <v>128</v>
      </c>
      <c r="AT149" s="209" t="s">
        <v>129</v>
      </c>
      <c r="AU149" s="209" t="s">
        <v>86</v>
      </c>
      <c r="AY149" s="14" t="s">
        <v>118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4" t="s">
        <v>84</v>
      </c>
      <c r="BK149" s="210">
        <f>ROUND(I149*H149,2)</f>
        <v>0</v>
      </c>
      <c r="BL149" s="14" t="s">
        <v>126</v>
      </c>
      <c r="BM149" s="209" t="s">
        <v>212</v>
      </c>
    </row>
    <row r="150" spans="1:65" s="2" customFormat="1" ht="16.5" customHeight="1">
      <c r="A150" s="31"/>
      <c r="B150" s="32"/>
      <c r="C150" s="211" t="s">
        <v>213</v>
      </c>
      <c r="D150" s="211" t="s">
        <v>129</v>
      </c>
      <c r="E150" s="212" t="s">
        <v>214</v>
      </c>
      <c r="F150" s="213" t="s">
        <v>215</v>
      </c>
      <c r="G150" s="214" t="s">
        <v>132</v>
      </c>
      <c r="H150" s="215">
        <v>1</v>
      </c>
      <c r="I150" s="216"/>
      <c r="J150" s="217">
        <f>ROUND(I150*H150,2)</f>
        <v>0</v>
      </c>
      <c r="K150" s="218"/>
      <c r="L150" s="219"/>
      <c r="M150" s="220" t="s">
        <v>1</v>
      </c>
      <c r="N150" s="221" t="s">
        <v>41</v>
      </c>
      <c r="O150" s="68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9" t="s">
        <v>128</v>
      </c>
      <c r="AT150" s="209" t="s">
        <v>129</v>
      </c>
      <c r="AU150" s="209" t="s">
        <v>86</v>
      </c>
      <c r="AY150" s="14" t="s">
        <v>118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4" t="s">
        <v>84</v>
      </c>
      <c r="BK150" s="210">
        <f>ROUND(I150*H150,2)</f>
        <v>0</v>
      </c>
      <c r="BL150" s="14" t="s">
        <v>126</v>
      </c>
      <c r="BM150" s="209" t="s">
        <v>216</v>
      </c>
    </row>
    <row r="151" spans="1:65" s="2" customFormat="1" ht="16.5" customHeight="1">
      <c r="A151" s="31"/>
      <c r="B151" s="32"/>
      <c r="C151" s="197" t="s">
        <v>217</v>
      </c>
      <c r="D151" s="197" t="s">
        <v>122</v>
      </c>
      <c r="E151" s="198" t="s">
        <v>218</v>
      </c>
      <c r="F151" s="199" t="s">
        <v>219</v>
      </c>
      <c r="G151" s="200" t="s">
        <v>145</v>
      </c>
      <c r="H151" s="222"/>
      <c r="I151" s="202"/>
      <c r="J151" s="203">
        <f>ROUND(I151*H151,2)</f>
        <v>0</v>
      </c>
      <c r="K151" s="204"/>
      <c r="L151" s="36"/>
      <c r="M151" s="205" t="s">
        <v>1</v>
      </c>
      <c r="N151" s="206" t="s">
        <v>41</v>
      </c>
      <c r="O151" s="68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9" t="s">
        <v>126</v>
      </c>
      <c r="AT151" s="209" t="s">
        <v>122</v>
      </c>
      <c r="AU151" s="209" t="s">
        <v>86</v>
      </c>
      <c r="AY151" s="14" t="s">
        <v>118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4" t="s">
        <v>84</v>
      </c>
      <c r="BK151" s="210">
        <f>ROUND(I151*H151,2)</f>
        <v>0</v>
      </c>
      <c r="BL151" s="14" t="s">
        <v>126</v>
      </c>
      <c r="BM151" s="209" t="s">
        <v>220</v>
      </c>
    </row>
    <row r="152" spans="1:65" s="12" customFormat="1" ht="22.9" customHeight="1">
      <c r="B152" s="181"/>
      <c r="C152" s="182"/>
      <c r="D152" s="183" t="s">
        <v>75</v>
      </c>
      <c r="E152" s="195" t="s">
        <v>221</v>
      </c>
      <c r="F152" s="195" t="s">
        <v>222</v>
      </c>
      <c r="G152" s="182"/>
      <c r="H152" s="182"/>
      <c r="I152" s="185"/>
      <c r="J152" s="196">
        <f>BK152</f>
        <v>0</v>
      </c>
      <c r="K152" s="182"/>
      <c r="L152" s="187"/>
      <c r="M152" s="188"/>
      <c r="N152" s="189"/>
      <c r="O152" s="189"/>
      <c r="P152" s="190">
        <f>SUM(P153:P157)</f>
        <v>0</v>
      </c>
      <c r="Q152" s="189"/>
      <c r="R152" s="190">
        <f>SUM(R153:R157)</f>
        <v>0</v>
      </c>
      <c r="S152" s="189"/>
      <c r="T152" s="191">
        <f>SUM(T153:T157)</f>
        <v>0</v>
      </c>
      <c r="AR152" s="192" t="s">
        <v>86</v>
      </c>
      <c r="AT152" s="193" t="s">
        <v>75</v>
      </c>
      <c r="AU152" s="193" t="s">
        <v>84</v>
      </c>
      <c r="AY152" s="192" t="s">
        <v>118</v>
      </c>
      <c r="BK152" s="194">
        <f>SUM(BK153:BK157)</f>
        <v>0</v>
      </c>
    </row>
    <row r="153" spans="1:65" s="2" customFormat="1" ht="21.75" customHeight="1">
      <c r="A153" s="31"/>
      <c r="B153" s="32"/>
      <c r="C153" s="197" t="s">
        <v>223</v>
      </c>
      <c r="D153" s="197" t="s">
        <v>122</v>
      </c>
      <c r="E153" s="198" t="s">
        <v>224</v>
      </c>
      <c r="F153" s="199" t="s">
        <v>225</v>
      </c>
      <c r="G153" s="200" t="s">
        <v>226</v>
      </c>
      <c r="H153" s="201">
        <v>1</v>
      </c>
      <c r="I153" s="202"/>
      <c r="J153" s="203">
        <f>ROUND(I153*H153,2)</f>
        <v>0</v>
      </c>
      <c r="K153" s="204"/>
      <c r="L153" s="36"/>
      <c r="M153" s="205" t="s">
        <v>1</v>
      </c>
      <c r="N153" s="206" t="s">
        <v>41</v>
      </c>
      <c r="O153" s="68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9" t="s">
        <v>126</v>
      </c>
      <c r="AT153" s="209" t="s">
        <v>122</v>
      </c>
      <c r="AU153" s="209" t="s">
        <v>86</v>
      </c>
      <c r="AY153" s="14" t="s">
        <v>118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4" t="s">
        <v>84</v>
      </c>
      <c r="BK153" s="210">
        <f>ROUND(I153*H153,2)</f>
        <v>0</v>
      </c>
      <c r="BL153" s="14" t="s">
        <v>126</v>
      </c>
      <c r="BM153" s="209" t="s">
        <v>227</v>
      </c>
    </row>
    <row r="154" spans="1:65" s="2" customFormat="1" ht="16.5" customHeight="1">
      <c r="A154" s="31"/>
      <c r="B154" s="32"/>
      <c r="C154" s="211" t="s">
        <v>228</v>
      </c>
      <c r="D154" s="211" t="s">
        <v>129</v>
      </c>
      <c r="E154" s="212" t="s">
        <v>229</v>
      </c>
      <c r="F154" s="213" t="s">
        <v>230</v>
      </c>
      <c r="G154" s="214" t="s">
        <v>132</v>
      </c>
      <c r="H154" s="215">
        <v>1</v>
      </c>
      <c r="I154" s="216"/>
      <c r="J154" s="217">
        <f>ROUND(I154*H154,2)</f>
        <v>0</v>
      </c>
      <c r="K154" s="218"/>
      <c r="L154" s="219"/>
      <c r="M154" s="220" t="s">
        <v>1</v>
      </c>
      <c r="N154" s="221" t="s">
        <v>41</v>
      </c>
      <c r="O154" s="68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9" t="s">
        <v>128</v>
      </c>
      <c r="AT154" s="209" t="s">
        <v>129</v>
      </c>
      <c r="AU154" s="209" t="s">
        <v>86</v>
      </c>
      <c r="AY154" s="14" t="s">
        <v>118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4" t="s">
        <v>84</v>
      </c>
      <c r="BK154" s="210">
        <f>ROUND(I154*H154,2)</f>
        <v>0</v>
      </c>
      <c r="BL154" s="14" t="s">
        <v>126</v>
      </c>
      <c r="BM154" s="209" t="s">
        <v>231</v>
      </c>
    </row>
    <row r="155" spans="1:65" s="2" customFormat="1" ht="16.5" customHeight="1">
      <c r="A155" s="31"/>
      <c r="B155" s="32"/>
      <c r="C155" s="211" t="s">
        <v>232</v>
      </c>
      <c r="D155" s="211" t="s">
        <v>129</v>
      </c>
      <c r="E155" s="212" t="s">
        <v>233</v>
      </c>
      <c r="F155" s="213" t="s">
        <v>234</v>
      </c>
      <c r="G155" s="214" t="s">
        <v>132</v>
      </c>
      <c r="H155" s="215">
        <v>1</v>
      </c>
      <c r="I155" s="216"/>
      <c r="J155" s="217">
        <f>ROUND(I155*H155,2)</f>
        <v>0</v>
      </c>
      <c r="K155" s="218"/>
      <c r="L155" s="219"/>
      <c r="M155" s="220" t="s">
        <v>1</v>
      </c>
      <c r="N155" s="221" t="s">
        <v>41</v>
      </c>
      <c r="O155" s="68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9" t="s">
        <v>128</v>
      </c>
      <c r="AT155" s="209" t="s">
        <v>129</v>
      </c>
      <c r="AU155" s="209" t="s">
        <v>86</v>
      </c>
      <c r="AY155" s="14" t="s">
        <v>118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4" t="s">
        <v>84</v>
      </c>
      <c r="BK155" s="210">
        <f>ROUND(I155*H155,2)</f>
        <v>0</v>
      </c>
      <c r="BL155" s="14" t="s">
        <v>126</v>
      </c>
      <c r="BM155" s="209" t="s">
        <v>235</v>
      </c>
    </row>
    <row r="156" spans="1:65" s="2" customFormat="1" ht="16.5" customHeight="1">
      <c r="A156" s="31"/>
      <c r="B156" s="32"/>
      <c r="C156" s="211" t="s">
        <v>236</v>
      </c>
      <c r="D156" s="211" t="s">
        <v>129</v>
      </c>
      <c r="E156" s="212" t="s">
        <v>237</v>
      </c>
      <c r="F156" s="213" t="s">
        <v>238</v>
      </c>
      <c r="G156" s="214" t="s">
        <v>132</v>
      </c>
      <c r="H156" s="215">
        <v>1</v>
      </c>
      <c r="I156" s="216"/>
      <c r="J156" s="217">
        <f>ROUND(I156*H156,2)</f>
        <v>0</v>
      </c>
      <c r="K156" s="218"/>
      <c r="L156" s="219"/>
      <c r="M156" s="220" t="s">
        <v>1</v>
      </c>
      <c r="N156" s="221" t="s">
        <v>41</v>
      </c>
      <c r="O156" s="68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9" t="s">
        <v>128</v>
      </c>
      <c r="AT156" s="209" t="s">
        <v>129</v>
      </c>
      <c r="AU156" s="209" t="s">
        <v>86</v>
      </c>
      <c r="AY156" s="14" t="s">
        <v>118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4" t="s">
        <v>84</v>
      </c>
      <c r="BK156" s="210">
        <f>ROUND(I156*H156,2)</f>
        <v>0</v>
      </c>
      <c r="BL156" s="14" t="s">
        <v>126</v>
      </c>
      <c r="BM156" s="209" t="s">
        <v>239</v>
      </c>
    </row>
    <row r="157" spans="1:65" s="2" customFormat="1" ht="21.75" customHeight="1">
      <c r="A157" s="31"/>
      <c r="B157" s="32"/>
      <c r="C157" s="197" t="s">
        <v>240</v>
      </c>
      <c r="D157" s="197" t="s">
        <v>122</v>
      </c>
      <c r="E157" s="198" t="s">
        <v>241</v>
      </c>
      <c r="F157" s="199" t="s">
        <v>242</v>
      </c>
      <c r="G157" s="200" t="s">
        <v>145</v>
      </c>
      <c r="H157" s="222"/>
      <c r="I157" s="202"/>
      <c r="J157" s="203">
        <f>ROUND(I157*H157,2)</f>
        <v>0</v>
      </c>
      <c r="K157" s="204"/>
      <c r="L157" s="36"/>
      <c r="M157" s="205" t="s">
        <v>1</v>
      </c>
      <c r="N157" s="206" t="s">
        <v>41</v>
      </c>
      <c r="O157" s="68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9" t="s">
        <v>126</v>
      </c>
      <c r="AT157" s="209" t="s">
        <v>122</v>
      </c>
      <c r="AU157" s="209" t="s">
        <v>86</v>
      </c>
      <c r="AY157" s="14" t="s">
        <v>118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4" t="s">
        <v>84</v>
      </c>
      <c r="BK157" s="210">
        <f>ROUND(I157*H157,2)</f>
        <v>0</v>
      </c>
      <c r="BL157" s="14" t="s">
        <v>126</v>
      </c>
      <c r="BM157" s="209" t="s">
        <v>243</v>
      </c>
    </row>
    <row r="158" spans="1:65" s="12" customFormat="1" ht="22.9" customHeight="1">
      <c r="B158" s="181"/>
      <c r="C158" s="182"/>
      <c r="D158" s="183" t="s">
        <v>75</v>
      </c>
      <c r="E158" s="195" t="s">
        <v>244</v>
      </c>
      <c r="F158" s="195" t="s">
        <v>245</v>
      </c>
      <c r="G158" s="182"/>
      <c r="H158" s="182"/>
      <c r="I158" s="185"/>
      <c r="J158" s="196">
        <f>BK158</f>
        <v>0</v>
      </c>
      <c r="K158" s="182"/>
      <c r="L158" s="187"/>
      <c r="M158" s="188"/>
      <c r="N158" s="189"/>
      <c r="O158" s="189"/>
      <c r="P158" s="190">
        <f>SUM(P159:P161)</f>
        <v>0</v>
      </c>
      <c r="Q158" s="189"/>
      <c r="R158" s="190">
        <f>SUM(R159:R161)</f>
        <v>0</v>
      </c>
      <c r="S158" s="189"/>
      <c r="T158" s="191">
        <f>SUM(T159:T161)</f>
        <v>0</v>
      </c>
      <c r="AR158" s="192" t="s">
        <v>86</v>
      </c>
      <c r="AT158" s="193" t="s">
        <v>75</v>
      </c>
      <c r="AU158" s="193" t="s">
        <v>84</v>
      </c>
      <c r="AY158" s="192" t="s">
        <v>118</v>
      </c>
      <c r="BK158" s="194">
        <f>SUM(BK159:BK161)</f>
        <v>0</v>
      </c>
    </row>
    <row r="159" spans="1:65" s="2" customFormat="1" ht="16.5" customHeight="1">
      <c r="A159" s="31"/>
      <c r="B159" s="32"/>
      <c r="C159" s="197" t="s">
        <v>126</v>
      </c>
      <c r="D159" s="197" t="s">
        <v>122</v>
      </c>
      <c r="E159" s="198" t="s">
        <v>246</v>
      </c>
      <c r="F159" s="199" t="s">
        <v>247</v>
      </c>
      <c r="G159" s="200" t="s">
        <v>132</v>
      </c>
      <c r="H159" s="201">
        <v>10</v>
      </c>
      <c r="I159" s="202"/>
      <c r="J159" s="203">
        <f>ROUND(I159*H159,2)</f>
        <v>0</v>
      </c>
      <c r="K159" s="204"/>
      <c r="L159" s="36"/>
      <c r="M159" s="205" t="s">
        <v>1</v>
      </c>
      <c r="N159" s="206" t="s">
        <v>41</v>
      </c>
      <c r="O159" s="68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9" t="s">
        <v>126</v>
      </c>
      <c r="AT159" s="209" t="s">
        <v>122</v>
      </c>
      <c r="AU159" s="209" t="s">
        <v>86</v>
      </c>
      <c r="AY159" s="14" t="s">
        <v>118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4" t="s">
        <v>84</v>
      </c>
      <c r="BK159" s="210">
        <f>ROUND(I159*H159,2)</f>
        <v>0</v>
      </c>
      <c r="BL159" s="14" t="s">
        <v>126</v>
      </c>
      <c r="BM159" s="209" t="s">
        <v>248</v>
      </c>
    </row>
    <row r="160" spans="1:65" s="2" customFormat="1" ht="21.75" customHeight="1">
      <c r="A160" s="31"/>
      <c r="B160" s="32"/>
      <c r="C160" s="197" t="s">
        <v>8</v>
      </c>
      <c r="D160" s="197" t="s">
        <v>122</v>
      </c>
      <c r="E160" s="198" t="s">
        <v>249</v>
      </c>
      <c r="F160" s="199" t="s">
        <v>250</v>
      </c>
      <c r="G160" s="200" t="s">
        <v>251</v>
      </c>
      <c r="H160" s="201">
        <v>5</v>
      </c>
      <c r="I160" s="202"/>
      <c r="J160" s="203">
        <f>ROUND(I160*H160,2)</f>
        <v>0</v>
      </c>
      <c r="K160" s="204"/>
      <c r="L160" s="36"/>
      <c r="M160" s="205" t="s">
        <v>1</v>
      </c>
      <c r="N160" s="206" t="s">
        <v>41</v>
      </c>
      <c r="O160" s="68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9" t="s">
        <v>126</v>
      </c>
      <c r="AT160" s="209" t="s">
        <v>122</v>
      </c>
      <c r="AU160" s="209" t="s">
        <v>86</v>
      </c>
      <c r="AY160" s="14" t="s">
        <v>118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4" t="s">
        <v>84</v>
      </c>
      <c r="BK160" s="210">
        <f>ROUND(I160*H160,2)</f>
        <v>0</v>
      </c>
      <c r="BL160" s="14" t="s">
        <v>126</v>
      </c>
      <c r="BM160" s="209" t="s">
        <v>252</v>
      </c>
    </row>
    <row r="161" spans="1:65" s="2" customFormat="1" ht="21.75" customHeight="1">
      <c r="A161" s="31"/>
      <c r="B161" s="32"/>
      <c r="C161" s="197" t="s">
        <v>253</v>
      </c>
      <c r="D161" s="197" t="s">
        <v>122</v>
      </c>
      <c r="E161" s="198" t="s">
        <v>254</v>
      </c>
      <c r="F161" s="199" t="s">
        <v>255</v>
      </c>
      <c r="G161" s="200" t="s">
        <v>145</v>
      </c>
      <c r="H161" s="222"/>
      <c r="I161" s="202"/>
      <c r="J161" s="203">
        <f>ROUND(I161*H161,2)</f>
        <v>0</v>
      </c>
      <c r="K161" s="204"/>
      <c r="L161" s="36"/>
      <c r="M161" s="205" t="s">
        <v>1</v>
      </c>
      <c r="N161" s="206" t="s">
        <v>41</v>
      </c>
      <c r="O161" s="68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9" t="s">
        <v>126</v>
      </c>
      <c r="AT161" s="209" t="s">
        <v>122</v>
      </c>
      <c r="AU161" s="209" t="s">
        <v>86</v>
      </c>
      <c r="AY161" s="14" t="s">
        <v>118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4" t="s">
        <v>84</v>
      </c>
      <c r="BK161" s="210">
        <f>ROUND(I161*H161,2)</f>
        <v>0</v>
      </c>
      <c r="BL161" s="14" t="s">
        <v>126</v>
      </c>
      <c r="BM161" s="209" t="s">
        <v>256</v>
      </c>
    </row>
    <row r="162" spans="1:65" s="12" customFormat="1" ht="25.9" customHeight="1">
      <c r="B162" s="181"/>
      <c r="C162" s="182"/>
      <c r="D162" s="183" t="s">
        <v>75</v>
      </c>
      <c r="E162" s="184" t="s">
        <v>257</v>
      </c>
      <c r="F162" s="184" t="s">
        <v>258</v>
      </c>
      <c r="G162" s="182"/>
      <c r="H162" s="182"/>
      <c r="I162" s="185"/>
      <c r="J162" s="186">
        <f>BK162</f>
        <v>0</v>
      </c>
      <c r="K162" s="182"/>
      <c r="L162" s="187"/>
      <c r="M162" s="188"/>
      <c r="N162" s="189"/>
      <c r="O162" s="189"/>
      <c r="P162" s="190">
        <f>P163</f>
        <v>0</v>
      </c>
      <c r="Q162" s="189"/>
      <c r="R162" s="190">
        <f>R163</f>
        <v>0</v>
      </c>
      <c r="S162" s="189"/>
      <c r="T162" s="191">
        <f>T163</f>
        <v>0</v>
      </c>
      <c r="AR162" s="192" t="s">
        <v>175</v>
      </c>
      <c r="AT162" s="193" t="s">
        <v>75</v>
      </c>
      <c r="AU162" s="193" t="s">
        <v>76</v>
      </c>
      <c r="AY162" s="192" t="s">
        <v>118</v>
      </c>
      <c r="BK162" s="194">
        <f>BK163</f>
        <v>0</v>
      </c>
    </row>
    <row r="163" spans="1:65" s="12" customFormat="1" ht="22.9" customHeight="1">
      <c r="B163" s="181"/>
      <c r="C163" s="182"/>
      <c r="D163" s="183" t="s">
        <v>75</v>
      </c>
      <c r="E163" s="195" t="s">
        <v>259</v>
      </c>
      <c r="F163" s="195" t="s">
        <v>258</v>
      </c>
      <c r="G163" s="182"/>
      <c r="H163" s="182"/>
      <c r="I163" s="185"/>
      <c r="J163" s="196">
        <f>BK163</f>
        <v>0</v>
      </c>
      <c r="K163" s="182"/>
      <c r="L163" s="187"/>
      <c r="M163" s="188"/>
      <c r="N163" s="189"/>
      <c r="O163" s="189"/>
      <c r="P163" s="190">
        <f>SUM(P164:P168)</f>
        <v>0</v>
      </c>
      <c r="Q163" s="189"/>
      <c r="R163" s="190">
        <f>SUM(R164:R168)</f>
        <v>0</v>
      </c>
      <c r="S163" s="189"/>
      <c r="T163" s="191">
        <f>SUM(T164:T168)</f>
        <v>0</v>
      </c>
      <c r="AR163" s="192" t="s">
        <v>175</v>
      </c>
      <c r="AT163" s="193" t="s">
        <v>75</v>
      </c>
      <c r="AU163" s="193" t="s">
        <v>84</v>
      </c>
      <c r="AY163" s="192" t="s">
        <v>118</v>
      </c>
      <c r="BK163" s="194">
        <f>SUM(BK164:BK168)</f>
        <v>0</v>
      </c>
    </row>
    <row r="164" spans="1:65" s="2" customFormat="1" ht="16.5" customHeight="1">
      <c r="A164" s="31"/>
      <c r="B164" s="32"/>
      <c r="C164" s="197" t="s">
        <v>260</v>
      </c>
      <c r="D164" s="197" t="s">
        <v>122</v>
      </c>
      <c r="E164" s="198" t="s">
        <v>261</v>
      </c>
      <c r="F164" s="199" t="s">
        <v>262</v>
      </c>
      <c r="G164" s="200" t="s">
        <v>263</v>
      </c>
      <c r="H164" s="201">
        <v>2</v>
      </c>
      <c r="I164" s="202"/>
      <c r="J164" s="203">
        <f>ROUND(I164*H164,2)</f>
        <v>0</v>
      </c>
      <c r="K164" s="204"/>
      <c r="L164" s="36"/>
      <c r="M164" s="205" t="s">
        <v>1</v>
      </c>
      <c r="N164" s="206" t="s">
        <v>41</v>
      </c>
      <c r="O164" s="68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9" t="s">
        <v>264</v>
      </c>
      <c r="AT164" s="209" t="s">
        <v>122</v>
      </c>
      <c r="AU164" s="209" t="s">
        <v>86</v>
      </c>
      <c r="AY164" s="14" t="s">
        <v>118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4" t="s">
        <v>84</v>
      </c>
      <c r="BK164" s="210">
        <f>ROUND(I164*H164,2)</f>
        <v>0</v>
      </c>
      <c r="BL164" s="14" t="s">
        <v>264</v>
      </c>
      <c r="BM164" s="209" t="s">
        <v>265</v>
      </c>
    </row>
    <row r="165" spans="1:65" s="2" customFormat="1" ht="16.5" customHeight="1">
      <c r="A165" s="31"/>
      <c r="B165" s="32"/>
      <c r="C165" s="197" t="s">
        <v>266</v>
      </c>
      <c r="D165" s="197" t="s">
        <v>122</v>
      </c>
      <c r="E165" s="198" t="s">
        <v>267</v>
      </c>
      <c r="F165" s="199" t="s">
        <v>268</v>
      </c>
      <c r="G165" s="200" t="s">
        <v>263</v>
      </c>
      <c r="H165" s="201">
        <v>1</v>
      </c>
      <c r="I165" s="202"/>
      <c r="J165" s="203">
        <f>ROUND(I165*H165,2)</f>
        <v>0</v>
      </c>
      <c r="K165" s="204"/>
      <c r="L165" s="36"/>
      <c r="M165" s="205" t="s">
        <v>1</v>
      </c>
      <c r="N165" s="206" t="s">
        <v>41</v>
      </c>
      <c r="O165" s="68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9" t="s">
        <v>264</v>
      </c>
      <c r="AT165" s="209" t="s">
        <v>122</v>
      </c>
      <c r="AU165" s="209" t="s">
        <v>86</v>
      </c>
      <c r="AY165" s="14" t="s">
        <v>118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4" t="s">
        <v>84</v>
      </c>
      <c r="BK165" s="210">
        <f>ROUND(I165*H165,2)</f>
        <v>0</v>
      </c>
      <c r="BL165" s="14" t="s">
        <v>264</v>
      </c>
      <c r="BM165" s="209" t="s">
        <v>269</v>
      </c>
    </row>
    <row r="166" spans="1:65" s="2" customFormat="1" ht="16.5" customHeight="1">
      <c r="A166" s="31"/>
      <c r="B166" s="32"/>
      <c r="C166" s="197" t="s">
        <v>270</v>
      </c>
      <c r="D166" s="197" t="s">
        <v>122</v>
      </c>
      <c r="E166" s="198" t="s">
        <v>271</v>
      </c>
      <c r="F166" s="199" t="s">
        <v>272</v>
      </c>
      <c r="G166" s="200" t="s">
        <v>263</v>
      </c>
      <c r="H166" s="201">
        <v>1</v>
      </c>
      <c r="I166" s="202"/>
      <c r="J166" s="203">
        <f>ROUND(I166*H166,2)</f>
        <v>0</v>
      </c>
      <c r="K166" s="204"/>
      <c r="L166" s="36"/>
      <c r="M166" s="205" t="s">
        <v>1</v>
      </c>
      <c r="N166" s="206" t="s">
        <v>41</v>
      </c>
      <c r="O166" s="68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9" t="s">
        <v>264</v>
      </c>
      <c r="AT166" s="209" t="s">
        <v>122</v>
      </c>
      <c r="AU166" s="209" t="s">
        <v>86</v>
      </c>
      <c r="AY166" s="14" t="s">
        <v>118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4" t="s">
        <v>84</v>
      </c>
      <c r="BK166" s="210">
        <f>ROUND(I166*H166,2)</f>
        <v>0</v>
      </c>
      <c r="BL166" s="14" t="s">
        <v>264</v>
      </c>
      <c r="BM166" s="209" t="s">
        <v>273</v>
      </c>
    </row>
    <row r="167" spans="1:65" s="2" customFormat="1" ht="16.5" customHeight="1">
      <c r="A167" s="31"/>
      <c r="B167" s="32"/>
      <c r="C167" s="197" t="s">
        <v>274</v>
      </c>
      <c r="D167" s="197" t="s">
        <v>122</v>
      </c>
      <c r="E167" s="198" t="s">
        <v>275</v>
      </c>
      <c r="F167" s="199" t="s">
        <v>276</v>
      </c>
      <c r="G167" s="200" t="s">
        <v>263</v>
      </c>
      <c r="H167" s="201">
        <v>1</v>
      </c>
      <c r="I167" s="202"/>
      <c r="J167" s="203">
        <f>ROUND(I167*H167,2)</f>
        <v>0</v>
      </c>
      <c r="K167" s="204"/>
      <c r="L167" s="36"/>
      <c r="M167" s="205" t="s">
        <v>1</v>
      </c>
      <c r="N167" s="206" t="s">
        <v>41</v>
      </c>
      <c r="O167" s="68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9" t="s">
        <v>264</v>
      </c>
      <c r="AT167" s="209" t="s">
        <v>122</v>
      </c>
      <c r="AU167" s="209" t="s">
        <v>86</v>
      </c>
      <c r="AY167" s="14" t="s">
        <v>118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4" t="s">
        <v>84</v>
      </c>
      <c r="BK167" s="210">
        <f>ROUND(I167*H167,2)</f>
        <v>0</v>
      </c>
      <c r="BL167" s="14" t="s">
        <v>264</v>
      </c>
      <c r="BM167" s="209" t="s">
        <v>277</v>
      </c>
    </row>
    <row r="168" spans="1:65" s="2" customFormat="1" ht="16.5" customHeight="1">
      <c r="A168" s="31"/>
      <c r="B168" s="32"/>
      <c r="C168" s="197" t="s">
        <v>7</v>
      </c>
      <c r="D168" s="197" t="s">
        <v>122</v>
      </c>
      <c r="E168" s="198" t="s">
        <v>278</v>
      </c>
      <c r="F168" s="199" t="s">
        <v>279</v>
      </c>
      <c r="G168" s="200" t="s">
        <v>226</v>
      </c>
      <c r="H168" s="201">
        <v>2</v>
      </c>
      <c r="I168" s="202"/>
      <c r="J168" s="203">
        <f>ROUND(I168*H168,2)</f>
        <v>0</v>
      </c>
      <c r="K168" s="204"/>
      <c r="L168" s="36"/>
      <c r="M168" s="223" t="s">
        <v>1</v>
      </c>
      <c r="N168" s="224" t="s">
        <v>41</v>
      </c>
      <c r="O168" s="225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9" t="s">
        <v>264</v>
      </c>
      <c r="AT168" s="209" t="s">
        <v>122</v>
      </c>
      <c r="AU168" s="209" t="s">
        <v>86</v>
      </c>
      <c r="AY168" s="14" t="s">
        <v>118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4" t="s">
        <v>84</v>
      </c>
      <c r="BK168" s="210">
        <f>ROUND(I168*H168,2)</f>
        <v>0</v>
      </c>
      <c r="BL168" s="14" t="s">
        <v>264</v>
      </c>
      <c r="BM168" s="209" t="s">
        <v>280</v>
      </c>
    </row>
    <row r="169" spans="1:65" s="2" customFormat="1" ht="6.95" customHeight="1">
      <c r="A169" s="31"/>
      <c r="B169" s="51"/>
      <c r="C169" s="52"/>
      <c r="D169" s="52"/>
      <c r="E169" s="52"/>
      <c r="F169" s="52"/>
      <c r="G169" s="52"/>
      <c r="H169" s="52"/>
      <c r="I169" s="145"/>
      <c r="J169" s="52"/>
      <c r="K169" s="52"/>
      <c r="L169" s="36"/>
      <c r="M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</row>
  </sheetData>
  <sheetProtection algorithmName="SHA-512" hashValue="C7uDTpZDSkgyGjo2F5qzQlcinVwRvHbkNSDZN3kCNLBTxMmNSUE9bEiNDyO1saSFvtuDnrhMdq21vwZvdCXzZw==" saltValue="vUG3sTfyG44P0Rb1Cce18ORuhtiOHMHd9+s00LR/AdOX68gdPKTwOEUOuclyKoQTX8v5XfsZLkglOhvVvILQaw==" spinCount="100000" sheet="1" objects="1" scenarios="1" formatColumns="0" formatRows="0" autoFilter="0"/>
  <autoFilter ref="C123:K168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23051a - MěÚ Uherský Brod...</vt:lpstr>
      <vt:lpstr>'23051a - MěÚ Uherský Brod...'!Názvy_tisku</vt:lpstr>
      <vt:lpstr>'Rekapitulace stavby'!Názvy_tisku</vt:lpstr>
      <vt:lpstr>'23051a - MěÚ Uherský Brod...'!Oblast_tisku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</dc:creator>
  <cp:lastModifiedBy>Bršlica</cp:lastModifiedBy>
  <cp:lastPrinted>2023-04-24T07:09:37Z</cp:lastPrinted>
  <dcterms:created xsi:type="dcterms:W3CDTF">2023-04-24T07:08:31Z</dcterms:created>
  <dcterms:modified xsi:type="dcterms:W3CDTF">2023-04-24T07:18:09Z</dcterms:modified>
</cp:coreProperties>
</file>