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https://d.docs.live.net/7dc655b666efacc7/dokumenty/projekty/dům přírody/14_AKTUÁLNÍ PD_2021-10-25 DPS rev 01/duben 2023_interiér DPHD/"/>
    </mc:Choice>
  </mc:AlternateContent>
  <xr:revisionPtr revIDLastSave="84" documentId="13_ncr:1_{D45DCB6A-F516-46C2-8ED2-E8FF3260749B}" xr6:coauthVersionLast="47" xr6:coauthVersionMax="47" xr10:uidLastSave="{EBE22BCC-9CF1-46CD-9D9B-BAFFDABAAC8A}"/>
  <bookViews>
    <workbookView xWindow="-120" yWindow="-120" windowWidth="38640" windowHeight="21840" firstSheet="1" activeTab="1" xr2:uid="{00000000-000D-0000-FFFF-FFFF00000000}"/>
  </bookViews>
  <sheets>
    <sheet name="Rekapitulace stavby" sheetId="1" state="veryHidden" r:id="rId1"/>
    <sheet name="0271 - Mobiliář" sheetId="2" r:id="rId2"/>
  </sheets>
  <definedNames>
    <definedName name="_xlnm._FilterDatabase" localSheetId="1" hidden="1">'0271 - Mobiliář'!$C$126:$K$186</definedName>
    <definedName name="_xlnm.Print_Titles" localSheetId="1">'0271 - Mobiliář'!$126:$126</definedName>
    <definedName name="_xlnm.Print_Titles" localSheetId="0">'Rekapitulace stavby'!$92:$92</definedName>
    <definedName name="_xlnm.Print_Area" localSheetId="1">'0271 - Mobiliář'!$C$4:$J$76,'0271 - Mobiliář'!$C$82:$J$106,'0271 - Mobiliář'!$C$112:$J$186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0" i="2" l="1"/>
  <c r="BK150" i="2"/>
  <c r="J142" i="2"/>
  <c r="BK142" i="2"/>
  <c r="J140" i="2"/>
  <c r="BK140" i="2"/>
  <c r="J39" i="2"/>
  <c r="J38" i="2"/>
  <c r="AY96" i="1" s="1"/>
  <c r="J37" i="2"/>
  <c r="AX96" i="1" s="1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F121" i="2"/>
  <c r="E119" i="2"/>
  <c r="F91" i="2"/>
  <c r="E89" i="2"/>
  <c r="J26" i="2"/>
  <c r="E26" i="2"/>
  <c r="J124" i="2" s="1"/>
  <c r="J25" i="2"/>
  <c r="J23" i="2"/>
  <c r="E23" i="2"/>
  <c r="J93" i="2" s="1"/>
  <c r="J22" i="2"/>
  <c r="J20" i="2"/>
  <c r="E20" i="2"/>
  <c r="F124" i="2" s="1"/>
  <c r="J19" i="2"/>
  <c r="J17" i="2"/>
  <c r="E17" i="2"/>
  <c r="F93" i="2" s="1"/>
  <c r="J16" i="2"/>
  <c r="E7" i="2"/>
  <c r="E115" i="2" s="1"/>
  <c r="L90" i="1"/>
  <c r="AM90" i="1"/>
  <c r="AM89" i="1"/>
  <c r="L89" i="1"/>
  <c r="AM87" i="1"/>
  <c r="L87" i="1"/>
  <c r="L85" i="1"/>
  <c r="L84" i="1"/>
  <c r="J185" i="2"/>
  <c r="BK184" i="2"/>
  <c r="BK183" i="2"/>
  <c r="J156" i="2"/>
  <c r="BK154" i="2"/>
  <c r="BK153" i="2"/>
  <c r="BK147" i="2"/>
  <c r="J143" i="2"/>
  <c r="J136" i="2"/>
  <c r="J134" i="2"/>
  <c r="BK131" i="2"/>
  <c r="BK185" i="2"/>
  <c r="J184" i="2"/>
  <c r="J183" i="2"/>
  <c r="BK182" i="2"/>
  <c r="J182" i="2"/>
  <c r="BK181" i="2"/>
  <c r="J181" i="2"/>
  <c r="BK180" i="2"/>
  <c r="J180" i="2"/>
  <c r="BK179" i="2"/>
  <c r="J179" i="2"/>
  <c r="BK178" i="2"/>
  <c r="J178" i="2"/>
  <c r="BK177" i="2"/>
  <c r="J177" i="2"/>
  <c r="BK176" i="2"/>
  <c r="J176" i="2"/>
  <c r="J175" i="2"/>
  <c r="J174" i="2"/>
  <c r="J151" i="2"/>
  <c r="J149" i="2"/>
  <c r="J147" i="2"/>
  <c r="BK144" i="2"/>
  <c r="BK143" i="2"/>
  <c r="BK139" i="2"/>
  <c r="BK137" i="2"/>
  <c r="BK135" i="2"/>
  <c r="BK133" i="2"/>
  <c r="J132" i="2"/>
  <c r="AS95" i="1"/>
  <c r="BK169" i="2"/>
  <c r="J167" i="2"/>
  <c r="BK165" i="2"/>
  <c r="J130" i="2"/>
  <c r="J186" i="2"/>
  <c r="BK170" i="2"/>
  <c r="J169" i="2"/>
  <c r="BK168" i="2"/>
  <c r="J148" i="2"/>
  <c r="J145" i="2"/>
  <c r="J141" i="2"/>
  <c r="J135" i="2"/>
  <c r="BK186" i="2"/>
  <c r="BK175" i="2"/>
  <c r="BK174" i="2"/>
  <c r="BK173" i="2"/>
  <c r="J173" i="2"/>
  <c r="BK171" i="2"/>
  <c r="J171" i="2"/>
  <c r="J170" i="2"/>
  <c r="J168" i="2"/>
  <c r="BK167" i="2"/>
  <c r="J164" i="2"/>
  <c r="BK163" i="2"/>
  <c r="BK162" i="2"/>
  <c r="J161" i="2"/>
  <c r="J160" i="2"/>
  <c r="BK159" i="2"/>
  <c r="BK158" i="2"/>
  <c r="J157" i="2"/>
  <c r="J155" i="2"/>
  <c r="J154" i="2"/>
  <c r="J153" i="2"/>
  <c r="BK151" i="2"/>
  <c r="J133" i="2"/>
  <c r="BK132" i="2"/>
  <c r="J131" i="2"/>
  <c r="J165" i="2"/>
  <c r="BK164" i="2"/>
  <c r="J163" i="2"/>
  <c r="J162" i="2"/>
  <c r="BK161" i="2"/>
  <c r="BK160" i="2"/>
  <c r="J159" i="2"/>
  <c r="J158" i="2"/>
  <c r="BK157" i="2"/>
  <c r="BK156" i="2"/>
  <c r="BK155" i="2"/>
  <c r="BK149" i="2"/>
  <c r="BK148" i="2"/>
  <c r="BK145" i="2"/>
  <c r="J144" i="2"/>
  <c r="BK141" i="2"/>
  <c r="J139" i="2"/>
  <c r="J137" i="2"/>
  <c r="BK136" i="2"/>
  <c r="BK134" i="2"/>
  <c r="BK130" i="2"/>
  <c r="P152" i="2" l="1"/>
  <c r="R166" i="2"/>
  <c r="BK172" i="2"/>
  <c r="J172" i="2" s="1"/>
  <c r="J105" i="2" s="1"/>
  <c r="P172" i="2"/>
  <c r="BK129" i="2"/>
  <c r="P129" i="2"/>
  <c r="R129" i="2"/>
  <c r="T129" i="2"/>
  <c r="BK138" i="2"/>
  <c r="J138" i="2" s="1"/>
  <c r="J101" i="2" s="1"/>
  <c r="R138" i="2"/>
  <c r="T152" i="2"/>
  <c r="T166" i="2"/>
  <c r="BK166" i="2"/>
  <c r="J166" i="2" s="1"/>
  <c r="J104" i="2" s="1"/>
  <c r="R172" i="2"/>
  <c r="R152" i="2"/>
  <c r="P166" i="2"/>
  <c r="P138" i="2"/>
  <c r="T138" i="2"/>
  <c r="BK146" i="2"/>
  <c r="J146" i="2" s="1"/>
  <c r="J102" i="2" s="1"/>
  <c r="P146" i="2"/>
  <c r="R146" i="2"/>
  <c r="T146" i="2"/>
  <c r="BK152" i="2"/>
  <c r="J152" i="2" s="1"/>
  <c r="J103" i="2" s="1"/>
  <c r="T172" i="2"/>
  <c r="J123" i="2"/>
  <c r="BE143" i="2"/>
  <c r="BE155" i="2"/>
  <c r="BE158" i="2"/>
  <c r="BE159" i="2"/>
  <c r="BE161" i="2"/>
  <c r="BE162" i="2"/>
  <c r="BE163" i="2"/>
  <c r="BE164" i="2"/>
  <c r="BE167" i="2"/>
  <c r="BE185" i="2"/>
  <c r="J94" i="2"/>
  <c r="BE144" i="2"/>
  <c r="BE151" i="2"/>
  <c r="BE157" i="2"/>
  <c r="BE160" i="2"/>
  <c r="BE165" i="2"/>
  <c r="BE170" i="2"/>
  <c r="BE171" i="2"/>
  <c r="BE173" i="2"/>
  <c r="BE174" i="2"/>
  <c r="E85" i="2"/>
  <c r="F123" i="2"/>
  <c r="BE130" i="2"/>
  <c r="BE133" i="2"/>
  <c r="BE134" i="2"/>
  <c r="BE136" i="2"/>
  <c r="BE139" i="2"/>
  <c r="BE169" i="2"/>
  <c r="BE168" i="2"/>
  <c r="F94" i="2"/>
  <c r="BE131" i="2"/>
  <c r="BE132" i="2"/>
  <c r="BE135" i="2"/>
  <c r="BE145" i="2"/>
  <c r="BE147" i="2"/>
  <c r="BE148" i="2"/>
  <c r="BE175" i="2"/>
  <c r="BE176" i="2"/>
  <c r="BE177" i="2"/>
  <c r="BE178" i="2"/>
  <c r="BE179" i="2"/>
  <c r="BE180" i="2"/>
  <c r="BE182" i="2"/>
  <c r="BE137" i="2"/>
  <c r="BE141" i="2"/>
  <c r="BE149" i="2"/>
  <c r="BE153" i="2"/>
  <c r="BE154" i="2"/>
  <c r="BE156" i="2"/>
  <c r="BE181" i="2"/>
  <c r="BE183" i="2"/>
  <c r="BE184" i="2"/>
  <c r="BE186" i="2"/>
  <c r="F36" i="2"/>
  <c r="BA96" i="1" s="1"/>
  <c r="BA95" i="1" s="1"/>
  <c r="AW95" i="1" s="1"/>
  <c r="F37" i="2"/>
  <c r="BB96" i="1" s="1"/>
  <c r="BB95" i="1" s="1"/>
  <c r="BB94" i="1" s="1"/>
  <c r="AX94" i="1" s="1"/>
  <c r="J36" i="2"/>
  <c r="AW96" i="1" s="1"/>
  <c r="F38" i="2"/>
  <c r="BC96" i="1" s="1"/>
  <c r="BC95" i="1" s="1"/>
  <c r="AY95" i="1" s="1"/>
  <c r="AS94" i="1"/>
  <c r="F39" i="2"/>
  <c r="BD96" i="1" s="1"/>
  <c r="BD95" i="1" s="1"/>
  <c r="BD94" i="1" s="1"/>
  <c r="W33" i="1" s="1"/>
  <c r="T128" i="2" l="1"/>
  <c r="T127" i="2" s="1"/>
  <c r="R128" i="2"/>
  <c r="R127" i="2" s="1"/>
  <c r="P128" i="2"/>
  <c r="P127" i="2" s="1"/>
  <c r="AU96" i="1" s="1"/>
  <c r="AU95" i="1" s="1"/>
  <c r="AU94" i="1" s="1"/>
  <c r="BK128" i="2"/>
  <c r="J128" i="2" s="1"/>
  <c r="J99" i="2" s="1"/>
  <c r="J129" i="2"/>
  <c r="J100" i="2" s="1"/>
  <c r="AX95" i="1"/>
  <c r="F35" i="2"/>
  <c r="AZ96" i="1" s="1"/>
  <c r="AZ95" i="1" s="1"/>
  <c r="AZ94" i="1" s="1"/>
  <c r="W29" i="1" s="1"/>
  <c r="W31" i="1"/>
  <c r="BA94" i="1"/>
  <c r="AW94" i="1" s="1"/>
  <c r="AK30" i="1" s="1"/>
  <c r="BC94" i="1"/>
  <c r="W32" i="1" s="1"/>
  <c r="J35" i="2"/>
  <c r="AV96" i="1" s="1"/>
  <c r="AT96" i="1" s="1"/>
  <c r="BK127" i="2" l="1"/>
  <c r="J127" i="2" s="1"/>
  <c r="J98" i="2" s="1"/>
  <c r="AV95" i="1"/>
  <c r="AT95" i="1" s="1"/>
  <c r="W30" i="1"/>
  <c r="AV94" i="1"/>
  <c r="AK29" i="1" s="1"/>
  <c r="AY94" i="1"/>
  <c r="AT94" i="1" l="1"/>
  <c r="J32" i="2"/>
  <c r="AG96" i="1" s="1"/>
  <c r="AG95" i="1" s="1"/>
  <c r="AG94" i="1" s="1"/>
  <c r="AK26" i="1" s="1"/>
  <c r="AK35" i="1" s="1"/>
  <c r="AN94" i="1" l="1"/>
  <c r="AN95" i="1"/>
  <c r="AN96" i="1"/>
  <c r="J41" i="2"/>
</calcChain>
</file>

<file path=xl/sharedStrings.xml><?xml version="1.0" encoding="utf-8"?>
<sst xmlns="http://schemas.openxmlformats.org/spreadsheetml/2006/main" count="984" uniqueCount="300">
  <si>
    <t>Export Komplet</t>
  </si>
  <si>
    <t/>
  </si>
  <si>
    <t>2.0</t>
  </si>
  <si>
    <t>False</t>
  </si>
  <si>
    <t>{feaab8d3-202d-4bfa-9138-334de51a9890}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</si>
  <si>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</si>
  <si>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</si>
  <si>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</si>
  <si>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</si>
  <si>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</si>
  <si>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</si>
  <si>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</si>
  <si>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</si>
  <si>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kol019e3b</t>
  </si>
  <si>
    <t>Stavba:</t>
  </si>
  <si>
    <t>Návštěvnické středisko národní přírodní památky Hodonínská Dúbrava - Dům přírody Hodonínské Dúbravy - mobiliář</t>
  </si>
  <si>
    <t>KSO:</t>
  </si>
  <si>
    <t>CC-CZ:</t>
  </si>
  <si>
    <t>Místo:</t>
  </si>
  <si>
    <t>Hodonín</t>
  </si>
  <si>
    <t>Datum:</t>
  </si>
  <si>
    <t>18. 11. 2022</t>
  </si>
  <si>
    <t>Zadavatel:</t>
  </si>
  <si>
    <t>IČ:</t>
  </si>
  <si>
    <t>Město Hodonín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</si>
  <si>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</si>
  <si>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</si>
  <si>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</si>
  <si>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</si>
  <si>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</si>
  <si>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</si>
  <si>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</si>
  <si>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</si>
  <si>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</si>
  <si>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</si>
  <si>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</si>
  <si>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</si>
  <si>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</si>
  <si>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</si>
  <si>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</si>
  <si>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</si>
  <si>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</si>
  <si>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</si>
  <si>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</si>
  <si>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</si>
  <si>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</si>
  <si>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</si>
  <si>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</si>
  <si>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</si>
  <si>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</si>
  <si>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</si>
  <si>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</si>
  <si>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</si>
  <si>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</si>
  <si>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</si>
  <si>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</si>
  <si>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</si>
  <si>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</si>
  <si>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</si>
  <si>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</si>
  <si>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</si>
  <si>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</si>
  <si>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</si>
  <si>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</si>
  <si>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</si>
  <si>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</si>
  <si>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</si>
  <si>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</si>
  <si>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</si>
  <si>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</si>
  <si>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</si>
  <si>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</si>
  <si>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</si>
  <si>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</si>
  <si>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</si>
  <si>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</si>
  <si>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</si>
  <si>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Nezpůsobilé náklady projektu</t>
  </si>
  <si>
    <t>STA</t>
  </si>
  <si>
    <t>1</t>
  </si>
  <si>
    <t>{ee0c8b4d-3380-4451-9444-66781d3d0608}</t>
  </si>
  <si>
    <t>/</t>
  </si>
  <si>
    <t>0271</t>
  </si>
  <si>
    <t>Mobiliář</t>
  </si>
  <si>
    <t>Soupis</t>
  </si>
  <si>
    <t>2</t>
  </si>
  <si>
    <t>{c8f6bf52-1053-4b6a-a12e-9a338ee90152}</t>
  </si>
  <si>
    <t>KRYCÍ LIST SOUPISU PRACÍ</t>
  </si>
  <si>
    <t>Objekt:</t>
  </si>
  <si>
    <t>02 - Nezpůsobilé náklady projektu</t>
  </si>
  <si>
    <t>Soupis:</t>
  </si>
  <si>
    <t>0271 - Mobiliář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</si>
  <si>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</si>
  <si>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</si>
  <si>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</si>
  <si>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</si>
  <si>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</si>
  <si>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</si>
  <si>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D0 - Atypické výrobky</t>
  </si>
  <si>
    <t xml:space="preserve">    D1 - STOLY</t>
  </si>
  <si>
    <t xml:space="preserve">    D2 - ŽIDLE</t>
  </si>
  <si>
    <t xml:space="preserve">    D3 - POLICOVÉ SYSTÉMY</t>
  </si>
  <si>
    <t xml:space="preserve">    D4 - SKŘÍNĚ</t>
  </si>
  <si>
    <t xml:space="preserve">    D5 - SANITÁRNÍ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</si>
  <si>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</si>
  <si>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</si>
  <si>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</si>
  <si>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</si>
  <si>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</si>
  <si>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</si>
  <si>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</si>
  <si>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</si>
  <si>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</si>
  <si>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</si>
  <si>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</si>
  <si>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</si>
  <si>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</si>
  <si>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</si>
  <si>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</si>
  <si>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</si>
  <si>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</si>
  <si>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D0</t>
  </si>
  <si>
    <t>K</t>
  </si>
  <si>
    <t>Pol2</t>
  </si>
  <si>
    <t>soub</t>
  </si>
  <si>
    <t>Pol3</t>
  </si>
  <si>
    <t>3</t>
  </si>
  <si>
    <t>Pol4</t>
  </si>
  <si>
    <t>kus</t>
  </si>
  <si>
    <t>6</t>
  </si>
  <si>
    <t>Pol5</t>
  </si>
  <si>
    <t>8</t>
  </si>
  <si>
    <t>5</t>
  </si>
  <si>
    <t>Pol6</t>
  </si>
  <si>
    <t>10</t>
  </si>
  <si>
    <t>Pol7</t>
  </si>
  <si>
    <t>12</t>
  </si>
  <si>
    <t>7</t>
  </si>
  <si>
    <t>Pol71</t>
  </si>
  <si>
    <t>14</t>
  </si>
  <si>
    <t>Pol72</t>
  </si>
  <si>
    <t>167822991</t>
  </si>
  <si>
    <t>D1</t>
  </si>
  <si>
    <t>9</t>
  </si>
  <si>
    <t>Pol8</t>
  </si>
  <si>
    <t>16</t>
  </si>
  <si>
    <t>Pol10</t>
  </si>
  <si>
    <t>18</t>
  </si>
  <si>
    <t>Pol12</t>
  </si>
  <si>
    <t>20</t>
  </si>
  <si>
    <t>Pol13</t>
  </si>
  <si>
    <t>22</t>
  </si>
  <si>
    <t>Pol14</t>
  </si>
  <si>
    <t>24</t>
  </si>
  <si>
    <t>D2</t>
  </si>
  <si>
    <t>Pol15</t>
  </si>
  <si>
    <t>26</t>
  </si>
  <si>
    <t>Pol16</t>
  </si>
  <si>
    <t>28</t>
  </si>
  <si>
    <t>Pol17</t>
  </si>
  <si>
    <t>30</t>
  </si>
  <si>
    <t>Pol19</t>
  </si>
  <si>
    <t>32</t>
  </si>
  <si>
    <t>D3</t>
  </si>
  <si>
    <t>Pol20</t>
  </si>
  <si>
    <t>34</t>
  </si>
  <si>
    <t>Pol21</t>
  </si>
  <si>
    <t>36</t>
  </si>
  <si>
    <t>Pol23</t>
  </si>
  <si>
    <t>40</t>
  </si>
  <si>
    <t>Pol24</t>
  </si>
  <si>
    <t>42</t>
  </si>
  <si>
    <t>Pol25</t>
  </si>
  <si>
    <t>44</t>
  </si>
  <si>
    <t>Pol26</t>
  </si>
  <si>
    <t>46</t>
  </si>
  <si>
    <t>Pol27</t>
  </si>
  <si>
    <t>48</t>
  </si>
  <si>
    <t>Pol28</t>
  </si>
  <si>
    <t>50</t>
  </si>
  <si>
    <t>Pol29</t>
  </si>
  <si>
    <t>52</t>
  </si>
  <si>
    <t>Pol30</t>
  </si>
  <si>
    <t>54</t>
  </si>
  <si>
    <t>Pol31</t>
  </si>
  <si>
    <t>56</t>
  </si>
  <si>
    <t>Pol32</t>
  </si>
  <si>
    <t>58</t>
  </si>
  <si>
    <t>Pol33</t>
  </si>
  <si>
    <t>60</t>
  </si>
  <si>
    <t>D4</t>
  </si>
  <si>
    <t>SKŘÍNĚ</t>
  </si>
  <si>
    <t>Pol34</t>
  </si>
  <si>
    <t>62</t>
  </si>
  <si>
    <t>Pol35</t>
  </si>
  <si>
    <t>64</t>
  </si>
  <si>
    <t>Pol36</t>
  </si>
  <si>
    <t>66</t>
  </si>
  <si>
    <t>Pol37</t>
  </si>
  <si>
    <t>68</t>
  </si>
  <si>
    <t>Pol38</t>
  </si>
  <si>
    <t>70</t>
  </si>
  <si>
    <t>D5</t>
  </si>
  <si>
    <t>SANITÁRNÍ VYBAVENÍ</t>
  </si>
  <si>
    <t>39</t>
  </si>
  <si>
    <t>Pol40</t>
  </si>
  <si>
    <t>76</t>
  </si>
  <si>
    <t>Pol41</t>
  </si>
  <si>
    <t>78</t>
  </si>
  <si>
    <t>41</t>
  </si>
  <si>
    <t>Pol42</t>
  </si>
  <si>
    <t>80</t>
  </si>
  <si>
    <t>Pol43</t>
  </si>
  <si>
    <t>82</t>
  </si>
  <si>
    <t>43</t>
  </si>
  <si>
    <t>Pol44</t>
  </si>
  <si>
    <t>84</t>
  </si>
  <si>
    <t>Pol45</t>
  </si>
  <si>
    <t>86</t>
  </si>
  <si>
    <t>45</t>
  </si>
  <si>
    <t>Pol46</t>
  </si>
  <si>
    <t>88</t>
  </si>
  <si>
    <t>Pol47</t>
  </si>
  <si>
    <t>90</t>
  </si>
  <si>
    <t>47</t>
  </si>
  <si>
    <t>Pol48</t>
  </si>
  <si>
    <t>92</t>
  </si>
  <si>
    <t>Pol49</t>
  </si>
  <si>
    <t>94</t>
  </si>
  <si>
    <t>49</t>
  </si>
  <si>
    <t>Pol50</t>
  </si>
  <si>
    <t>96</t>
  </si>
  <si>
    <t>Pol51</t>
  </si>
  <si>
    <t>98</t>
  </si>
  <si>
    <t>51</t>
  </si>
  <si>
    <t>Pol52</t>
  </si>
  <si>
    <t>100</t>
  </si>
  <si>
    <t>Pol53</t>
  </si>
  <si>
    <t>102</t>
  </si>
  <si>
    <t>bez kódu_Informační systém objektu, technický popis viz TZ - 22ks_v celém objektu</t>
  </si>
  <si>
    <t>T/1_kancelářský stůl_m.č. 1.02</t>
  </si>
  <si>
    <t>T/3_skládací stůl_m.č. 1.19</t>
  </si>
  <si>
    <t>T/5_pojízdný stolek_m.č. 1.14</t>
  </si>
  <si>
    <t>T/6_pracovní stůl - ponk_m.č. 1.21</t>
  </si>
  <si>
    <t>T/7_stůl_m.č. 1.25</t>
  </si>
  <si>
    <t>Z/1_kancelářská židle_m.č. 1.01, 1.02</t>
  </si>
  <si>
    <t>Z/2_pracovní židle_m.č. 1.16</t>
  </si>
  <si>
    <t>Z/5_židle_m.č. 1.25</t>
  </si>
  <si>
    <t>P/1_police_m.č. 1.02</t>
  </si>
  <si>
    <t>P/2_police_m.č. 1.03</t>
  </si>
  <si>
    <t>P/4_police_m.č. 1.13</t>
  </si>
  <si>
    <t>P/5_police_m.č. 1.14</t>
  </si>
  <si>
    <t>P/6_police_m.č. 1.16</t>
  </si>
  <si>
    <t>P/7_police_m.č. 1.17</t>
  </si>
  <si>
    <t>P/8_police_m.č. 1.18</t>
  </si>
  <si>
    <t>P/9_police_m.č. 1.22</t>
  </si>
  <si>
    <t>P/10_police_m.č. 1.24</t>
  </si>
  <si>
    <t>P/11_sestava_m.č. 1.25</t>
  </si>
  <si>
    <t>P/12_police_m.č. 1.25</t>
  </si>
  <si>
    <t>P/13_police nad ponkem_m.č. 1.21</t>
  </si>
  <si>
    <t>P/14_police_m.č. 1.15</t>
  </si>
  <si>
    <t>S/1_šatní skříňka_m.č.1.02, 1.18</t>
  </si>
  <si>
    <t>S/2_skříňová sestava_m.č.1.10</t>
  </si>
  <si>
    <t>S/3_skříňová sestava_m.č.1.10</t>
  </si>
  <si>
    <t>S/4_šatní skříňka_m.č.1.03</t>
  </si>
  <si>
    <t>S/5_skříňová sestava_m.č.1.19</t>
  </si>
  <si>
    <t>H/1_dávkovač mýdla_m.č.1.04,1.06,1.07, 1.14, 1.16, 1.18</t>
  </si>
  <si>
    <t>H/2_el.sušák_m.č.1.04, 1.07</t>
  </si>
  <si>
    <t>H/3_zásob.ručníků_m.č.1.04, 1.06, 1.07, 1.14, 1.16, 1.18</t>
  </si>
  <si>
    <t>H/5_koš malý_m.č. 1.05</t>
  </si>
  <si>
    <t>H/6_věšák na dveřích_m.č. 1.05, 1.06, 1.08</t>
  </si>
  <si>
    <t>H/7_držák wc papíru_m.č. 1.05, 1.06, 1.08</t>
  </si>
  <si>
    <t>H/8_štětka_m.č. 1.05, 1.06, 1.08</t>
  </si>
  <si>
    <t>H/9_držák na mýdlo_m.č. 1.05, 1.08</t>
  </si>
  <si>
    <t>H/10_zrdcadlo_m.č. 1.06</t>
  </si>
  <si>
    <t>H/11_zrdcadlo_m.č. 1.04, 1.07</t>
  </si>
  <si>
    <t>H/12_koš na tříděný odpad_m.č. 1.01</t>
  </si>
  <si>
    <t>H/13_sklopné madlo_m.č. 1.06</t>
  </si>
  <si>
    <t>H/14_pevné madlo_m.č. 1.06</t>
  </si>
  <si>
    <t>POLICOVÉ SYSTÉMY</t>
  </si>
  <si>
    <t>STOLY</t>
  </si>
  <si>
    <t>ŽIDLE</t>
  </si>
  <si>
    <t>Atypické výrobky</t>
  </si>
  <si>
    <t>Z/3_konferenční židle_m.č. 1.19</t>
  </si>
  <si>
    <t>H/4_koš nástěnný_m.č.1.01, 1.02, 1.04, 1.06, 1.07, 1.14, 1.16, 1.18</t>
  </si>
  <si>
    <t>Pol 9</t>
  </si>
  <si>
    <t>T/2_pracovní stůl_m.č. 1.16</t>
  </si>
  <si>
    <t>Pol11</t>
  </si>
  <si>
    <t>Z/4_židle_m.č. 1.14</t>
  </si>
  <si>
    <t>Pol18</t>
  </si>
  <si>
    <t>T/4_stůl_m.č. 1.15</t>
  </si>
  <si>
    <t>duben 2023</t>
  </si>
  <si>
    <t>A/2_atyp. úprava stěn_interiér. úprava stěn ve vestibulu bude navazovat na úpravu ext.stěn - stěny budou tvořeny bet. tvárnicemi, na stěny bude kotven systém pro uchycení popínavých rostlin sestávající ze svislých smrkových hoblovaných latí 60/40 mm s roztečí cca 550 mm, povrchově upravené olejovoskem,  na tyto latě budou ve vod. směru kotveny linie ocelových drátů s roztečí cca 400 mm na něž se budou chytat popínavé rostliny,  které budou tvořit hlavní motiv při vnímání interiéru vestibulu; před stěnami budou na zemi liniově umístěny systémy květinových dvouplášťových  truhlíků na nízkých, 100 mm vysokých a 200 mm širokých květinových stolcích, stolky - nátěr kovářská čerň, ostění v bet.stěnách budou opatřena obložkami a supraportami; v horní části budou stěny zakončeny kapotáží el.instalace ze sm. spárovek. Truhlíky a květiny nejsou dodávkou interieru._m.č. 1.01</t>
  </si>
  <si>
    <t>A/3_posezení_volné neformální posezení, 10 ks křesílek a 2 ks nízkých konferenčních stolků - dřevěné špalky viz ideový obrázek v příloze_m.č. 1.01</t>
  </si>
  <si>
    <t>A/4_lavice_dl. 8000 mm, š. 400, v. 400 mm, materiál přírodní dřevo, smrk, povrchově upravené olejovoskem, kovová  trnož, povrchová úprava kovářská čerň_M.č. 1.13</t>
  </si>
  <si>
    <t>A/5_posezení_2 ks pohodlných čalouněných křesílek s područkami + konferenční stolek_m.č. 1.15</t>
  </si>
  <si>
    <t>A/6_květinový stolek_nízký květinový stolek, dl. 6400 mm (1.14), 5300 mm (1.15) a 4200 mm (1.16), š. 200 mm, v. 100 mm, ocelový prororšt na nožičkách, nátěr kovářská čerň_m.č. 1.14, 1.15, 1.16</t>
  </si>
  <si>
    <t>A/7_kapotáž VZT, ocelová konstrukce z jackel profilů 20/40 mm, kapotáž z tahokovu, vše natřeno kovářskou černí, horní krycí deska ze smrkové spárovky tl. 40 mm, povrchově upravené olejovoskem_m.č. 1.19</t>
  </si>
  <si>
    <t>A/8_akustické závěsy_garnýž ze smrkové biodesky s mechanizmem pro zavěšení závěsu (kolejnice) a kvalitní látkový závěs pro zlepšení akustických vlastností prostoru audiovizuálního sálu_m.č. 1.19</t>
  </si>
  <si>
    <t>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</si>
</sst>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5" t="s">
        <v>5</v>
      </c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44" t="s">
        <v>13</v>
      </c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R5" s="16"/>
      <c r="BS5" s="13" t="s">
        <v>6</v>
      </c>
    </row>
    <row r="6" spans="1:74" ht="36.950000000000003" customHeight="1">
      <c r="B6" s="16"/>
      <c r="D6" s="21" t="s">
        <v>14</v>
      </c>
      <c r="K6" s="146" t="s">
        <v>15</v>
      </c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22</v>
      </c>
      <c r="AK10" s="22" t="s">
        <v>23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24</v>
      </c>
      <c r="AK11" s="22" t="s">
        <v>25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26</v>
      </c>
      <c r="AK13" s="22" t="s">
        <v>23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27</v>
      </c>
      <c r="AK14" s="22" t="s">
        <v>25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28</v>
      </c>
      <c r="AK16" s="22" t="s">
        <v>23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27</v>
      </c>
      <c r="AK17" s="22" t="s">
        <v>25</v>
      </c>
      <c r="AN17" s="20" t="s">
        <v>1</v>
      </c>
      <c r="AR17" s="16"/>
      <c r="BS17" s="13" t="s">
        <v>29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30</v>
      </c>
      <c r="AK19" s="22" t="s">
        <v>23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27</v>
      </c>
      <c r="AK20" s="22" t="s">
        <v>25</v>
      </c>
      <c r="AN20" s="20" t="s">
        <v>1</v>
      </c>
      <c r="AR20" s="16"/>
      <c r="BS20" s="13" t="s">
        <v>29</v>
      </c>
    </row>
    <row r="21" spans="2:71" ht="6.95" customHeight="1">
      <c r="B21" s="16"/>
      <c r="AR21" s="16"/>
    </row>
    <row r="22" spans="2:71" ht="12" customHeight="1">
      <c r="B22" s="16"/>
      <c r="D22" s="22" t="s">
        <v>31</v>
      </c>
      <c r="AR22" s="16"/>
    </row>
    <row r="23" spans="2:71" ht="16.5" customHeight="1">
      <c r="B23" s="16"/>
      <c r="E23" s="147" t="s">
        <v>1</v>
      </c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32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48">
        <f>ROUND(AG94,2)</f>
        <v>0</v>
      </c>
      <c r="AL26" s="149"/>
      <c r="AM26" s="149"/>
      <c r="AN26" s="149"/>
      <c r="AO26" s="149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50" t="s">
        <v>33</v>
      </c>
      <c r="M28" s="150"/>
      <c r="N28" s="150"/>
      <c r="O28" s="150"/>
      <c r="P28" s="150"/>
      <c r="W28" s="150" t="s">
        <v>34</v>
      </c>
      <c r="X28" s="150"/>
      <c r="Y28" s="150"/>
      <c r="Z28" s="150"/>
      <c r="AA28" s="150"/>
      <c r="AB28" s="150"/>
      <c r="AC28" s="150"/>
      <c r="AD28" s="150"/>
      <c r="AE28" s="150"/>
      <c r="AK28" s="150" t="s">
        <v>35</v>
      </c>
      <c r="AL28" s="150"/>
      <c r="AM28" s="150"/>
      <c r="AN28" s="150"/>
      <c r="AO28" s="150"/>
      <c r="AR28" s="25"/>
    </row>
    <row r="29" spans="2:71" s="2" customFormat="1" ht="14.45" customHeight="1">
      <c r="B29" s="29"/>
      <c r="D29" s="22" t="s">
        <v>36</v>
      </c>
      <c r="F29" s="22" t="s">
        <v>37</v>
      </c>
      <c r="L29" s="153">
        <v>0.21</v>
      </c>
      <c r="M29" s="152"/>
      <c r="N29" s="152"/>
      <c r="O29" s="152"/>
      <c r="P29" s="152"/>
      <c r="W29" s="151">
        <f>ROUND(AZ94, 2)</f>
        <v>0</v>
      </c>
      <c r="X29" s="152"/>
      <c r="Y29" s="152"/>
      <c r="Z29" s="152"/>
      <c r="AA29" s="152"/>
      <c r="AB29" s="152"/>
      <c r="AC29" s="152"/>
      <c r="AD29" s="152"/>
      <c r="AE29" s="152"/>
      <c r="AK29" s="151">
        <f>ROUND(AV94, 2)</f>
        <v>0</v>
      </c>
      <c r="AL29" s="152"/>
      <c r="AM29" s="152"/>
      <c r="AN29" s="152"/>
      <c r="AO29" s="152"/>
      <c r="AR29" s="29"/>
    </row>
    <row r="30" spans="2:71" s="2" customFormat="1" ht="14.45" customHeight="1">
      <c r="B30" s="29"/>
      <c r="F30" s="22" t="s">
        <v>38</v>
      </c>
      <c r="L30" s="153">
        <v>0.15</v>
      </c>
      <c r="M30" s="152"/>
      <c r="N30" s="152"/>
      <c r="O30" s="152"/>
      <c r="P30" s="152"/>
      <c r="W30" s="151">
        <f>ROUND(BA94, 2)</f>
        <v>0</v>
      </c>
      <c r="X30" s="152"/>
      <c r="Y30" s="152"/>
      <c r="Z30" s="152"/>
      <c r="AA30" s="152"/>
      <c r="AB30" s="152"/>
      <c r="AC30" s="152"/>
      <c r="AD30" s="152"/>
      <c r="AE30" s="152"/>
      <c r="AK30" s="151">
        <f>ROUND(AW94, 2)</f>
        <v>0</v>
      </c>
      <c r="AL30" s="152"/>
      <c r="AM30" s="152"/>
      <c r="AN30" s="152"/>
      <c r="AO30" s="152"/>
      <c r="AR30" s="29"/>
    </row>
    <row r="31" spans="2:71" s="2" customFormat="1" ht="14.45" hidden="1" customHeight="1">
      <c r="B31" s="29"/>
      <c r="F31" s="22" t="s">
        <v>39</v>
      </c>
      <c r="L31" s="153">
        <v>0.21</v>
      </c>
      <c r="M31" s="152"/>
      <c r="N31" s="152"/>
      <c r="O31" s="152"/>
      <c r="P31" s="152"/>
      <c r="W31" s="151">
        <f>ROUND(BB94, 2)</f>
        <v>0</v>
      </c>
      <c r="X31" s="152"/>
      <c r="Y31" s="152"/>
      <c r="Z31" s="152"/>
      <c r="AA31" s="152"/>
      <c r="AB31" s="152"/>
      <c r="AC31" s="152"/>
      <c r="AD31" s="152"/>
      <c r="AE31" s="152"/>
      <c r="AK31" s="151">
        <v>0</v>
      </c>
      <c r="AL31" s="152"/>
      <c r="AM31" s="152"/>
      <c r="AN31" s="152"/>
      <c r="AO31" s="152"/>
      <c r="AR31" s="29"/>
    </row>
    <row r="32" spans="2:71" s="2" customFormat="1" ht="14.45" hidden="1" customHeight="1">
      <c r="B32" s="29"/>
      <c r="F32" s="22" t="s">
        <v>40</v>
      </c>
      <c r="L32" s="153">
        <v>0.15</v>
      </c>
      <c r="M32" s="152"/>
      <c r="N32" s="152"/>
      <c r="O32" s="152"/>
      <c r="P32" s="152"/>
      <c r="W32" s="151">
        <f>ROUND(BC94, 2)</f>
        <v>0</v>
      </c>
      <c r="X32" s="152"/>
      <c r="Y32" s="152"/>
      <c r="Z32" s="152"/>
      <c r="AA32" s="152"/>
      <c r="AB32" s="152"/>
      <c r="AC32" s="152"/>
      <c r="AD32" s="152"/>
      <c r="AE32" s="152"/>
      <c r="AK32" s="151">
        <v>0</v>
      </c>
      <c r="AL32" s="152"/>
      <c r="AM32" s="152"/>
      <c r="AN32" s="152"/>
      <c r="AO32" s="152"/>
      <c r="AR32" s="29"/>
    </row>
    <row r="33" spans="2:44" s="2" customFormat="1" ht="14.45" hidden="1" customHeight="1">
      <c r="B33" s="29"/>
      <c r="F33" s="22" t="s">
        <v>41</v>
      </c>
      <c r="L33" s="153">
        <v>0</v>
      </c>
      <c r="M33" s="152"/>
      <c r="N33" s="152"/>
      <c r="O33" s="152"/>
      <c r="P33" s="152"/>
      <c r="W33" s="151">
        <f>ROUND(BD94, 2)</f>
        <v>0</v>
      </c>
      <c r="X33" s="152"/>
      <c r="Y33" s="152"/>
      <c r="Z33" s="152"/>
      <c r="AA33" s="152"/>
      <c r="AB33" s="152"/>
      <c r="AC33" s="152"/>
      <c r="AD33" s="152"/>
      <c r="AE33" s="152"/>
      <c r="AK33" s="151">
        <v>0</v>
      </c>
      <c r="AL33" s="152"/>
      <c r="AM33" s="152"/>
      <c r="AN33" s="152"/>
      <c r="AO33" s="152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42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43</v>
      </c>
      <c r="U35" s="32"/>
      <c r="V35" s="32"/>
      <c r="W35" s="32"/>
      <c r="X35" s="154" t="s">
        <v>44</v>
      </c>
      <c r="Y35" s="155"/>
      <c r="Z35" s="155"/>
      <c r="AA35" s="155"/>
      <c r="AB35" s="155"/>
      <c r="AC35" s="32"/>
      <c r="AD35" s="32"/>
      <c r="AE35" s="32"/>
      <c r="AF35" s="32"/>
      <c r="AG35" s="32"/>
      <c r="AH35" s="32"/>
      <c r="AI35" s="32"/>
      <c r="AJ35" s="32"/>
      <c r="AK35" s="156">
        <f>SUM(AK26:AK33)</f>
        <v>0</v>
      </c>
      <c r="AL35" s="155"/>
      <c r="AM35" s="155"/>
      <c r="AN35" s="155"/>
      <c r="AO35" s="157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45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46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47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48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47</v>
      </c>
      <c r="AI60" s="27"/>
      <c r="AJ60" s="27"/>
      <c r="AK60" s="27"/>
      <c r="AL60" s="27"/>
      <c r="AM60" s="36" t="s">
        <v>48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49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50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47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48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47</v>
      </c>
      <c r="AI75" s="27"/>
      <c r="AJ75" s="27"/>
      <c r="AK75" s="27"/>
      <c r="AL75" s="27"/>
      <c r="AM75" s="36" t="s">
        <v>48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51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kol019e3b</v>
      </c>
      <c r="AR84" s="41"/>
    </row>
    <row r="85" spans="1:91" s="4" customFormat="1" ht="36.950000000000003" customHeight="1">
      <c r="B85" s="42"/>
      <c r="C85" s="43" t="s">
        <v>14</v>
      </c>
      <c r="L85" s="180" t="str">
        <f>K6</f>
        <v>Návštěvnické středisko národní přírodní památky Hodonínská Dúbrava - Dům přírody Hodonínské Dúbravy - mobiliář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18</v>
      </c>
      <c r="L87" s="44" t="str">
        <f>IF(K8="","",K8)</f>
        <v>Hodonín</v>
      </c>
      <c r="AI87" s="22" t="s">
        <v>20</v>
      </c>
      <c r="AM87" s="158" t="str">
        <f>IF(AN8= "","",AN8)</f>
        <v>18. 11. 2022</v>
      </c>
      <c r="AN87" s="158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22</v>
      </c>
      <c r="L89" s="3" t="str">
        <f>IF(E11= "","",E11)</f>
        <v>Město Hodonín</v>
      </c>
      <c r="AI89" s="22" t="s">
        <v>28</v>
      </c>
      <c r="AM89" s="159" t="str">
        <f>IF(E17="","",E17)</f>
        <v xml:space="preserve"> </v>
      </c>
      <c r="AN89" s="160"/>
      <c r="AO89" s="160"/>
      <c r="AP89" s="160"/>
      <c r="AR89" s="25"/>
      <c r="AS89" s="161" t="s">
        <v>52</v>
      </c>
      <c r="AT89" s="162"/>
      <c r="AU89" s="45"/>
      <c r="AV89" s="45"/>
      <c r="AW89" s="45"/>
      <c r="AX89" s="45"/>
      <c r="AY89" s="45"/>
      <c r="AZ89" s="45"/>
      <c r="BA89" s="45"/>
      <c r="BB89" s="45"/>
      <c r="BC89" s="45"/>
      <c r="BD89" s="46"/>
    </row>
    <row r="90" spans="1:91" s="1" customFormat="1" ht="15.2" customHeight="1">
      <c r="B90" s="25"/>
      <c r="C90" s="22" t="s">
        <v>26</v>
      </c>
      <c r="L90" s="3" t="str">
        <f>IF(E14="","",E14)</f>
        <v xml:space="preserve"> </v>
      </c>
      <c r="AI90" s="22" t="s">
        <v>30</v>
      </c>
      <c r="AM90" s="159" t="str">
        <f>IF(E20="","",E20)</f>
        <v xml:space="preserve"> </v>
      </c>
      <c r="AN90" s="160"/>
      <c r="AO90" s="160"/>
      <c r="AP90" s="160"/>
      <c r="AR90" s="25"/>
      <c r="AS90" s="163"/>
      <c r="AT90" s="164"/>
      <c r="BD90" s="48"/>
    </row>
    <row r="91" spans="1:91" s="1" customFormat="1" ht="10.9" customHeight="1">
      <c r="B91" s="25"/>
      <c r="AR91" s="25"/>
      <c r="AS91" s="163"/>
      <c r="AT91" s="164"/>
      <c r="BD91" s="48"/>
    </row>
    <row r="92" spans="1:91" s="1" customFormat="1" ht="29.25" customHeight="1">
      <c r="B92" s="25"/>
      <c r="C92" s="171" t="s">
        <v>53</v>
      </c>
      <c r="D92" s="172"/>
      <c r="E92" s="172"/>
      <c r="F92" s="172"/>
      <c r="G92" s="172"/>
      <c r="H92" s="49"/>
      <c r="I92" s="173" t="s">
        <v>54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4" t="s">
        <v>55</v>
      </c>
      <c r="AH92" s="172"/>
      <c r="AI92" s="172"/>
      <c r="AJ92" s="172"/>
      <c r="AK92" s="172"/>
      <c r="AL92" s="172"/>
      <c r="AM92" s="172"/>
      <c r="AN92" s="173" t="s">
        <v>56</v>
      </c>
      <c r="AO92" s="172"/>
      <c r="AP92" s="175"/>
      <c r="AQ92" s="50" t="s">
        <v>57</v>
      </c>
      <c r="AR92" s="25"/>
      <c r="AS92" s="51" t="s">
        <v>58</v>
      </c>
      <c r="AT92" s="52" t="s">
        <v>59</v>
      </c>
      <c r="AU92" s="52" t="s">
        <v>60</v>
      </c>
      <c r="AV92" s="52" t="s">
        <v>61</v>
      </c>
      <c r="AW92" s="52" t="s">
        <v>62</v>
      </c>
      <c r="AX92" s="52" t="s">
        <v>63</v>
      </c>
      <c r="AY92" s="52" t="s">
        <v>64</v>
      </c>
      <c r="AZ92" s="52" t="s">
        <v>65</v>
      </c>
      <c r="BA92" s="52" t="s">
        <v>66</v>
      </c>
      <c r="BB92" s="52" t="s">
        <v>67</v>
      </c>
      <c r="BC92" s="52" t="s">
        <v>68</v>
      </c>
      <c r="BD92" s="53" t="s">
        <v>69</v>
      </c>
    </row>
    <row r="93" spans="1:91" s="1" customFormat="1" ht="10.9" customHeight="1">
      <c r="B93" s="25"/>
      <c r="AR93" s="25"/>
      <c r="AS93" s="54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6"/>
    </row>
    <row r="94" spans="1:91" s="5" customFormat="1" ht="32.450000000000003" customHeight="1">
      <c r="B94" s="55"/>
      <c r="C94" s="56" t="s">
        <v>70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69">
        <f>ROUND(AG95,2)</f>
        <v>0</v>
      </c>
      <c r="AH94" s="169"/>
      <c r="AI94" s="169"/>
      <c r="AJ94" s="169"/>
      <c r="AK94" s="169"/>
      <c r="AL94" s="169"/>
      <c r="AM94" s="169"/>
      <c r="AN94" s="170">
        <f>SUM(AG94,AT94)</f>
        <v>0</v>
      </c>
      <c r="AO94" s="170"/>
      <c r="AP94" s="170"/>
      <c r="AQ94" s="59" t="s">
        <v>1</v>
      </c>
      <c r="AR94" s="55"/>
      <c r="AS94" s="60">
        <f>ROUND(AS95,2)</f>
        <v>0</v>
      </c>
      <c r="AT94" s="61">
        <f>ROUND(SUM(AV94:AW94),2)</f>
        <v>0</v>
      </c>
      <c r="AU94" s="62">
        <f>ROUND(AU95,5)</f>
        <v>0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 t="shared" ref="AZ94:BD95" si="0">ROUND(AZ95,2)</f>
        <v>0</v>
      </c>
      <c r="BA94" s="61">
        <f t="shared" si="0"/>
        <v>0</v>
      </c>
      <c r="BB94" s="61">
        <f t="shared" si="0"/>
        <v>0</v>
      </c>
      <c r="BC94" s="61">
        <f t="shared" si="0"/>
        <v>0</v>
      </c>
      <c r="BD94" s="63">
        <f t="shared" si="0"/>
        <v>0</v>
      </c>
      <c r="BS94" s="64" t="s">
        <v>71</v>
      </c>
      <c r="BT94" s="64" t="s">
        <v>72</v>
      </c>
      <c r="BU94" s="65" t="s">
        <v>73</v>
      </c>
      <c r="BV94" s="64" t="s">
        <v>74</v>
      </c>
      <c r="BW94" s="64" t="s">
        <v>4</v>
      </c>
      <c r="BX94" s="64" t="s">
        <v>75</v>
      </c>
      <c r="CL94" s="64" t="s">
        <v>1</v>
      </c>
    </row>
    <row r="95" spans="1:91" s="6" customFormat="1" ht="16.5" customHeight="1">
      <c r="B95" s="66"/>
      <c r="C95" s="67"/>
      <c r="D95" s="179" t="s">
        <v>76</v>
      </c>
      <c r="E95" s="179"/>
      <c r="F95" s="179"/>
      <c r="G95" s="179"/>
      <c r="H95" s="179"/>
      <c r="I95" s="68"/>
      <c r="J95" s="179" t="s">
        <v>77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8">
        <f>ROUND(AG96,2)</f>
        <v>0</v>
      </c>
      <c r="AH95" s="177"/>
      <c r="AI95" s="177"/>
      <c r="AJ95" s="177"/>
      <c r="AK95" s="177"/>
      <c r="AL95" s="177"/>
      <c r="AM95" s="177"/>
      <c r="AN95" s="176">
        <f>SUM(AG95,AT95)</f>
        <v>0</v>
      </c>
      <c r="AO95" s="177"/>
      <c r="AP95" s="177"/>
      <c r="AQ95" s="69" t="s">
        <v>78</v>
      </c>
      <c r="AR95" s="66"/>
      <c r="AS95" s="70">
        <f>ROUND(AS96,2)</f>
        <v>0</v>
      </c>
      <c r="AT95" s="71">
        <f>ROUND(SUM(AV95:AW95),2)</f>
        <v>0</v>
      </c>
      <c r="AU95" s="72">
        <f>ROUND(AU96,5)</f>
        <v>0</v>
      </c>
      <c r="AV95" s="71">
        <f>ROUND(AZ95*L29,2)</f>
        <v>0</v>
      </c>
      <c r="AW95" s="71">
        <f>ROUND(BA95*L30,2)</f>
        <v>0</v>
      </c>
      <c r="AX95" s="71">
        <f>ROUND(BB95*L29,2)</f>
        <v>0</v>
      </c>
      <c r="AY95" s="71">
        <f>ROUND(BC95*L30,2)</f>
        <v>0</v>
      </c>
      <c r="AZ95" s="71">
        <f t="shared" si="0"/>
        <v>0</v>
      </c>
      <c r="BA95" s="71">
        <f t="shared" si="0"/>
        <v>0</v>
      </c>
      <c r="BB95" s="71">
        <f t="shared" si="0"/>
        <v>0</v>
      </c>
      <c r="BC95" s="71">
        <f t="shared" si="0"/>
        <v>0</v>
      </c>
      <c r="BD95" s="73">
        <f t="shared" si="0"/>
        <v>0</v>
      </c>
      <c r="BS95" s="74" t="s">
        <v>71</v>
      </c>
      <c r="BT95" s="74" t="s">
        <v>79</v>
      </c>
      <c r="BU95" s="74" t="s">
        <v>73</v>
      </c>
      <c r="BV95" s="74" t="s">
        <v>74</v>
      </c>
      <c r="BW95" s="74" t="s">
        <v>80</v>
      </c>
      <c r="BX95" s="74" t="s">
        <v>4</v>
      </c>
      <c r="CL95" s="74" t="s">
        <v>1</v>
      </c>
      <c r="CM95" s="74" t="s">
        <v>72</v>
      </c>
    </row>
    <row r="96" spans="1:91" s="3" customFormat="1" ht="16.5" customHeight="1">
      <c r="A96" s="75" t="s">
        <v>81</v>
      </c>
      <c r="B96" s="41"/>
      <c r="C96" s="9"/>
      <c r="D96" s="9"/>
      <c r="E96" s="168" t="s">
        <v>82</v>
      </c>
      <c r="F96" s="168"/>
      <c r="G96" s="168"/>
      <c r="H96" s="168"/>
      <c r="I96" s="168"/>
      <c r="J96" s="9"/>
      <c r="K96" s="168" t="s">
        <v>83</v>
      </c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6">
        <f>'0271 - Mobiliář'!J32</f>
        <v>0</v>
      </c>
      <c r="AH96" s="167"/>
      <c r="AI96" s="167"/>
      <c r="AJ96" s="167"/>
      <c r="AK96" s="167"/>
      <c r="AL96" s="167"/>
      <c r="AM96" s="167"/>
      <c r="AN96" s="166">
        <f>SUM(AG96,AT96)</f>
        <v>0</v>
      </c>
      <c r="AO96" s="167"/>
      <c r="AP96" s="167"/>
      <c r="AQ96" s="76" t="s">
        <v>84</v>
      </c>
      <c r="AR96" s="41"/>
      <c r="AS96" s="77">
        <v>0</v>
      </c>
      <c r="AT96" s="78">
        <f>ROUND(SUM(AV96:AW96),2)</f>
        <v>0</v>
      </c>
      <c r="AU96" s="79">
        <f>'0271 - Mobiliář'!P127</f>
        <v>0</v>
      </c>
      <c r="AV96" s="78">
        <f>'0271 - Mobiliář'!J35</f>
        <v>0</v>
      </c>
      <c r="AW96" s="78">
        <f>'0271 - Mobiliář'!J36</f>
        <v>0</v>
      </c>
      <c r="AX96" s="78">
        <f>'0271 - Mobiliář'!J37</f>
        <v>0</v>
      </c>
      <c r="AY96" s="78">
        <f>'0271 - Mobiliář'!J38</f>
        <v>0</v>
      </c>
      <c r="AZ96" s="78">
        <f>'0271 - Mobiliář'!F35</f>
        <v>0</v>
      </c>
      <c r="BA96" s="78">
        <f>'0271 - Mobiliář'!F36</f>
        <v>0</v>
      </c>
      <c r="BB96" s="78">
        <f>'0271 - Mobiliář'!F37</f>
        <v>0</v>
      </c>
      <c r="BC96" s="78">
        <f>'0271 - Mobiliář'!F38</f>
        <v>0</v>
      </c>
      <c r="BD96" s="80">
        <f>'0271 - Mobiliář'!F39</f>
        <v>0</v>
      </c>
      <c r="BT96" s="20" t="s">
        <v>85</v>
      </c>
      <c r="BV96" s="20" t="s">
        <v>74</v>
      </c>
      <c r="BW96" s="20" t="s">
        <v>86</v>
      </c>
      <c r="BX96" s="20" t="s">
        <v>80</v>
      </c>
      <c r="CL96" s="20" t="s">
        <v>1</v>
      </c>
    </row>
    <row r="97" spans="2:44" s="1" customFormat="1" ht="30" customHeight="1">
      <c r="B97" s="25"/>
      <c r="AR97" s="25"/>
    </row>
    <row r="98" spans="2:44" s="1" customFormat="1" ht="6.95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5"/>
    </row>
  </sheetData>
  <mergeCells count="44"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0271 - Mobiliář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7"/>
  <sheetViews>
    <sheetView showGridLines="0" tabSelected="1" zoomScale="150" zoomScaleNormal="150" workbookViewId="0">
      <selection activeCell="X179" sqref="X17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4.5" customWidth="1"/>
    <col min="7" max="7" width="7.5" customWidth="1"/>
    <col min="8" max="8" width="11.5" customWidth="1"/>
    <col min="9" max="9" width="16.33203125" customWidth="1"/>
    <col min="10" max="10" width="18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5" t="s">
        <v>5</v>
      </c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13" t="s">
        <v>86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5" customHeight="1">
      <c r="B4" s="16"/>
      <c r="D4" s="17" t="s">
        <v>87</v>
      </c>
      <c r="L4" s="16"/>
      <c r="M4" s="81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23.25" customHeight="1">
      <c r="B7" s="16"/>
      <c r="E7" s="183" t="str">
        <f>'Rekapitulace stavby'!K6</f>
        <v>Návštěvnické středisko národní přírodní památky Hodonínská Dúbrava - Dům přírody Hodonínské Dúbravy - mobiliář</v>
      </c>
      <c r="F7" s="184"/>
      <c r="G7" s="184"/>
      <c r="H7" s="184"/>
      <c r="L7" s="16"/>
    </row>
    <row r="8" spans="2:46" ht="12" customHeight="1">
      <c r="B8" s="16"/>
      <c r="D8" s="22" t="s">
        <v>88</v>
      </c>
      <c r="L8" s="16"/>
    </row>
    <row r="9" spans="2:46" s="1" customFormat="1" ht="16.5" customHeight="1">
      <c r="B9" s="25"/>
      <c r="E9" s="183" t="s">
        <v>89</v>
      </c>
      <c r="F9" s="182"/>
      <c r="G9" s="182"/>
      <c r="H9" s="182"/>
      <c r="L9" s="25"/>
    </row>
    <row r="10" spans="2:46" s="1" customFormat="1" ht="12" customHeight="1">
      <c r="B10" s="25"/>
      <c r="D10" s="22" t="s">
        <v>90</v>
      </c>
      <c r="L10" s="25"/>
    </row>
    <row r="11" spans="2:46" s="1" customFormat="1" ht="16.5" customHeight="1">
      <c r="B11" s="25"/>
      <c r="E11" s="180" t="s">
        <v>91</v>
      </c>
      <c r="F11" s="182"/>
      <c r="G11" s="182"/>
      <c r="H11" s="182"/>
      <c r="L11" s="25"/>
    </row>
    <row r="12" spans="2:46" s="1" customFormat="1">
      <c r="B12" s="25"/>
      <c r="L12" s="25"/>
    </row>
    <row r="13" spans="2:46" s="1" customFormat="1" ht="12" customHeight="1">
      <c r="B13" s="25"/>
      <c r="D13" s="22" t="s">
        <v>16</v>
      </c>
      <c r="F13" s="20" t="s">
        <v>1</v>
      </c>
      <c r="I13" s="22" t="s">
        <v>17</v>
      </c>
      <c r="J13" s="20" t="s">
        <v>1</v>
      </c>
      <c r="L13" s="25"/>
    </row>
    <row r="14" spans="2:46" s="1" customFormat="1" ht="12" customHeight="1">
      <c r="B14" s="25"/>
      <c r="D14" s="22" t="s">
        <v>18</v>
      </c>
      <c r="F14" s="20" t="s">
        <v>27</v>
      </c>
      <c r="I14" s="22" t="s">
        <v>20</v>
      </c>
      <c r="J14" s="143" t="s">
        <v>291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22</v>
      </c>
      <c r="I16" s="22" t="s">
        <v>23</v>
      </c>
      <c r="J16" s="20" t="str">
        <f>IF('Rekapitulace stavby'!AN10="","",'Rekapitulace stavby'!AN10)</f>
        <v/>
      </c>
      <c r="L16" s="25"/>
    </row>
    <row r="17" spans="2:12" s="1" customFormat="1" ht="18" customHeight="1">
      <c r="B17" s="25"/>
      <c r="E17" s="20" t="str">
        <f>IF('Rekapitulace stavby'!E11="","",'Rekapitulace stavby'!E11)</f>
        <v>Město Hodonín</v>
      </c>
      <c r="I17" s="22" t="s">
        <v>25</v>
      </c>
      <c r="J17" s="20" t="str">
        <f>IF('Rekapitulace stavby'!AN11="","",'Rekapitulace stavby'!AN11)</f>
        <v/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26</v>
      </c>
      <c r="I19" s="22" t="s">
        <v>23</v>
      </c>
      <c r="J19" s="20" t="str">
        <f>'Rekapitulace stavby'!AN13</f>
        <v/>
      </c>
      <c r="L19" s="25"/>
    </row>
    <row r="20" spans="2:12" s="1" customFormat="1" ht="18" customHeight="1">
      <c r="B20" s="25"/>
      <c r="E20" s="144" t="str">
        <f>'Rekapitulace stavby'!E14</f>
        <v xml:space="preserve"> </v>
      </c>
      <c r="F20" s="144"/>
      <c r="G20" s="144"/>
      <c r="H20" s="144"/>
      <c r="I20" s="22" t="s">
        <v>25</v>
      </c>
      <c r="J20" s="20" t="str">
        <f>'Rekapitulace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28</v>
      </c>
      <c r="I22" s="22" t="s">
        <v>23</v>
      </c>
      <c r="J22" s="20" t="str">
        <f>IF('Rekapitulace stavby'!AN16="","",'Rekapitulace stavby'!AN16)</f>
        <v/>
      </c>
      <c r="L22" s="25"/>
    </row>
    <row r="23" spans="2:12" s="1" customFormat="1" ht="18" customHeight="1">
      <c r="B23" s="25"/>
      <c r="E23" s="20" t="str">
        <f>IF('Rekapitulace stavby'!E17="","",'Rekapitulace stavby'!E17)</f>
        <v xml:space="preserve"> </v>
      </c>
      <c r="I23" s="22" t="s">
        <v>25</v>
      </c>
      <c r="J23" s="20" t="str">
        <f>IF('Rekapitulace stavby'!AN17="","",'Rekapitulace stavby'!AN17)</f>
        <v/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30</v>
      </c>
      <c r="I25" s="22" t="s">
        <v>23</v>
      </c>
      <c r="J25" s="20" t="str">
        <f>IF('Rekapitulace stavby'!AN19="","",'Rekapitulace stavby'!AN19)</f>
        <v/>
      </c>
      <c r="L25" s="25"/>
    </row>
    <row r="26" spans="2:12" s="1" customFormat="1" ht="18" customHeight="1">
      <c r="B26" s="25"/>
      <c r="E26" s="20" t="str">
        <f>IF('Rekapitulace stavby'!E20="","",'Rekapitulace stavby'!E20)</f>
        <v xml:space="preserve"> </v>
      </c>
      <c r="I26" s="22" t="s">
        <v>25</v>
      </c>
      <c r="J26" s="20" t="str">
        <f>IF('Rekapitulace stavby'!AN20="","",'Rekapitulace stavby'!AN20)</f>
        <v/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31</v>
      </c>
      <c r="L28" s="25"/>
    </row>
    <row r="29" spans="2:12" s="7" customFormat="1" ht="16.5" customHeight="1">
      <c r="B29" s="82"/>
      <c r="E29" s="147" t="s">
        <v>1</v>
      </c>
      <c r="F29" s="147"/>
      <c r="G29" s="147"/>
      <c r="H29" s="147"/>
      <c r="L29" s="82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5"/>
      <c r="E31" s="45"/>
      <c r="F31" s="45"/>
      <c r="G31" s="45"/>
      <c r="H31" s="45"/>
      <c r="I31" s="45"/>
      <c r="J31" s="45"/>
      <c r="K31" s="45"/>
      <c r="L31" s="25"/>
    </row>
    <row r="32" spans="2:12" s="1" customFormat="1" ht="25.35" customHeight="1">
      <c r="B32" s="25"/>
      <c r="D32" s="83" t="s">
        <v>32</v>
      </c>
      <c r="J32" s="58">
        <f>ROUND(J127, 2)</f>
        <v>0</v>
      </c>
      <c r="L32" s="25"/>
    </row>
    <row r="33" spans="2:12" s="1" customFormat="1" ht="6.95" customHeight="1">
      <c r="B33" s="25"/>
      <c r="D33" s="45"/>
      <c r="E33" s="45"/>
      <c r="F33" s="45"/>
      <c r="G33" s="45"/>
      <c r="H33" s="45"/>
      <c r="I33" s="45"/>
      <c r="J33" s="45"/>
      <c r="K33" s="45"/>
      <c r="L33" s="25"/>
    </row>
    <row r="34" spans="2:12" s="1" customFormat="1" ht="14.45" customHeight="1">
      <c r="B34" s="25"/>
      <c r="F34" s="28" t="s">
        <v>34</v>
      </c>
      <c r="I34" s="28" t="s">
        <v>33</v>
      </c>
      <c r="J34" s="28" t="s">
        <v>35</v>
      </c>
      <c r="L34" s="25"/>
    </row>
    <row r="35" spans="2:12" s="1" customFormat="1" ht="14.45" customHeight="1">
      <c r="B35" s="25"/>
      <c r="D35" s="47" t="s">
        <v>36</v>
      </c>
      <c r="E35" s="22" t="s">
        <v>37</v>
      </c>
      <c r="F35" s="84">
        <f>ROUND((SUM(BE127:BE186)),  2)</f>
        <v>0</v>
      </c>
      <c r="I35" s="85">
        <v>0.21</v>
      </c>
      <c r="J35" s="84">
        <f>ROUND(((SUM(BE127:BE186))*I35),  2)</f>
        <v>0</v>
      </c>
      <c r="L35" s="25"/>
    </row>
    <row r="36" spans="2:12" s="1" customFormat="1" ht="14.45" customHeight="1">
      <c r="B36" s="25"/>
      <c r="E36" s="22" t="s">
        <v>38</v>
      </c>
      <c r="F36" s="84">
        <f>ROUND((SUM(BF127:BF186)),  2)</f>
        <v>0</v>
      </c>
      <c r="I36" s="85">
        <v>0.15</v>
      </c>
      <c r="J36" s="84">
        <f>ROUND(((SUM(BF127:BF186))*I36),  2)</f>
        <v>0</v>
      </c>
      <c r="L36" s="25"/>
    </row>
    <row r="37" spans="2:12" s="1" customFormat="1" ht="14.45" hidden="1" customHeight="1">
      <c r="B37" s="25"/>
      <c r="E37" s="22" t="s">
        <v>39</v>
      </c>
      <c r="F37" s="84">
        <f>ROUND((SUM(BG127:BG186)),  2)</f>
        <v>0</v>
      </c>
      <c r="I37" s="85">
        <v>0.21</v>
      </c>
      <c r="J37" s="84">
        <f>0</f>
        <v>0</v>
      </c>
      <c r="L37" s="25"/>
    </row>
    <row r="38" spans="2:12" s="1" customFormat="1" ht="14.45" hidden="1" customHeight="1">
      <c r="B38" s="25"/>
      <c r="E38" s="22" t="s">
        <v>40</v>
      </c>
      <c r="F38" s="84">
        <f>ROUND((SUM(BH127:BH186)),  2)</f>
        <v>0</v>
      </c>
      <c r="I38" s="85">
        <v>0.15</v>
      </c>
      <c r="J38" s="84">
        <f>0</f>
        <v>0</v>
      </c>
      <c r="L38" s="25"/>
    </row>
    <row r="39" spans="2:12" s="1" customFormat="1" ht="14.45" hidden="1" customHeight="1">
      <c r="B39" s="25"/>
      <c r="E39" s="22" t="s">
        <v>41</v>
      </c>
      <c r="F39" s="84">
        <f>ROUND((SUM(BI127:BI186)),  2)</f>
        <v>0</v>
      </c>
      <c r="I39" s="85">
        <v>0</v>
      </c>
      <c r="J39" s="84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86"/>
      <c r="D41" s="87" t="s">
        <v>42</v>
      </c>
      <c r="E41" s="49"/>
      <c r="F41" s="49"/>
      <c r="G41" s="88" t="s">
        <v>43</v>
      </c>
      <c r="H41" s="89" t="s">
        <v>44</v>
      </c>
      <c r="I41" s="49"/>
      <c r="J41" s="90">
        <f>SUM(J32:J39)</f>
        <v>0</v>
      </c>
      <c r="K41" s="9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45</v>
      </c>
      <c r="E50" s="35"/>
      <c r="F50" s="35"/>
      <c r="G50" s="34" t="s">
        <v>46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47</v>
      </c>
      <c r="E61" s="27"/>
      <c r="F61" s="92" t="s">
        <v>48</v>
      </c>
      <c r="G61" s="36" t="s">
        <v>47</v>
      </c>
      <c r="H61" s="27"/>
      <c r="I61" s="27"/>
      <c r="J61" s="93" t="s">
        <v>48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49</v>
      </c>
      <c r="E65" s="35"/>
      <c r="F65" s="35"/>
      <c r="G65" s="34" t="s">
        <v>50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47</v>
      </c>
      <c r="E76" s="27"/>
      <c r="F76" s="92" t="s">
        <v>48</v>
      </c>
      <c r="G76" s="36" t="s">
        <v>47</v>
      </c>
      <c r="H76" s="27"/>
      <c r="I76" s="27"/>
      <c r="J76" s="93" t="s">
        <v>48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12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12" s="1" customFormat="1" ht="24.95" customHeight="1">
      <c r="B82" s="25"/>
      <c r="C82" s="17" t="s">
        <v>92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14</v>
      </c>
      <c r="L84" s="25"/>
    </row>
    <row r="85" spans="2:12" s="1" customFormat="1" ht="23.25" customHeight="1">
      <c r="B85" s="25"/>
      <c r="E85" s="183" t="str">
        <f>E7</f>
        <v>Návštěvnické středisko národní přírodní památky Hodonínská Dúbrava - Dům přírody Hodonínské Dúbravy - mobiliář</v>
      </c>
      <c r="F85" s="184"/>
      <c r="G85" s="184"/>
      <c r="H85" s="184"/>
      <c r="L85" s="25"/>
    </row>
    <row r="86" spans="2:12" ht="12" customHeight="1">
      <c r="B86" s="16"/>
      <c r="C86" s="22" t="s">
        <v>88</v>
      </c>
      <c r="L86" s="16"/>
    </row>
    <row r="87" spans="2:12" s="1" customFormat="1" ht="16.5" customHeight="1">
      <c r="B87" s="25"/>
      <c r="E87" s="183" t="s">
        <v>89</v>
      </c>
      <c r="F87" s="182"/>
      <c r="G87" s="182"/>
      <c r="H87" s="182"/>
      <c r="L87" s="25"/>
    </row>
    <row r="88" spans="2:12" s="1" customFormat="1" ht="12" customHeight="1">
      <c r="B88" s="25"/>
      <c r="C88" s="22" t="s">
        <v>90</v>
      </c>
      <c r="L88" s="25"/>
    </row>
    <row r="89" spans="2:12" s="1" customFormat="1" ht="16.5" customHeight="1">
      <c r="B89" s="25"/>
      <c r="E89" s="180" t="str">
        <f>E11</f>
        <v>0271 - Mobiliář</v>
      </c>
      <c r="F89" s="182"/>
      <c r="G89" s="182"/>
      <c r="H89" s="182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18</v>
      </c>
      <c r="F91" s="20" t="str">
        <f>F14</f>
        <v xml:space="preserve"> </v>
      </c>
      <c r="I91" s="22" t="s">
        <v>20</v>
      </c>
      <c r="J91" s="143" t="s">
        <v>291</v>
      </c>
      <c r="L91" s="25"/>
    </row>
    <row r="92" spans="2:12" s="1" customFormat="1" ht="6.95" customHeight="1">
      <c r="B92" s="25"/>
      <c r="L92" s="25"/>
    </row>
    <row r="93" spans="2:12" s="1" customFormat="1" ht="15.2" customHeight="1">
      <c r="B93" s="25"/>
      <c r="C93" s="22" t="s">
        <v>22</v>
      </c>
      <c r="F93" s="20" t="str">
        <f>E17</f>
        <v>Město Hodonín</v>
      </c>
      <c r="I93" s="22" t="s">
        <v>28</v>
      </c>
      <c r="J93" s="23" t="str">
        <f>E23</f>
        <v xml:space="preserve"> </v>
      </c>
      <c r="L93" s="25"/>
    </row>
    <row r="94" spans="2:12" s="1" customFormat="1" ht="15.2" customHeight="1">
      <c r="B94" s="25"/>
      <c r="C94" s="22" t="s">
        <v>26</v>
      </c>
      <c r="F94" s="20" t="str">
        <f>IF(E20="","",E20)</f>
        <v xml:space="preserve"> </v>
      </c>
      <c r="I94" s="22" t="s">
        <v>30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94" t="s">
        <v>93</v>
      </c>
      <c r="D96" s="86"/>
      <c r="E96" s="86"/>
      <c r="F96" s="86"/>
      <c r="G96" s="86"/>
      <c r="H96" s="86"/>
      <c r="I96" s="86"/>
      <c r="J96" s="95" t="s">
        <v>94</v>
      </c>
      <c r="K96" s="8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96" t="s">
        <v>95</v>
      </c>
      <c r="J98" s="58">
        <f>J127</f>
        <v>0</v>
      </c>
      <c r="L98" s="25"/>
      <c r="AU98" s="13" t="s">
        <v>96</v>
      </c>
    </row>
    <row r="99" spans="2:47" s="8" customFormat="1" ht="24.95" customHeight="1">
      <c r="B99" s="97"/>
      <c r="D99" s="98" t="s">
        <v>97</v>
      </c>
      <c r="E99" s="99"/>
      <c r="F99" s="99"/>
      <c r="G99" s="99"/>
      <c r="H99" s="99"/>
      <c r="I99" s="99"/>
      <c r="J99" s="100">
        <f>J128</f>
        <v>0</v>
      </c>
      <c r="L99" s="97"/>
    </row>
    <row r="100" spans="2:47" s="9" customFormat="1" ht="19.899999999999999" customHeight="1">
      <c r="B100" s="101"/>
      <c r="D100" s="102" t="s">
        <v>98</v>
      </c>
      <c r="E100" s="103"/>
      <c r="F100" s="103"/>
      <c r="G100" s="103"/>
      <c r="H100" s="103"/>
      <c r="I100" s="103"/>
      <c r="J100" s="104">
        <f>J129</f>
        <v>0</v>
      </c>
      <c r="L100" s="101"/>
    </row>
    <row r="101" spans="2:47" s="9" customFormat="1" ht="19.899999999999999" customHeight="1">
      <c r="B101" s="101"/>
      <c r="D101" s="102" t="s">
        <v>99</v>
      </c>
      <c r="E101" s="103"/>
      <c r="F101" s="103"/>
      <c r="G101" s="103"/>
      <c r="H101" s="103"/>
      <c r="I101" s="103"/>
      <c r="J101" s="104">
        <f>J138</f>
        <v>0</v>
      </c>
      <c r="L101" s="101"/>
    </row>
    <row r="102" spans="2:47" s="9" customFormat="1" ht="19.899999999999999" customHeight="1">
      <c r="B102" s="101"/>
      <c r="D102" s="102" t="s">
        <v>100</v>
      </c>
      <c r="E102" s="103"/>
      <c r="F102" s="103"/>
      <c r="G102" s="103"/>
      <c r="H102" s="103"/>
      <c r="I102" s="103"/>
      <c r="J102" s="104">
        <f>J146</f>
        <v>0</v>
      </c>
      <c r="L102" s="101"/>
    </row>
    <row r="103" spans="2:47" s="9" customFormat="1" ht="19.899999999999999" customHeight="1">
      <c r="B103" s="101"/>
      <c r="D103" s="102" t="s">
        <v>101</v>
      </c>
      <c r="E103" s="103"/>
      <c r="F103" s="103"/>
      <c r="G103" s="103"/>
      <c r="H103" s="103"/>
      <c r="I103" s="103"/>
      <c r="J103" s="104">
        <f>J152</f>
        <v>0</v>
      </c>
      <c r="L103" s="101"/>
    </row>
    <row r="104" spans="2:47" s="9" customFormat="1" ht="19.899999999999999" customHeight="1">
      <c r="B104" s="101"/>
      <c r="D104" s="102" t="s">
        <v>102</v>
      </c>
      <c r="E104" s="103"/>
      <c r="F104" s="103"/>
      <c r="G104" s="103"/>
      <c r="H104" s="103"/>
      <c r="I104" s="103"/>
      <c r="J104" s="104">
        <f>J166</f>
        <v>0</v>
      </c>
      <c r="L104" s="101"/>
    </row>
    <row r="105" spans="2:47" s="9" customFormat="1" ht="19.899999999999999" customHeight="1">
      <c r="B105" s="101"/>
      <c r="D105" s="102" t="s">
        <v>103</v>
      </c>
      <c r="E105" s="103"/>
      <c r="F105" s="103"/>
      <c r="G105" s="103"/>
      <c r="H105" s="103"/>
      <c r="I105" s="103"/>
      <c r="J105" s="104">
        <f>J172</f>
        <v>0</v>
      </c>
      <c r="L105" s="101"/>
    </row>
    <row r="106" spans="2:47" s="1" customFormat="1" ht="21.75" customHeight="1">
      <c r="B106" s="25"/>
      <c r="L106" s="25"/>
    </row>
    <row r="107" spans="2:47" s="1" customFormat="1" ht="6.95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25"/>
    </row>
    <row r="111" spans="2:47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5"/>
    </row>
    <row r="112" spans="2:47" s="1" customFormat="1" ht="24.95" customHeight="1">
      <c r="B112" s="25"/>
      <c r="C112" s="17" t="s">
        <v>104</v>
      </c>
      <c r="L112" s="25"/>
    </row>
    <row r="113" spans="2:63" s="1" customFormat="1" ht="6.95" customHeight="1">
      <c r="B113" s="25"/>
      <c r="L113" s="25"/>
    </row>
    <row r="114" spans="2:63" s="1" customFormat="1" ht="12" customHeight="1">
      <c r="B114" s="25"/>
      <c r="C114" s="22" t="s">
        <v>14</v>
      </c>
      <c r="L114" s="25"/>
    </row>
    <row r="115" spans="2:63" s="1" customFormat="1" ht="23.25" customHeight="1">
      <c r="B115" s="25"/>
      <c r="E115" s="183" t="str">
        <f>E7</f>
        <v>Návštěvnické středisko národní přírodní památky Hodonínská Dúbrava - Dům přírody Hodonínské Dúbravy - mobiliář</v>
      </c>
      <c r="F115" s="184"/>
      <c r="G115" s="184"/>
      <c r="H115" s="184"/>
      <c r="L115" s="25"/>
    </row>
    <row r="116" spans="2:63" ht="12" customHeight="1">
      <c r="B116" s="16"/>
      <c r="C116" s="22" t="s">
        <v>88</v>
      </c>
      <c r="L116" s="16"/>
    </row>
    <row r="117" spans="2:63" s="1" customFormat="1" ht="16.5" customHeight="1">
      <c r="B117" s="25"/>
      <c r="E117" s="183" t="s">
        <v>89</v>
      </c>
      <c r="F117" s="182"/>
      <c r="G117" s="182"/>
      <c r="H117" s="182"/>
      <c r="L117" s="25"/>
    </row>
    <row r="118" spans="2:63" s="1" customFormat="1" ht="12" customHeight="1">
      <c r="B118" s="25"/>
      <c r="C118" s="22" t="s">
        <v>90</v>
      </c>
      <c r="L118" s="25"/>
    </row>
    <row r="119" spans="2:63" s="1" customFormat="1" ht="16.5" customHeight="1">
      <c r="B119" s="25"/>
      <c r="E119" s="180" t="str">
        <f>E11</f>
        <v>0271 - Mobiliář</v>
      </c>
      <c r="F119" s="182"/>
      <c r="G119" s="182"/>
      <c r="H119" s="182"/>
      <c r="L119" s="25"/>
    </row>
    <row r="120" spans="2:63" s="1" customFormat="1" ht="6.95" customHeight="1">
      <c r="B120" s="25"/>
      <c r="L120" s="25"/>
    </row>
    <row r="121" spans="2:63" s="1" customFormat="1" ht="12" customHeight="1">
      <c r="B121" s="25"/>
      <c r="C121" s="22" t="s">
        <v>18</v>
      </c>
      <c r="F121" s="20" t="str">
        <f>F14</f>
        <v xml:space="preserve"> </v>
      </c>
      <c r="I121" s="22" t="s">
        <v>20</v>
      </c>
      <c r="J121" s="143" t="s">
        <v>291</v>
      </c>
      <c r="L121" s="25"/>
    </row>
    <row r="122" spans="2:63" s="1" customFormat="1" ht="6.95" customHeight="1">
      <c r="B122" s="25"/>
      <c r="L122" s="25"/>
    </row>
    <row r="123" spans="2:63" s="1" customFormat="1" ht="15.2" customHeight="1">
      <c r="B123" s="25"/>
      <c r="C123" s="22" t="s">
        <v>22</v>
      </c>
      <c r="F123" s="20" t="str">
        <f>E17</f>
        <v>Město Hodonín</v>
      </c>
      <c r="I123" s="22" t="s">
        <v>28</v>
      </c>
      <c r="J123" s="23" t="str">
        <f>E23</f>
        <v xml:space="preserve"> </v>
      </c>
      <c r="L123" s="25"/>
    </row>
    <row r="124" spans="2:63" s="1" customFormat="1" ht="15.2" customHeight="1">
      <c r="B124" s="25"/>
      <c r="C124" s="22" t="s">
        <v>26</v>
      </c>
      <c r="F124" s="20" t="str">
        <f>IF(E20="","",E20)</f>
        <v xml:space="preserve"> </v>
      </c>
      <c r="I124" s="22" t="s">
        <v>30</v>
      </c>
      <c r="J124" s="23" t="str">
        <f>E26</f>
        <v xml:space="preserve"> </v>
      </c>
      <c r="L124" s="25"/>
    </row>
    <row r="125" spans="2:63" s="1" customFormat="1" ht="10.35" customHeight="1">
      <c r="B125" s="25"/>
      <c r="L125" s="25"/>
    </row>
    <row r="126" spans="2:63" s="10" customFormat="1" ht="29.25" customHeight="1">
      <c r="B126" s="105"/>
      <c r="C126" s="106" t="s">
        <v>105</v>
      </c>
      <c r="D126" s="107" t="s">
        <v>57</v>
      </c>
      <c r="E126" s="107" t="s">
        <v>53</v>
      </c>
      <c r="F126" s="107" t="s">
        <v>54</v>
      </c>
      <c r="G126" s="107" t="s">
        <v>106</v>
      </c>
      <c r="H126" s="107" t="s">
        <v>107</v>
      </c>
      <c r="I126" s="107" t="s">
        <v>108</v>
      </c>
      <c r="J126" s="108" t="s">
        <v>94</v>
      </c>
      <c r="K126" s="109" t="s">
        <v>109</v>
      </c>
      <c r="L126" s="105"/>
      <c r="M126" s="51" t="s">
        <v>1</v>
      </c>
      <c r="N126" s="52" t="s">
        <v>36</v>
      </c>
      <c r="O126" s="52" t="s">
        <v>110</v>
      </c>
      <c r="P126" s="52" t="s">
        <v>111</v>
      </c>
      <c r="Q126" s="52" t="s">
        <v>112</v>
      </c>
      <c r="R126" s="52" t="s">
        <v>113</v>
      </c>
      <c r="S126" s="52" t="s">
        <v>114</v>
      </c>
      <c r="T126" s="53" t="s">
        <v>115</v>
      </c>
    </row>
    <row r="127" spans="2:63" s="1" customFormat="1" ht="22.9" customHeight="1">
      <c r="B127" s="25"/>
      <c r="C127" s="56" t="s">
        <v>116</v>
      </c>
      <c r="J127" s="110">
        <f>BK127</f>
        <v>0</v>
      </c>
      <c r="L127" s="25"/>
      <c r="M127" s="54"/>
      <c r="N127" s="45"/>
      <c r="O127" s="45"/>
      <c r="P127" s="111">
        <f>P128</f>
        <v>0</v>
      </c>
      <c r="Q127" s="45"/>
      <c r="R127" s="111">
        <f>R128</f>
        <v>0</v>
      </c>
      <c r="S127" s="45"/>
      <c r="T127" s="112">
        <f>T128</f>
        <v>0</v>
      </c>
      <c r="AT127" s="13" t="s">
        <v>71</v>
      </c>
      <c r="AU127" s="13" t="s">
        <v>96</v>
      </c>
      <c r="BK127" s="113">
        <f>BK128</f>
        <v>0</v>
      </c>
    </row>
    <row r="128" spans="2:63" s="11" customFormat="1" ht="25.9" customHeight="1">
      <c r="B128" s="114"/>
      <c r="D128" s="115" t="s">
        <v>71</v>
      </c>
      <c r="E128" s="116" t="s">
        <v>117</v>
      </c>
      <c r="F128" s="116" t="s">
        <v>118</v>
      </c>
      <c r="J128" s="117">
        <f>BK128</f>
        <v>0</v>
      </c>
      <c r="L128" s="114"/>
      <c r="M128" s="118"/>
      <c r="P128" s="119">
        <f>P129+P138+P146+P152+P166+P172</f>
        <v>0</v>
      </c>
      <c r="R128" s="119">
        <f>R129+R138+R146+R152+R166+R172</f>
        <v>0</v>
      </c>
      <c r="T128" s="120">
        <f>T129+T138+T146+T152+T166+T172</f>
        <v>0</v>
      </c>
      <c r="AR128" s="115" t="s">
        <v>119</v>
      </c>
      <c r="AT128" s="121" t="s">
        <v>71</v>
      </c>
      <c r="AU128" s="121" t="s">
        <v>72</v>
      </c>
      <c r="AY128" s="115" t="s">
        <v>120</v>
      </c>
      <c r="BK128" s="122">
        <f>BK129+BK138+BK146+BK152+BK166+BK172</f>
        <v>0</v>
      </c>
    </row>
    <row r="129" spans="2:65" s="11" customFormat="1" ht="22.9" customHeight="1">
      <c r="B129" s="114"/>
      <c r="D129" s="115" t="s">
        <v>71</v>
      </c>
      <c r="E129" s="123" t="s">
        <v>121</v>
      </c>
      <c r="F129" s="123" t="s">
        <v>282</v>
      </c>
      <c r="J129" s="124">
        <f>BK129</f>
        <v>0</v>
      </c>
      <c r="L129" s="114"/>
      <c r="M129" s="118"/>
      <c r="P129" s="119">
        <f>SUM(P130:P137)</f>
        <v>0</v>
      </c>
      <c r="R129" s="119">
        <f>SUM(R130:R137)</f>
        <v>0</v>
      </c>
      <c r="T129" s="120">
        <f>SUM(T130:T137)</f>
        <v>0</v>
      </c>
      <c r="AR129" s="115" t="s">
        <v>79</v>
      </c>
      <c r="AT129" s="121" t="s">
        <v>71</v>
      </c>
      <c r="AU129" s="121" t="s">
        <v>79</v>
      </c>
      <c r="AY129" s="115" t="s">
        <v>120</v>
      </c>
      <c r="BK129" s="122">
        <f>SUM(BK130:BK137)</f>
        <v>0</v>
      </c>
    </row>
    <row r="130" spans="2:65" s="1" customFormat="1" ht="202.5" customHeight="1">
      <c r="B130" s="125"/>
      <c r="C130" s="126" t="s">
        <v>79</v>
      </c>
      <c r="D130" s="126" t="s">
        <v>122</v>
      </c>
      <c r="E130" s="127" t="s">
        <v>123</v>
      </c>
      <c r="F130" s="128" t="s">
        <v>292</v>
      </c>
      <c r="G130" s="129" t="s">
        <v>124</v>
      </c>
      <c r="H130" s="130">
        <v>1</v>
      </c>
      <c r="I130" s="131">
        <v>0</v>
      </c>
      <c r="J130" s="131">
        <f t="shared" ref="J130:J137" si="0">ROUND(I130*H130,2)</f>
        <v>0</v>
      </c>
      <c r="K130" s="132"/>
      <c r="L130" s="25"/>
      <c r="M130" s="133" t="s">
        <v>1</v>
      </c>
      <c r="N130" s="134" t="s">
        <v>37</v>
      </c>
      <c r="O130" s="135">
        <v>0</v>
      </c>
      <c r="P130" s="135">
        <f t="shared" ref="P130:P137" si="1">O130*H130</f>
        <v>0</v>
      </c>
      <c r="Q130" s="135">
        <v>0</v>
      </c>
      <c r="R130" s="135">
        <f t="shared" ref="R130:R137" si="2">Q130*H130</f>
        <v>0</v>
      </c>
      <c r="S130" s="135">
        <v>0</v>
      </c>
      <c r="T130" s="136">
        <f t="shared" ref="T130:T137" si="3">S130*H130</f>
        <v>0</v>
      </c>
      <c r="AR130" s="137" t="s">
        <v>119</v>
      </c>
      <c r="AT130" s="137" t="s">
        <v>122</v>
      </c>
      <c r="AU130" s="137" t="s">
        <v>85</v>
      </c>
      <c r="AY130" s="13" t="s">
        <v>120</v>
      </c>
      <c r="BE130" s="138">
        <f t="shared" ref="BE130:BE137" si="4">IF(N130="základní",J130,0)</f>
        <v>0</v>
      </c>
      <c r="BF130" s="138">
        <f t="shared" ref="BF130:BF137" si="5">IF(N130="snížená",J130,0)</f>
        <v>0</v>
      </c>
      <c r="BG130" s="138">
        <f t="shared" ref="BG130:BG137" si="6">IF(N130="zákl. přenesená",J130,0)</f>
        <v>0</v>
      </c>
      <c r="BH130" s="138">
        <f t="shared" ref="BH130:BH137" si="7">IF(N130="sníž. přenesená",J130,0)</f>
        <v>0</v>
      </c>
      <c r="BI130" s="138">
        <f t="shared" ref="BI130:BI137" si="8">IF(N130="nulová",J130,0)</f>
        <v>0</v>
      </c>
      <c r="BJ130" s="13" t="s">
        <v>79</v>
      </c>
      <c r="BK130" s="138">
        <f t="shared" ref="BK130:BK137" si="9">ROUND(I130*H130,2)</f>
        <v>0</v>
      </c>
      <c r="BL130" s="13" t="s">
        <v>119</v>
      </c>
      <c r="BM130" s="137" t="s">
        <v>85</v>
      </c>
    </row>
    <row r="131" spans="2:65" s="1" customFormat="1" ht="41.25" customHeight="1">
      <c r="B131" s="125"/>
      <c r="C131" s="126" t="s">
        <v>85</v>
      </c>
      <c r="D131" s="126" t="s">
        <v>122</v>
      </c>
      <c r="E131" s="127" t="s">
        <v>125</v>
      </c>
      <c r="F131" s="128" t="s">
        <v>293</v>
      </c>
      <c r="G131" s="129" t="s">
        <v>124</v>
      </c>
      <c r="H131" s="130">
        <v>1</v>
      </c>
      <c r="I131" s="131">
        <v>0</v>
      </c>
      <c r="J131" s="131">
        <f t="shared" si="0"/>
        <v>0</v>
      </c>
      <c r="K131" s="132"/>
      <c r="L131" s="25"/>
      <c r="M131" s="133" t="s">
        <v>1</v>
      </c>
      <c r="N131" s="134" t="s">
        <v>37</v>
      </c>
      <c r="O131" s="135">
        <v>0</v>
      </c>
      <c r="P131" s="135">
        <f t="shared" si="1"/>
        <v>0</v>
      </c>
      <c r="Q131" s="135">
        <v>0</v>
      </c>
      <c r="R131" s="135">
        <f t="shared" si="2"/>
        <v>0</v>
      </c>
      <c r="S131" s="135">
        <v>0</v>
      </c>
      <c r="T131" s="136">
        <f t="shared" si="3"/>
        <v>0</v>
      </c>
      <c r="AR131" s="137" t="s">
        <v>119</v>
      </c>
      <c r="AT131" s="137" t="s">
        <v>122</v>
      </c>
      <c r="AU131" s="137" t="s">
        <v>85</v>
      </c>
      <c r="AY131" s="13" t="s">
        <v>120</v>
      </c>
      <c r="BE131" s="138">
        <f t="shared" si="4"/>
        <v>0</v>
      </c>
      <c r="BF131" s="138">
        <f t="shared" si="5"/>
        <v>0</v>
      </c>
      <c r="BG131" s="138">
        <f t="shared" si="6"/>
        <v>0</v>
      </c>
      <c r="BH131" s="138">
        <f t="shared" si="7"/>
        <v>0</v>
      </c>
      <c r="BI131" s="138">
        <f t="shared" si="8"/>
        <v>0</v>
      </c>
      <c r="BJ131" s="13" t="s">
        <v>79</v>
      </c>
      <c r="BK131" s="138">
        <f t="shared" si="9"/>
        <v>0</v>
      </c>
      <c r="BL131" s="13" t="s">
        <v>119</v>
      </c>
      <c r="BM131" s="137" t="s">
        <v>119</v>
      </c>
    </row>
    <row r="132" spans="2:65" s="1" customFormat="1" ht="39" customHeight="1">
      <c r="B132" s="125"/>
      <c r="C132" s="126" t="s">
        <v>126</v>
      </c>
      <c r="D132" s="126" t="s">
        <v>122</v>
      </c>
      <c r="E132" s="127" t="s">
        <v>127</v>
      </c>
      <c r="F132" s="128" t="s">
        <v>294</v>
      </c>
      <c r="G132" s="129" t="s">
        <v>128</v>
      </c>
      <c r="H132" s="130">
        <v>2</v>
      </c>
      <c r="I132" s="131">
        <v>0</v>
      </c>
      <c r="J132" s="131">
        <f t="shared" si="0"/>
        <v>0</v>
      </c>
      <c r="K132" s="132"/>
      <c r="L132" s="25"/>
      <c r="M132" s="133" t="s">
        <v>1</v>
      </c>
      <c r="N132" s="134" t="s">
        <v>37</v>
      </c>
      <c r="O132" s="135">
        <v>0</v>
      </c>
      <c r="P132" s="135">
        <f t="shared" si="1"/>
        <v>0</v>
      </c>
      <c r="Q132" s="135">
        <v>0</v>
      </c>
      <c r="R132" s="135">
        <f t="shared" si="2"/>
        <v>0</v>
      </c>
      <c r="S132" s="135">
        <v>0</v>
      </c>
      <c r="T132" s="136">
        <f t="shared" si="3"/>
        <v>0</v>
      </c>
      <c r="AR132" s="137" t="s">
        <v>119</v>
      </c>
      <c r="AT132" s="137" t="s">
        <v>122</v>
      </c>
      <c r="AU132" s="137" t="s">
        <v>85</v>
      </c>
      <c r="AY132" s="13" t="s">
        <v>120</v>
      </c>
      <c r="BE132" s="138">
        <f t="shared" si="4"/>
        <v>0</v>
      </c>
      <c r="BF132" s="138">
        <f t="shared" si="5"/>
        <v>0</v>
      </c>
      <c r="BG132" s="138">
        <f t="shared" si="6"/>
        <v>0</v>
      </c>
      <c r="BH132" s="138">
        <f t="shared" si="7"/>
        <v>0</v>
      </c>
      <c r="BI132" s="138">
        <f t="shared" si="8"/>
        <v>0</v>
      </c>
      <c r="BJ132" s="13" t="s">
        <v>79</v>
      </c>
      <c r="BK132" s="138">
        <f t="shared" si="9"/>
        <v>0</v>
      </c>
      <c r="BL132" s="13" t="s">
        <v>119</v>
      </c>
      <c r="BM132" s="137" t="s">
        <v>129</v>
      </c>
    </row>
    <row r="133" spans="2:65" s="1" customFormat="1" ht="28.5" customHeight="1">
      <c r="B133" s="125"/>
      <c r="C133" s="126" t="s">
        <v>119</v>
      </c>
      <c r="D133" s="126" t="s">
        <v>122</v>
      </c>
      <c r="E133" s="127" t="s">
        <v>130</v>
      </c>
      <c r="F133" s="128" t="s">
        <v>295</v>
      </c>
      <c r="G133" s="129" t="s">
        <v>124</v>
      </c>
      <c r="H133" s="130">
        <v>1</v>
      </c>
      <c r="I133" s="131">
        <v>0</v>
      </c>
      <c r="J133" s="131">
        <f t="shared" si="0"/>
        <v>0</v>
      </c>
      <c r="K133" s="132"/>
      <c r="L133" s="25"/>
      <c r="M133" s="133" t="s">
        <v>1</v>
      </c>
      <c r="N133" s="134" t="s">
        <v>37</v>
      </c>
      <c r="O133" s="135">
        <v>0</v>
      </c>
      <c r="P133" s="135">
        <f t="shared" si="1"/>
        <v>0</v>
      </c>
      <c r="Q133" s="135">
        <v>0</v>
      </c>
      <c r="R133" s="135">
        <f t="shared" si="2"/>
        <v>0</v>
      </c>
      <c r="S133" s="135">
        <v>0</v>
      </c>
      <c r="T133" s="136">
        <f t="shared" si="3"/>
        <v>0</v>
      </c>
      <c r="AR133" s="137" t="s">
        <v>119</v>
      </c>
      <c r="AT133" s="137" t="s">
        <v>122</v>
      </c>
      <c r="AU133" s="137" t="s">
        <v>85</v>
      </c>
      <c r="AY133" s="13" t="s">
        <v>120</v>
      </c>
      <c r="BE133" s="138">
        <f t="shared" si="4"/>
        <v>0</v>
      </c>
      <c r="BF133" s="138">
        <f t="shared" si="5"/>
        <v>0</v>
      </c>
      <c r="BG133" s="138">
        <f t="shared" si="6"/>
        <v>0</v>
      </c>
      <c r="BH133" s="138">
        <f t="shared" si="7"/>
        <v>0</v>
      </c>
      <c r="BI133" s="138">
        <f t="shared" si="8"/>
        <v>0</v>
      </c>
      <c r="BJ133" s="13" t="s">
        <v>79</v>
      </c>
      <c r="BK133" s="138">
        <f t="shared" si="9"/>
        <v>0</v>
      </c>
      <c r="BL133" s="13" t="s">
        <v>119</v>
      </c>
      <c r="BM133" s="137" t="s">
        <v>131</v>
      </c>
    </row>
    <row r="134" spans="2:65" s="1" customFormat="1" ht="49.5" customHeight="1">
      <c r="B134" s="125"/>
      <c r="C134" s="126" t="s">
        <v>132</v>
      </c>
      <c r="D134" s="126" t="s">
        <v>122</v>
      </c>
      <c r="E134" s="127" t="s">
        <v>133</v>
      </c>
      <c r="F134" s="128" t="s">
        <v>296</v>
      </c>
      <c r="G134" s="129" t="s">
        <v>124</v>
      </c>
      <c r="H134" s="130">
        <v>1</v>
      </c>
      <c r="I134" s="131">
        <v>0</v>
      </c>
      <c r="J134" s="131">
        <f t="shared" si="0"/>
        <v>0</v>
      </c>
      <c r="K134" s="132"/>
      <c r="L134" s="25"/>
      <c r="M134" s="133" t="s">
        <v>1</v>
      </c>
      <c r="N134" s="134" t="s">
        <v>37</v>
      </c>
      <c r="O134" s="135">
        <v>0</v>
      </c>
      <c r="P134" s="135">
        <f t="shared" si="1"/>
        <v>0</v>
      </c>
      <c r="Q134" s="135">
        <v>0</v>
      </c>
      <c r="R134" s="135">
        <f t="shared" si="2"/>
        <v>0</v>
      </c>
      <c r="S134" s="135">
        <v>0</v>
      </c>
      <c r="T134" s="136">
        <f t="shared" si="3"/>
        <v>0</v>
      </c>
      <c r="AR134" s="137" t="s">
        <v>119</v>
      </c>
      <c r="AT134" s="137" t="s">
        <v>122</v>
      </c>
      <c r="AU134" s="137" t="s">
        <v>85</v>
      </c>
      <c r="AY134" s="13" t="s">
        <v>120</v>
      </c>
      <c r="BE134" s="138">
        <f t="shared" si="4"/>
        <v>0</v>
      </c>
      <c r="BF134" s="138">
        <f t="shared" si="5"/>
        <v>0</v>
      </c>
      <c r="BG134" s="138">
        <f t="shared" si="6"/>
        <v>0</v>
      </c>
      <c r="BH134" s="138">
        <f t="shared" si="7"/>
        <v>0</v>
      </c>
      <c r="BI134" s="138">
        <f t="shared" si="8"/>
        <v>0</v>
      </c>
      <c r="BJ134" s="13" t="s">
        <v>79</v>
      </c>
      <c r="BK134" s="138">
        <f t="shared" si="9"/>
        <v>0</v>
      </c>
      <c r="BL134" s="13" t="s">
        <v>119</v>
      </c>
      <c r="BM134" s="137" t="s">
        <v>134</v>
      </c>
    </row>
    <row r="135" spans="2:65" s="1" customFormat="1" ht="50.25" customHeight="1">
      <c r="B135" s="125"/>
      <c r="C135" s="126" t="s">
        <v>129</v>
      </c>
      <c r="D135" s="126" t="s">
        <v>122</v>
      </c>
      <c r="E135" s="127" t="s">
        <v>135</v>
      </c>
      <c r="F135" s="128" t="s">
        <v>297</v>
      </c>
      <c r="G135" s="129" t="s">
        <v>124</v>
      </c>
      <c r="H135" s="130">
        <v>1</v>
      </c>
      <c r="I135" s="131">
        <v>0</v>
      </c>
      <c r="J135" s="131">
        <f t="shared" si="0"/>
        <v>0</v>
      </c>
      <c r="K135" s="132"/>
      <c r="L135" s="25"/>
      <c r="M135" s="133" t="s">
        <v>1</v>
      </c>
      <c r="N135" s="134" t="s">
        <v>37</v>
      </c>
      <c r="O135" s="135">
        <v>0</v>
      </c>
      <c r="P135" s="135">
        <f t="shared" si="1"/>
        <v>0</v>
      </c>
      <c r="Q135" s="135">
        <v>0</v>
      </c>
      <c r="R135" s="135">
        <f t="shared" si="2"/>
        <v>0</v>
      </c>
      <c r="S135" s="135">
        <v>0</v>
      </c>
      <c r="T135" s="136">
        <f t="shared" si="3"/>
        <v>0</v>
      </c>
      <c r="AR135" s="137" t="s">
        <v>119</v>
      </c>
      <c r="AT135" s="137" t="s">
        <v>122</v>
      </c>
      <c r="AU135" s="137" t="s">
        <v>85</v>
      </c>
      <c r="AY135" s="13" t="s">
        <v>120</v>
      </c>
      <c r="BE135" s="138">
        <f t="shared" si="4"/>
        <v>0</v>
      </c>
      <c r="BF135" s="138">
        <f t="shared" si="5"/>
        <v>0</v>
      </c>
      <c r="BG135" s="138">
        <f t="shared" si="6"/>
        <v>0</v>
      </c>
      <c r="BH135" s="138">
        <f t="shared" si="7"/>
        <v>0</v>
      </c>
      <c r="BI135" s="138">
        <f t="shared" si="8"/>
        <v>0</v>
      </c>
      <c r="BJ135" s="13" t="s">
        <v>79</v>
      </c>
      <c r="BK135" s="138">
        <f t="shared" si="9"/>
        <v>0</v>
      </c>
      <c r="BL135" s="13" t="s">
        <v>119</v>
      </c>
      <c r="BM135" s="137" t="s">
        <v>136</v>
      </c>
    </row>
    <row r="136" spans="2:65" s="1" customFormat="1" ht="53.25" customHeight="1">
      <c r="B136" s="125"/>
      <c r="C136" s="126" t="s">
        <v>137</v>
      </c>
      <c r="D136" s="126" t="s">
        <v>122</v>
      </c>
      <c r="E136" s="127" t="s">
        <v>138</v>
      </c>
      <c r="F136" s="128" t="s">
        <v>298</v>
      </c>
      <c r="G136" s="129" t="s">
        <v>299</v>
      </c>
      <c r="H136" s="130">
        <v>20</v>
      </c>
      <c r="I136" s="131">
        <v>0</v>
      </c>
      <c r="J136" s="131">
        <f t="shared" si="0"/>
        <v>0</v>
      </c>
      <c r="K136" s="132"/>
      <c r="L136" s="25"/>
      <c r="M136" s="133" t="s">
        <v>1</v>
      </c>
      <c r="N136" s="134" t="s">
        <v>37</v>
      </c>
      <c r="O136" s="135">
        <v>0</v>
      </c>
      <c r="P136" s="135">
        <f t="shared" si="1"/>
        <v>0</v>
      </c>
      <c r="Q136" s="135">
        <v>0</v>
      </c>
      <c r="R136" s="135">
        <f t="shared" si="2"/>
        <v>0</v>
      </c>
      <c r="S136" s="135">
        <v>0</v>
      </c>
      <c r="T136" s="136">
        <f t="shared" si="3"/>
        <v>0</v>
      </c>
      <c r="AR136" s="137" t="s">
        <v>119</v>
      </c>
      <c r="AT136" s="137" t="s">
        <v>122</v>
      </c>
      <c r="AU136" s="137" t="s">
        <v>85</v>
      </c>
      <c r="AY136" s="13" t="s">
        <v>120</v>
      </c>
      <c r="BE136" s="138">
        <f t="shared" si="4"/>
        <v>0</v>
      </c>
      <c r="BF136" s="138">
        <f t="shared" si="5"/>
        <v>0</v>
      </c>
      <c r="BG136" s="138">
        <f t="shared" si="6"/>
        <v>0</v>
      </c>
      <c r="BH136" s="138">
        <f t="shared" si="7"/>
        <v>0</v>
      </c>
      <c r="BI136" s="138">
        <f t="shared" si="8"/>
        <v>0</v>
      </c>
      <c r="BJ136" s="13" t="s">
        <v>79</v>
      </c>
      <c r="BK136" s="138">
        <f t="shared" si="9"/>
        <v>0</v>
      </c>
      <c r="BL136" s="13" t="s">
        <v>119</v>
      </c>
      <c r="BM136" s="137" t="s">
        <v>139</v>
      </c>
    </row>
    <row r="137" spans="2:65" s="1" customFormat="1" ht="24.2" customHeight="1">
      <c r="B137" s="125"/>
      <c r="C137" s="126" t="s">
        <v>131</v>
      </c>
      <c r="D137" s="126" t="s">
        <v>122</v>
      </c>
      <c r="E137" s="127" t="s">
        <v>140</v>
      </c>
      <c r="F137" s="128" t="s">
        <v>239</v>
      </c>
      <c r="G137" s="129" t="s">
        <v>124</v>
      </c>
      <c r="H137" s="130">
        <v>1</v>
      </c>
      <c r="I137" s="131">
        <v>0</v>
      </c>
      <c r="J137" s="131">
        <f t="shared" si="0"/>
        <v>0</v>
      </c>
      <c r="K137" s="132"/>
      <c r="L137" s="25"/>
      <c r="M137" s="133" t="s">
        <v>1</v>
      </c>
      <c r="N137" s="134" t="s">
        <v>37</v>
      </c>
      <c r="O137" s="135">
        <v>0</v>
      </c>
      <c r="P137" s="135">
        <f t="shared" si="1"/>
        <v>0</v>
      </c>
      <c r="Q137" s="135">
        <v>0</v>
      </c>
      <c r="R137" s="135">
        <f t="shared" si="2"/>
        <v>0</v>
      </c>
      <c r="S137" s="135">
        <v>0</v>
      </c>
      <c r="T137" s="136">
        <f t="shared" si="3"/>
        <v>0</v>
      </c>
      <c r="AR137" s="137" t="s">
        <v>119</v>
      </c>
      <c r="AT137" s="137" t="s">
        <v>122</v>
      </c>
      <c r="AU137" s="137" t="s">
        <v>85</v>
      </c>
      <c r="AY137" s="13" t="s">
        <v>120</v>
      </c>
      <c r="BE137" s="138">
        <f t="shared" si="4"/>
        <v>0</v>
      </c>
      <c r="BF137" s="138">
        <f t="shared" si="5"/>
        <v>0</v>
      </c>
      <c r="BG137" s="138">
        <f t="shared" si="6"/>
        <v>0</v>
      </c>
      <c r="BH137" s="138">
        <f t="shared" si="7"/>
        <v>0</v>
      </c>
      <c r="BI137" s="138">
        <f t="shared" si="8"/>
        <v>0</v>
      </c>
      <c r="BJ137" s="13" t="s">
        <v>79</v>
      </c>
      <c r="BK137" s="138">
        <f t="shared" si="9"/>
        <v>0</v>
      </c>
      <c r="BL137" s="13" t="s">
        <v>119</v>
      </c>
      <c r="BM137" s="137" t="s">
        <v>141</v>
      </c>
    </row>
    <row r="138" spans="2:65" s="11" customFormat="1" ht="22.9" customHeight="1">
      <c r="B138" s="114"/>
      <c r="D138" s="115" t="s">
        <v>71</v>
      </c>
      <c r="E138" s="123" t="s">
        <v>142</v>
      </c>
      <c r="F138" s="123" t="s">
        <v>280</v>
      </c>
      <c r="J138" s="124">
        <f>BK138</f>
        <v>0</v>
      </c>
      <c r="L138" s="114"/>
      <c r="M138" s="118"/>
      <c r="P138" s="119">
        <f>SUM(P139:P145)</f>
        <v>0</v>
      </c>
      <c r="R138" s="119">
        <f>SUM(R139:R145)</f>
        <v>0</v>
      </c>
      <c r="T138" s="120">
        <f>SUM(T139:T145)</f>
        <v>0</v>
      </c>
      <c r="AR138" s="115" t="s">
        <v>79</v>
      </c>
      <c r="AT138" s="121" t="s">
        <v>71</v>
      </c>
      <c r="AU138" s="121" t="s">
        <v>79</v>
      </c>
      <c r="AY138" s="115" t="s">
        <v>120</v>
      </c>
      <c r="BK138" s="122">
        <f>SUM(BK139:BK145)</f>
        <v>0</v>
      </c>
    </row>
    <row r="139" spans="2:65" s="1" customFormat="1" ht="14.45" customHeight="1">
      <c r="B139" s="125"/>
      <c r="C139" s="126" t="s">
        <v>143</v>
      </c>
      <c r="D139" s="126" t="s">
        <v>122</v>
      </c>
      <c r="E139" s="127" t="s">
        <v>144</v>
      </c>
      <c r="F139" s="128" t="s">
        <v>240</v>
      </c>
      <c r="G139" s="129" t="s">
        <v>128</v>
      </c>
      <c r="H139" s="130">
        <v>3</v>
      </c>
      <c r="I139" s="131">
        <v>0</v>
      </c>
      <c r="J139" s="131">
        <f t="shared" ref="J139:J145" si="10">ROUND(I139*H139,2)</f>
        <v>0</v>
      </c>
      <c r="K139" s="132"/>
      <c r="L139" s="25"/>
      <c r="M139" s="133" t="s">
        <v>1</v>
      </c>
      <c r="N139" s="134" t="s">
        <v>37</v>
      </c>
      <c r="O139" s="135">
        <v>0</v>
      </c>
      <c r="P139" s="135">
        <f>O139*H139</f>
        <v>0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119</v>
      </c>
      <c r="AT139" s="137" t="s">
        <v>122</v>
      </c>
      <c r="AU139" s="137" t="s">
        <v>85</v>
      </c>
      <c r="AY139" s="13" t="s">
        <v>120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3" t="s">
        <v>79</v>
      </c>
      <c r="BK139" s="138">
        <f t="shared" ref="BK139:BK145" si="11">ROUND(I139*H139,2)</f>
        <v>0</v>
      </c>
      <c r="BL139" s="13" t="s">
        <v>119</v>
      </c>
      <c r="BM139" s="137" t="s">
        <v>145</v>
      </c>
    </row>
    <row r="140" spans="2:65" s="1" customFormat="1" ht="14.45" customHeight="1">
      <c r="B140" s="125"/>
      <c r="C140" s="126">
        <v>10</v>
      </c>
      <c r="D140" s="126" t="s">
        <v>122</v>
      </c>
      <c r="E140" s="127" t="s">
        <v>285</v>
      </c>
      <c r="F140" s="128" t="s">
        <v>286</v>
      </c>
      <c r="G140" s="129" t="s">
        <v>128</v>
      </c>
      <c r="H140" s="130">
        <v>10</v>
      </c>
      <c r="I140" s="131">
        <v>0</v>
      </c>
      <c r="J140" s="131">
        <f t="shared" si="10"/>
        <v>0</v>
      </c>
      <c r="K140" s="132"/>
      <c r="L140" s="25"/>
      <c r="M140" s="133"/>
      <c r="N140" s="134"/>
      <c r="O140" s="135"/>
      <c r="P140" s="135"/>
      <c r="Q140" s="135"/>
      <c r="R140" s="135"/>
      <c r="S140" s="135"/>
      <c r="T140" s="136"/>
      <c r="AR140" s="137"/>
      <c r="AT140" s="137"/>
      <c r="AU140" s="137"/>
      <c r="AY140" s="13"/>
      <c r="BE140" s="138"/>
      <c r="BF140" s="138"/>
      <c r="BG140" s="138"/>
      <c r="BH140" s="138"/>
      <c r="BI140" s="138"/>
      <c r="BJ140" s="13"/>
      <c r="BK140" s="138">
        <f t="shared" si="11"/>
        <v>0</v>
      </c>
      <c r="BL140" s="13"/>
      <c r="BM140" s="137"/>
    </row>
    <row r="141" spans="2:65" s="1" customFormat="1" ht="14.45" customHeight="1">
      <c r="B141" s="125"/>
      <c r="C141" s="126">
        <v>11</v>
      </c>
      <c r="D141" s="126" t="s">
        <v>122</v>
      </c>
      <c r="E141" s="127" t="s">
        <v>146</v>
      </c>
      <c r="F141" s="128" t="s">
        <v>241</v>
      </c>
      <c r="G141" s="129" t="s">
        <v>128</v>
      </c>
      <c r="H141" s="130">
        <v>10</v>
      </c>
      <c r="I141" s="131">
        <v>0</v>
      </c>
      <c r="J141" s="131">
        <f t="shared" si="10"/>
        <v>0</v>
      </c>
      <c r="K141" s="132"/>
      <c r="L141" s="25"/>
      <c r="M141" s="133" t="s">
        <v>1</v>
      </c>
      <c r="N141" s="134" t="s">
        <v>37</v>
      </c>
      <c r="O141" s="135">
        <v>0</v>
      </c>
      <c r="P141" s="135">
        <f>O141*H141</f>
        <v>0</v>
      </c>
      <c r="Q141" s="135">
        <v>0</v>
      </c>
      <c r="R141" s="135">
        <f>Q141*H141</f>
        <v>0</v>
      </c>
      <c r="S141" s="135">
        <v>0</v>
      </c>
      <c r="T141" s="136">
        <f>S141*H141</f>
        <v>0</v>
      </c>
      <c r="AR141" s="137" t="s">
        <v>119</v>
      </c>
      <c r="AT141" s="137" t="s">
        <v>122</v>
      </c>
      <c r="AU141" s="137" t="s">
        <v>85</v>
      </c>
      <c r="AY141" s="13" t="s">
        <v>120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3" t="s">
        <v>79</v>
      </c>
      <c r="BK141" s="138">
        <f t="shared" si="11"/>
        <v>0</v>
      </c>
      <c r="BL141" s="13" t="s">
        <v>119</v>
      </c>
      <c r="BM141" s="137" t="s">
        <v>147</v>
      </c>
    </row>
    <row r="142" spans="2:65" s="1" customFormat="1" ht="14.45" customHeight="1">
      <c r="B142" s="125"/>
      <c r="C142" s="126">
        <v>12</v>
      </c>
      <c r="D142" s="126" t="s">
        <v>122</v>
      </c>
      <c r="E142" s="127" t="s">
        <v>287</v>
      </c>
      <c r="F142" s="128" t="s">
        <v>290</v>
      </c>
      <c r="G142" s="129" t="s">
        <v>128</v>
      </c>
      <c r="H142" s="130">
        <v>5</v>
      </c>
      <c r="I142" s="131">
        <v>0</v>
      </c>
      <c r="J142" s="131">
        <f t="shared" si="10"/>
        <v>0</v>
      </c>
      <c r="K142" s="132"/>
      <c r="L142" s="25"/>
      <c r="M142" s="133"/>
      <c r="N142" s="134"/>
      <c r="O142" s="135"/>
      <c r="P142" s="135"/>
      <c r="Q142" s="135"/>
      <c r="R142" s="135"/>
      <c r="S142" s="135"/>
      <c r="T142" s="136"/>
      <c r="AR142" s="137"/>
      <c r="AT142" s="137"/>
      <c r="AU142" s="137"/>
      <c r="AY142" s="13"/>
      <c r="BE142" s="138"/>
      <c r="BF142" s="138"/>
      <c r="BG142" s="138"/>
      <c r="BH142" s="138"/>
      <c r="BI142" s="138"/>
      <c r="BJ142" s="13"/>
      <c r="BK142" s="138">
        <f t="shared" si="11"/>
        <v>0</v>
      </c>
      <c r="BL142" s="13"/>
      <c r="BM142" s="137"/>
    </row>
    <row r="143" spans="2:65" s="1" customFormat="1" ht="14.45" customHeight="1">
      <c r="B143" s="125"/>
      <c r="C143" s="126">
        <v>13</v>
      </c>
      <c r="D143" s="126" t="s">
        <v>122</v>
      </c>
      <c r="E143" s="127" t="s">
        <v>148</v>
      </c>
      <c r="F143" s="128" t="s">
        <v>242</v>
      </c>
      <c r="G143" s="129" t="s">
        <v>128</v>
      </c>
      <c r="H143" s="130">
        <v>1</v>
      </c>
      <c r="I143" s="131">
        <v>0</v>
      </c>
      <c r="J143" s="131">
        <f t="shared" si="10"/>
        <v>0</v>
      </c>
      <c r="K143" s="132"/>
      <c r="L143" s="25"/>
      <c r="M143" s="133" t="s">
        <v>1</v>
      </c>
      <c r="N143" s="134" t="s">
        <v>37</v>
      </c>
      <c r="O143" s="135">
        <v>0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119</v>
      </c>
      <c r="AT143" s="137" t="s">
        <v>122</v>
      </c>
      <c r="AU143" s="137" t="s">
        <v>85</v>
      </c>
      <c r="AY143" s="13" t="s">
        <v>120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3" t="s">
        <v>79</v>
      </c>
      <c r="BK143" s="138">
        <f t="shared" si="11"/>
        <v>0</v>
      </c>
      <c r="BL143" s="13" t="s">
        <v>119</v>
      </c>
      <c r="BM143" s="137" t="s">
        <v>149</v>
      </c>
    </row>
    <row r="144" spans="2:65" s="1" customFormat="1" ht="14.45" customHeight="1">
      <c r="B144" s="125"/>
      <c r="C144" s="126">
        <v>14</v>
      </c>
      <c r="D144" s="126" t="s">
        <v>122</v>
      </c>
      <c r="E144" s="127" t="s">
        <v>150</v>
      </c>
      <c r="F144" s="128" t="s">
        <v>243</v>
      </c>
      <c r="G144" s="129" t="s">
        <v>128</v>
      </c>
      <c r="H144" s="130">
        <v>1</v>
      </c>
      <c r="I144" s="131">
        <v>0</v>
      </c>
      <c r="J144" s="131">
        <f t="shared" si="10"/>
        <v>0</v>
      </c>
      <c r="K144" s="132"/>
      <c r="L144" s="25"/>
      <c r="M144" s="133" t="s">
        <v>1</v>
      </c>
      <c r="N144" s="134" t="s">
        <v>37</v>
      </c>
      <c r="O144" s="135">
        <v>0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119</v>
      </c>
      <c r="AT144" s="137" t="s">
        <v>122</v>
      </c>
      <c r="AU144" s="137" t="s">
        <v>85</v>
      </c>
      <c r="AY144" s="13" t="s">
        <v>120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3" t="s">
        <v>79</v>
      </c>
      <c r="BK144" s="138">
        <f t="shared" si="11"/>
        <v>0</v>
      </c>
      <c r="BL144" s="13" t="s">
        <v>119</v>
      </c>
      <c r="BM144" s="137" t="s">
        <v>151</v>
      </c>
    </row>
    <row r="145" spans="2:65" s="1" customFormat="1" ht="14.45" customHeight="1">
      <c r="B145" s="125"/>
      <c r="C145" s="126">
        <v>15</v>
      </c>
      <c r="D145" s="126" t="s">
        <v>122</v>
      </c>
      <c r="E145" s="127" t="s">
        <v>152</v>
      </c>
      <c r="F145" s="128" t="s">
        <v>244</v>
      </c>
      <c r="G145" s="129" t="s">
        <v>128</v>
      </c>
      <c r="H145" s="130">
        <v>1</v>
      </c>
      <c r="I145" s="131">
        <v>0</v>
      </c>
      <c r="J145" s="131">
        <f t="shared" si="10"/>
        <v>0</v>
      </c>
      <c r="K145" s="132"/>
      <c r="L145" s="25"/>
      <c r="M145" s="133" t="s">
        <v>1</v>
      </c>
      <c r="N145" s="134" t="s">
        <v>37</v>
      </c>
      <c r="O145" s="135">
        <v>0</v>
      </c>
      <c r="P145" s="135">
        <f>O145*H145</f>
        <v>0</v>
      </c>
      <c r="Q145" s="135">
        <v>0</v>
      </c>
      <c r="R145" s="135">
        <f>Q145*H145</f>
        <v>0</v>
      </c>
      <c r="S145" s="135">
        <v>0</v>
      </c>
      <c r="T145" s="136">
        <f>S145*H145</f>
        <v>0</v>
      </c>
      <c r="AR145" s="137" t="s">
        <v>119</v>
      </c>
      <c r="AT145" s="137" t="s">
        <v>122</v>
      </c>
      <c r="AU145" s="137" t="s">
        <v>85</v>
      </c>
      <c r="AY145" s="13" t="s">
        <v>120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3" t="s">
        <v>79</v>
      </c>
      <c r="BK145" s="138">
        <f t="shared" si="11"/>
        <v>0</v>
      </c>
      <c r="BL145" s="13" t="s">
        <v>119</v>
      </c>
      <c r="BM145" s="137" t="s">
        <v>153</v>
      </c>
    </row>
    <row r="146" spans="2:65" s="11" customFormat="1" ht="22.9" customHeight="1">
      <c r="B146" s="114"/>
      <c r="D146" s="115" t="s">
        <v>71</v>
      </c>
      <c r="E146" s="123" t="s">
        <v>154</v>
      </c>
      <c r="F146" s="123" t="s">
        <v>281</v>
      </c>
      <c r="J146" s="124">
        <f>BK146</f>
        <v>0</v>
      </c>
      <c r="L146" s="114"/>
      <c r="M146" s="118"/>
      <c r="P146" s="119">
        <f>SUM(P147:P151)</f>
        <v>0</v>
      </c>
      <c r="R146" s="119">
        <f>SUM(R147:R151)</f>
        <v>0</v>
      </c>
      <c r="T146" s="120">
        <f>SUM(T147:T151)</f>
        <v>0</v>
      </c>
      <c r="AR146" s="115" t="s">
        <v>79</v>
      </c>
      <c r="AT146" s="121" t="s">
        <v>71</v>
      </c>
      <c r="AU146" s="121" t="s">
        <v>79</v>
      </c>
      <c r="AY146" s="115" t="s">
        <v>120</v>
      </c>
      <c r="BK146" s="122">
        <f>SUM(BK147:BK151)</f>
        <v>0</v>
      </c>
    </row>
    <row r="147" spans="2:65" s="1" customFormat="1" ht="14.45" customHeight="1">
      <c r="B147" s="125"/>
      <c r="C147" s="126">
        <v>16</v>
      </c>
      <c r="D147" s="126" t="s">
        <v>122</v>
      </c>
      <c r="E147" s="127" t="s">
        <v>155</v>
      </c>
      <c r="F147" s="128" t="s">
        <v>245</v>
      </c>
      <c r="G147" s="129" t="s">
        <v>128</v>
      </c>
      <c r="H147" s="130">
        <v>4</v>
      </c>
      <c r="I147" s="131">
        <v>0</v>
      </c>
      <c r="J147" s="131">
        <f>ROUND(I147*H147,2)</f>
        <v>0</v>
      </c>
      <c r="K147" s="132"/>
      <c r="L147" s="25"/>
      <c r="M147" s="133" t="s">
        <v>1</v>
      </c>
      <c r="N147" s="134" t="s">
        <v>37</v>
      </c>
      <c r="O147" s="135">
        <v>0</v>
      </c>
      <c r="P147" s="135">
        <f>O147*H147</f>
        <v>0</v>
      </c>
      <c r="Q147" s="135">
        <v>0</v>
      </c>
      <c r="R147" s="135">
        <f>Q147*H147</f>
        <v>0</v>
      </c>
      <c r="S147" s="135">
        <v>0</v>
      </c>
      <c r="T147" s="136">
        <f>S147*H147</f>
        <v>0</v>
      </c>
      <c r="AR147" s="137" t="s">
        <v>119</v>
      </c>
      <c r="AT147" s="137" t="s">
        <v>122</v>
      </c>
      <c r="AU147" s="137" t="s">
        <v>85</v>
      </c>
      <c r="AY147" s="13" t="s">
        <v>120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3" t="s">
        <v>79</v>
      </c>
      <c r="BK147" s="138">
        <f>ROUND(I147*H147,2)</f>
        <v>0</v>
      </c>
      <c r="BL147" s="13" t="s">
        <v>119</v>
      </c>
      <c r="BM147" s="137" t="s">
        <v>156</v>
      </c>
    </row>
    <row r="148" spans="2:65" s="1" customFormat="1" ht="14.45" customHeight="1">
      <c r="B148" s="125"/>
      <c r="C148" s="126">
        <v>17</v>
      </c>
      <c r="D148" s="126" t="s">
        <v>122</v>
      </c>
      <c r="E148" s="127" t="s">
        <v>157</v>
      </c>
      <c r="F148" s="128" t="s">
        <v>246</v>
      </c>
      <c r="G148" s="129" t="s">
        <v>128</v>
      </c>
      <c r="H148" s="130">
        <v>20</v>
      </c>
      <c r="I148" s="131">
        <v>0</v>
      </c>
      <c r="J148" s="131">
        <f>ROUND(I148*H148,2)</f>
        <v>0</v>
      </c>
      <c r="K148" s="132"/>
      <c r="L148" s="25"/>
      <c r="M148" s="133" t="s">
        <v>1</v>
      </c>
      <c r="N148" s="134" t="s">
        <v>37</v>
      </c>
      <c r="O148" s="135">
        <v>0</v>
      </c>
      <c r="P148" s="135">
        <f>O148*H148</f>
        <v>0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119</v>
      </c>
      <c r="AT148" s="137" t="s">
        <v>122</v>
      </c>
      <c r="AU148" s="137" t="s">
        <v>85</v>
      </c>
      <c r="AY148" s="13" t="s">
        <v>120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3" t="s">
        <v>79</v>
      </c>
      <c r="BK148" s="138">
        <f>ROUND(I148*H148,2)</f>
        <v>0</v>
      </c>
      <c r="BL148" s="13" t="s">
        <v>119</v>
      </c>
      <c r="BM148" s="137" t="s">
        <v>158</v>
      </c>
    </row>
    <row r="149" spans="2:65" s="1" customFormat="1" ht="14.45" customHeight="1">
      <c r="B149" s="125"/>
      <c r="C149" s="126">
        <v>18</v>
      </c>
      <c r="D149" s="126" t="s">
        <v>122</v>
      </c>
      <c r="E149" s="127" t="s">
        <v>159</v>
      </c>
      <c r="F149" s="128" t="s">
        <v>283</v>
      </c>
      <c r="G149" s="129" t="s">
        <v>128</v>
      </c>
      <c r="H149" s="130">
        <v>60</v>
      </c>
      <c r="I149" s="131">
        <v>0</v>
      </c>
      <c r="J149" s="131">
        <f>ROUND(I149*H149,2)</f>
        <v>0</v>
      </c>
      <c r="K149" s="132"/>
      <c r="L149" s="25"/>
      <c r="M149" s="133" t="s">
        <v>1</v>
      </c>
      <c r="N149" s="134" t="s">
        <v>37</v>
      </c>
      <c r="O149" s="135">
        <v>0</v>
      </c>
      <c r="P149" s="135">
        <f>O149*H149</f>
        <v>0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119</v>
      </c>
      <c r="AT149" s="137" t="s">
        <v>122</v>
      </c>
      <c r="AU149" s="137" t="s">
        <v>85</v>
      </c>
      <c r="AY149" s="13" t="s">
        <v>120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3" t="s">
        <v>79</v>
      </c>
      <c r="BK149" s="138">
        <f>ROUND(I149*H149,2)</f>
        <v>0</v>
      </c>
      <c r="BL149" s="13" t="s">
        <v>119</v>
      </c>
      <c r="BM149" s="137" t="s">
        <v>160</v>
      </c>
    </row>
    <row r="150" spans="2:65" s="1" customFormat="1" ht="14.45" customHeight="1">
      <c r="B150" s="125"/>
      <c r="C150" s="126">
        <v>19</v>
      </c>
      <c r="D150" s="126" t="s">
        <v>122</v>
      </c>
      <c r="E150" s="127" t="s">
        <v>289</v>
      </c>
      <c r="F150" s="128" t="s">
        <v>288</v>
      </c>
      <c r="G150" s="129" t="s">
        <v>128</v>
      </c>
      <c r="H150" s="130">
        <v>30</v>
      </c>
      <c r="I150" s="131">
        <v>0</v>
      </c>
      <c r="J150" s="131">
        <f>ROUND(I150*H150,2)</f>
        <v>0</v>
      </c>
      <c r="K150" s="132"/>
      <c r="L150" s="25"/>
      <c r="M150" s="133"/>
      <c r="N150" s="134"/>
      <c r="O150" s="135"/>
      <c r="P150" s="135"/>
      <c r="Q150" s="135"/>
      <c r="R150" s="135"/>
      <c r="S150" s="135"/>
      <c r="T150" s="136"/>
      <c r="AR150" s="137"/>
      <c r="AT150" s="137"/>
      <c r="AU150" s="137"/>
      <c r="AY150" s="13"/>
      <c r="BE150" s="138"/>
      <c r="BF150" s="138"/>
      <c r="BG150" s="138"/>
      <c r="BH150" s="138"/>
      <c r="BI150" s="138"/>
      <c r="BJ150" s="13"/>
      <c r="BK150" s="138">
        <f>ROUND(I150*H150,2)</f>
        <v>0</v>
      </c>
      <c r="BL150" s="13"/>
      <c r="BM150" s="137"/>
    </row>
    <row r="151" spans="2:65" s="1" customFormat="1" ht="14.45" customHeight="1">
      <c r="B151" s="125"/>
      <c r="C151" s="126">
        <v>20</v>
      </c>
      <c r="D151" s="126" t="s">
        <v>122</v>
      </c>
      <c r="E151" s="127" t="s">
        <v>161</v>
      </c>
      <c r="F151" s="128" t="s">
        <v>247</v>
      </c>
      <c r="G151" s="129" t="s">
        <v>128</v>
      </c>
      <c r="H151" s="130">
        <v>6</v>
      </c>
      <c r="I151" s="131">
        <v>0</v>
      </c>
      <c r="J151" s="131">
        <f>ROUND(I151*H151,2)</f>
        <v>0</v>
      </c>
      <c r="K151" s="132"/>
      <c r="L151" s="25"/>
      <c r="M151" s="133" t="s">
        <v>1</v>
      </c>
      <c r="N151" s="134" t="s">
        <v>37</v>
      </c>
      <c r="O151" s="135">
        <v>0</v>
      </c>
      <c r="P151" s="135">
        <f>O151*H151</f>
        <v>0</v>
      </c>
      <c r="Q151" s="135">
        <v>0</v>
      </c>
      <c r="R151" s="135">
        <f>Q151*H151</f>
        <v>0</v>
      </c>
      <c r="S151" s="135">
        <v>0</v>
      </c>
      <c r="T151" s="136">
        <f>S151*H151</f>
        <v>0</v>
      </c>
      <c r="AR151" s="137" t="s">
        <v>119</v>
      </c>
      <c r="AT151" s="137" t="s">
        <v>122</v>
      </c>
      <c r="AU151" s="137" t="s">
        <v>85</v>
      </c>
      <c r="AY151" s="13" t="s">
        <v>120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3" t="s">
        <v>79</v>
      </c>
      <c r="BK151" s="138">
        <f>ROUND(I151*H151,2)</f>
        <v>0</v>
      </c>
      <c r="BL151" s="13" t="s">
        <v>119</v>
      </c>
      <c r="BM151" s="137" t="s">
        <v>162</v>
      </c>
    </row>
    <row r="152" spans="2:65" s="11" customFormat="1" ht="22.9" customHeight="1">
      <c r="B152" s="114"/>
      <c r="D152" s="115" t="s">
        <v>71</v>
      </c>
      <c r="E152" s="123" t="s">
        <v>163</v>
      </c>
      <c r="F152" s="123" t="s">
        <v>279</v>
      </c>
      <c r="J152" s="124">
        <f>BK152</f>
        <v>0</v>
      </c>
      <c r="L152" s="114"/>
      <c r="M152" s="118"/>
      <c r="P152" s="119">
        <f>SUM(P153:P165)</f>
        <v>0</v>
      </c>
      <c r="R152" s="119">
        <f>SUM(R153:R165)</f>
        <v>0</v>
      </c>
      <c r="T152" s="120">
        <f>SUM(T153:T165)</f>
        <v>0</v>
      </c>
      <c r="AR152" s="115" t="s">
        <v>79</v>
      </c>
      <c r="AT152" s="121" t="s">
        <v>71</v>
      </c>
      <c r="AU152" s="121" t="s">
        <v>79</v>
      </c>
      <c r="AY152" s="115" t="s">
        <v>120</v>
      </c>
      <c r="BK152" s="122">
        <f>SUM(BK153:BK165)</f>
        <v>0</v>
      </c>
    </row>
    <row r="153" spans="2:65" s="1" customFormat="1" ht="14.45" customHeight="1">
      <c r="B153" s="125"/>
      <c r="C153" s="126">
        <v>21</v>
      </c>
      <c r="D153" s="126" t="s">
        <v>122</v>
      </c>
      <c r="E153" s="127" t="s">
        <v>164</v>
      </c>
      <c r="F153" s="128" t="s">
        <v>248</v>
      </c>
      <c r="G153" s="129" t="s">
        <v>124</v>
      </c>
      <c r="H153" s="130">
        <v>1</v>
      </c>
      <c r="I153" s="131">
        <v>0</v>
      </c>
      <c r="J153" s="131">
        <f t="shared" ref="J153:J165" si="12">ROUND(I153*H153,2)</f>
        <v>0</v>
      </c>
      <c r="K153" s="132"/>
      <c r="L153" s="25"/>
      <c r="M153" s="133" t="s">
        <v>1</v>
      </c>
      <c r="N153" s="134" t="s">
        <v>37</v>
      </c>
      <c r="O153" s="135">
        <v>0</v>
      </c>
      <c r="P153" s="135">
        <f t="shared" ref="P153:P165" si="13">O153*H153</f>
        <v>0</v>
      </c>
      <c r="Q153" s="135">
        <v>0</v>
      </c>
      <c r="R153" s="135">
        <f t="shared" ref="R153:R165" si="14">Q153*H153</f>
        <v>0</v>
      </c>
      <c r="S153" s="135">
        <v>0</v>
      </c>
      <c r="T153" s="136">
        <f t="shared" ref="T153:T165" si="15">S153*H153</f>
        <v>0</v>
      </c>
      <c r="AR153" s="137" t="s">
        <v>119</v>
      </c>
      <c r="AT153" s="137" t="s">
        <v>122</v>
      </c>
      <c r="AU153" s="137" t="s">
        <v>85</v>
      </c>
      <c r="AY153" s="13" t="s">
        <v>120</v>
      </c>
      <c r="BE153" s="138">
        <f t="shared" ref="BE153:BE165" si="16">IF(N153="základní",J153,0)</f>
        <v>0</v>
      </c>
      <c r="BF153" s="138">
        <f t="shared" ref="BF153:BF165" si="17">IF(N153="snížená",J153,0)</f>
        <v>0</v>
      </c>
      <c r="BG153" s="138">
        <f t="shared" ref="BG153:BG165" si="18">IF(N153="zákl. přenesená",J153,0)</f>
        <v>0</v>
      </c>
      <c r="BH153" s="138">
        <f t="shared" ref="BH153:BH165" si="19">IF(N153="sníž. přenesená",J153,0)</f>
        <v>0</v>
      </c>
      <c r="BI153" s="138">
        <f t="shared" ref="BI153:BI165" si="20">IF(N153="nulová",J153,0)</f>
        <v>0</v>
      </c>
      <c r="BJ153" s="13" t="s">
        <v>79</v>
      </c>
      <c r="BK153" s="138">
        <f t="shared" ref="BK153:BK165" si="21">ROUND(I153*H153,2)</f>
        <v>0</v>
      </c>
      <c r="BL153" s="13" t="s">
        <v>119</v>
      </c>
      <c r="BM153" s="137" t="s">
        <v>165</v>
      </c>
    </row>
    <row r="154" spans="2:65" s="1" customFormat="1" ht="14.45" customHeight="1">
      <c r="B154" s="125"/>
      <c r="C154" s="126">
        <v>22</v>
      </c>
      <c r="D154" s="126" t="s">
        <v>122</v>
      </c>
      <c r="E154" s="127" t="s">
        <v>166</v>
      </c>
      <c r="F154" s="128" t="s">
        <v>249</v>
      </c>
      <c r="G154" s="129" t="s">
        <v>128</v>
      </c>
      <c r="H154" s="130">
        <v>1</v>
      </c>
      <c r="I154" s="131">
        <v>0</v>
      </c>
      <c r="J154" s="131">
        <f t="shared" si="12"/>
        <v>0</v>
      </c>
      <c r="K154" s="132"/>
      <c r="L154" s="25"/>
      <c r="M154" s="133" t="s">
        <v>1</v>
      </c>
      <c r="N154" s="134" t="s">
        <v>37</v>
      </c>
      <c r="O154" s="135">
        <v>0</v>
      </c>
      <c r="P154" s="135">
        <f t="shared" si="13"/>
        <v>0</v>
      </c>
      <c r="Q154" s="135">
        <v>0</v>
      </c>
      <c r="R154" s="135">
        <f t="shared" si="14"/>
        <v>0</v>
      </c>
      <c r="S154" s="135">
        <v>0</v>
      </c>
      <c r="T154" s="136">
        <f t="shared" si="15"/>
        <v>0</v>
      </c>
      <c r="AR154" s="137" t="s">
        <v>119</v>
      </c>
      <c r="AT154" s="137" t="s">
        <v>122</v>
      </c>
      <c r="AU154" s="137" t="s">
        <v>85</v>
      </c>
      <c r="AY154" s="13" t="s">
        <v>120</v>
      </c>
      <c r="BE154" s="138">
        <f t="shared" si="16"/>
        <v>0</v>
      </c>
      <c r="BF154" s="138">
        <f t="shared" si="17"/>
        <v>0</v>
      </c>
      <c r="BG154" s="138">
        <f t="shared" si="18"/>
        <v>0</v>
      </c>
      <c r="BH154" s="138">
        <f t="shared" si="19"/>
        <v>0</v>
      </c>
      <c r="BI154" s="138">
        <f t="shared" si="20"/>
        <v>0</v>
      </c>
      <c r="BJ154" s="13" t="s">
        <v>79</v>
      </c>
      <c r="BK154" s="138">
        <f t="shared" si="21"/>
        <v>0</v>
      </c>
      <c r="BL154" s="13" t="s">
        <v>119</v>
      </c>
      <c r="BM154" s="137" t="s">
        <v>167</v>
      </c>
    </row>
    <row r="155" spans="2:65" s="1" customFormat="1" ht="14.45" customHeight="1">
      <c r="B155" s="125"/>
      <c r="C155" s="126">
        <v>23</v>
      </c>
      <c r="D155" s="126" t="s">
        <v>122</v>
      </c>
      <c r="E155" s="127" t="s">
        <v>168</v>
      </c>
      <c r="F155" s="128" t="s">
        <v>250</v>
      </c>
      <c r="G155" s="129" t="s">
        <v>128</v>
      </c>
      <c r="H155" s="130">
        <v>2</v>
      </c>
      <c r="I155" s="131">
        <v>0</v>
      </c>
      <c r="J155" s="131">
        <f t="shared" si="12"/>
        <v>0</v>
      </c>
      <c r="K155" s="132"/>
      <c r="L155" s="25"/>
      <c r="M155" s="133" t="s">
        <v>1</v>
      </c>
      <c r="N155" s="134" t="s">
        <v>37</v>
      </c>
      <c r="O155" s="135">
        <v>0</v>
      </c>
      <c r="P155" s="135">
        <f t="shared" si="13"/>
        <v>0</v>
      </c>
      <c r="Q155" s="135">
        <v>0</v>
      </c>
      <c r="R155" s="135">
        <f t="shared" si="14"/>
        <v>0</v>
      </c>
      <c r="S155" s="135">
        <v>0</v>
      </c>
      <c r="T155" s="136">
        <f t="shared" si="15"/>
        <v>0</v>
      </c>
      <c r="AR155" s="137" t="s">
        <v>119</v>
      </c>
      <c r="AT155" s="137" t="s">
        <v>122</v>
      </c>
      <c r="AU155" s="137" t="s">
        <v>85</v>
      </c>
      <c r="AY155" s="13" t="s">
        <v>120</v>
      </c>
      <c r="BE155" s="138">
        <f t="shared" si="16"/>
        <v>0</v>
      </c>
      <c r="BF155" s="138">
        <f t="shared" si="17"/>
        <v>0</v>
      </c>
      <c r="BG155" s="138">
        <f t="shared" si="18"/>
        <v>0</v>
      </c>
      <c r="BH155" s="138">
        <f t="shared" si="19"/>
        <v>0</v>
      </c>
      <c r="BI155" s="138">
        <f t="shared" si="20"/>
        <v>0</v>
      </c>
      <c r="BJ155" s="13" t="s">
        <v>79</v>
      </c>
      <c r="BK155" s="138">
        <f t="shared" si="21"/>
        <v>0</v>
      </c>
      <c r="BL155" s="13" t="s">
        <v>119</v>
      </c>
      <c r="BM155" s="137" t="s">
        <v>169</v>
      </c>
    </row>
    <row r="156" spans="2:65" s="1" customFormat="1" ht="14.45" customHeight="1">
      <c r="B156" s="125"/>
      <c r="C156" s="126">
        <v>24</v>
      </c>
      <c r="D156" s="126" t="s">
        <v>122</v>
      </c>
      <c r="E156" s="127" t="s">
        <v>170</v>
      </c>
      <c r="F156" s="128" t="s">
        <v>251</v>
      </c>
      <c r="G156" s="129" t="s">
        <v>124</v>
      </c>
      <c r="H156" s="130">
        <v>1</v>
      </c>
      <c r="I156" s="131">
        <v>0</v>
      </c>
      <c r="J156" s="131">
        <f t="shared" si="12"/>
        <v>0</v>
      </c>
      <c r="K156" s="132"/>
      <c r="L156" s="25"/>
      <c r="M156" s="133" t="s">
        <v>1</v>
      </c>
      <c r="N156" s="134" t="s">
        <v>37</v>
      </c>
      <c r="O156" s="135">
        <v>0</v>
      </c>
      <c r="P156" s="135">
        <f t="shared" si="13"/>
        <v>0</v>
      </c>
      <c r="Q156" s="135">
        <v>0</v>
      </c>
      <c r="R156" s="135">
        <f t="shared" si="14"/>
        <v>0</v>
      </c>
      <c r="S156" s="135">
        <v>0</v>
      </c>
      <c r="T156" s="136">
        <f t="shared" si="15"/>
        <v>0</v>
      </c>
      <c r="AR156" s="137" t="s">
        <v>119</v>
      </c>
      <c r="AT156" s="137" t="s">
        <v>122</v>
      </c>
      <c r="AU156" s="137" t="s">
        <v>85</v>
      </c>
      <c r="AY156" s="13" t="s">
        <v>120</v>
      </c>
      <c r="BE156" s="138">
        <f t="shared" si="16"/>
        <v>0</v>
      </c>
      <c r="BF156" s="138">
        <f t="shared" si="17"/>
        <v>0</v>
      </c>
      <c r="BG156" s="138">
        <f t="shared" si="18"/>
        <v>0</v>
      </c>
      <c r="BH156" s="138">
        <f t="shared" si="19"/>
        <v>0</v>
      </c>
      <c r="BI156" s="138">
        <f t="shared" si="20"/>
        <v>0</v>
      </c>
      <c r="BJ156" s="13" t="s">
        <v>79</v>
      </c>
      <c r="BK156" s="138">
        <f t="shared" si="21"/>
        <v>0</v>
      </c>
      <c r="BL156" s="13" t="s">
        <v>119</v>
      </c>
      <c r="BM156" s="137" t="s">
        <v>171</v>
      </c>
    </row>
    <row r="157" spans="2:65" s="1" customFormat="1" ht="14.45" customHeight="1">
      <c r="B157" s="125"/>
      <c r="C157" s="126">
        <v>25</v>
      </c>
      <c r="D157" s="126" t="s">
        <v>122</v>
      </c>
      <c r="E157" s="127" t="s">
        <v>172</v>
      </c>
      <c r="F157" s="128" t="s">
        <v>252</v>
      </c>
      <c r="G157" s="129" t="s">
        <v>124</v>
      </c>
      <c r="H157" s="130">
        <v>1</v>
      </c>
      <c r="I157" s="131">
        <v>0</v>
      </c>
      <c r="J157" s="131">
        <f t="shared" si="12"/>
        <v>0</v>
      </c>
      <c r="K157" s="132"/>
      <c r="L157" s="25"/>
      <c r="M157" s="133" t="s">
        <v>1</v>
      </c>
      <c r="N157" s="134" t="s">
        <v>37</v>
      </c>
      <c r="O157" s="135">
        <v>0</v>
      </c>
      <c r="P157" s="135">
        <f t="shared" si="13"/>
        <v>0</v>
      </c>
      <c r="Q157" s="135">
        <v>0</v>
      </c>
      <c r="R157" s="135">
        <f t="shared" si="14"/>
        <v>0</v>
      </c>
      <c r="S157" s="135">
        <v>0</v>
      </c>
      <c r="T157" s="136">
        <f t="shared" si="15"/>
        <v>0</v>
      </c>
      <c r="AR157" s="137" t="s">
        <v>119</v>
      </c>
      <c r="AT157" s="137" t="s">
        <v>122</v>
      </c>
      <c r="AU157" s="137" t="s">
        <v>85</v>
      </c>
      <c r="AY157" s="13" t="s">
        <v>120</v>
      </c>
      <c r="BE157" s="138">
        <f t="shared" si="16"/>
        <v>0</v>
      </c>
      <c r="BF157" s="138">
        <f t="shared" si="17"/>
        <v>0</v>
      </c>
      <c r="BG157" s="138">
        <f t="shared" si="18"/>
        <v>0</v>
      </c>
      <c r="BH157" s="138">
        <f t="shared" si="19"/>
        <v>0</v>
      </c>
      <c r="BI157" s="138">
        <f t="shared" si="20"/>
        <v>0</v>
      </c>
      <c r="BJ157" s="13" t="s">
        <v>79</v>
      </c>
      <c r="BK157" s="138">
        <f t="shared" si="21"/>
        <v>0</v>
      </c>
      <c r="BL157" s="13" t="s">
        <v>119</v>
      </c>
      <c r="BM157" s="137" t="s">
        <v>173</v>
      </c>
    </row>
    <row r="158" spans="2:65" s="1" customFormat="1" ht="14.45" customHeight="1">
      <c r="B158" s="125"/>
      <c r="C158" s="126">
        <v>26</v>
      </c>
      <c r="D158" s="126" t="s">
        <v>122</v>
      </c>
      <c r="E158" s="127" t="s">
        <v>174</v>
      </c>
      <c r="F158" s="128" t="s">
        <v>253</v>
      </c>
      <c r="G158" s="129" t="s">
        <v>124</v>
      </c>
      <c r="H158" s="130">
        <v>1</v>
      </c>
      <c r="I158" s="131">
        <v>0</v>
      </c>
      <c r="J158" s="131">
        <f t="shared" si="12"/>
        <v>0</v>
      </c>
      <c r="K158" s="132"/>
      <c r="L158" s="25"/>
      <c r="M158" s="133" t="s">
        <v>1</v>
      </c>
      <c r="N158" s="134" t="s">
        <v>37</v>
      </c>
      <c r="O158" s="135">
        <v>0</v>
      </c>
      <c r="P158" s="135">
        <f t="shared" si="13"/>
        <v>0</v>
      </c>
      <c r="Q158" s="135">
        <v>0</v>
      </c>
      <c r="R158" s="135">
        <f t="shared" si="14"/>
        <v>0</v>
      </c>
      <c r="S158" s="135">
        <v>0</v>
      </c>
      <c r="T158" s="136">
        <f t="shared" si="15"/>
        <v>0</v>
      </c>
      <c r="AR158" s="137" t="s">
        <v>119</v>
      </c>
      <c r="AT158" s="137" t="s">
        <v>122</v>
      </c>
      <c r="AU158" s="137" t="s">
        <v>85</v>
      </c>
      <c r="AY158" s="13" t="s">
        <v>120</v>
      </c>
      <c r="BE158" s="138">
        <f t="shared" si="16"/>
        <v>0</v>
      </c>
      <c r="BF158" s="138">
        <f t="shared" si="17"/>
        <v>0</v>
      </c>
      <c r="BG158" s="138">
        <f t="shared" si="18"/>
        <v>0</v>
      </c>
      <c r="BH158" s="138">
        <f t="shared" si="19"/>
        <v>0</v>
      </c>
      <c r="BI158" s="138">
        <f t="shared" si="20"/>
        <v>0</v>
      </c>
      <c r="BJ158" s="13" t="s">
        <v>79</v>
      </c>
      <c r="BK158" s="138">
        <f t="shared" si="21"/>
        <v>0</v>
      </c>
      <c r="BL158" s="13" t="s">
        <v>119</v>
      </c>
      <c r="BM158" s="137" t="s">
        <v>175</v>
      </c>
    </row>
    <row r="159" spans="2:65" s="1" customFormat="1" ht="14.45" customHeight="1">
      <c r="B159" s="125"/>
      <c r="C159" s="126">
        <v>27</v>
      </c>
      <c r="D159" s="126" t="s">
        <v>122</v>
      </c>
      <c r="E159" s="127" t="s">
        <v>176</v>
      </c>
      <c r="F159" s="128" t="s">
        <v>254</v>
      </c>
      <c r="G159" s="129" t="s">
        <v>124</v>
      </c>
      <c r="H159" s="130">
        <v>1</v>
      </c>
      <c r="I159" s="131">
        <v>0</v>
      </c>
      <c r="J159" s="131">
        <f t="shared" si="12"/>
        <v>0</v>
      </c>
      <c r="K159" s="132"/>
      <c r="L159" s="25"/>
      <c r="M159" s="133" t="s">
        <v>1</v>
      </c>
      <c r="N159" s="134" t="s">
        <v>37</v>
      </c>
      <c r="O159" s="135">
        <v>0</v>
      </c>
      <c r="P159" s="135">
        <f t="shared" si="13"/>
        <v>0</v>
      </c>
      <c r="Q159" s="135">
        <v>0</v>
      </c>
      <c r="R159" s="135">
        <f t="shared" si="14"/>
        <v>0</v>
      </c>
      <c r="S159" s="135">
        <v>0</v>
      </c>
      <c r="T159" s="136">
        <f t="shared" si="15"/>
        <v>0</v>
      </c>
      <c r="AR159" s="137" t="s">
        <v>119</v>
      </c>
      <c r="AT159" s="137" t="s">
        <v>122</v>
      </c>
      <c r="AU159" s="137" t="s">
        <v>85</v>
      </c>
      <c r="AY159" s="13" t="s">
        <v>120</v>
      </c>
      <c r="BE159" s="138">
        <f t="shared" si="16"/>
        <v>0</v>
      </c>
      <c r="BF159" s="138">
        <f t="shared" si="17"/>
        <v>0</v>
      </c>
      <c r="BG159" s="138">
        <f t="shared" si="18"/>
        <v>0</v>
      </c>
      <c r="BH159" s="138">
        <f t="shared" si="19"/>
        <v>0</v>
      </c>
      <c r="BI159" s="138">
        <f t="shared" si="20"/>
        <v>0</v>
      </c>
      <c r="BJ159" s="13" t="s">
        <v>79</v>
      </c>
      <c r="BK159" s="138">
        <f t="shared" si="21"/>
        <v>0</v>
      </c>
      <c r="BL159" s="13" t="s">
        <v>119</v>
      </c>
      <c r="BM159" s="137" t="s">
        <v>177</v>
      </c>
    </row>
    <row r="160" spans="2:65" s="1" customFormat="1" ht="14.45" customHeight="1">
      <c r="B160" s="125"/>
      <c r="C160" s="126">
        <v>28</v>
      </c>
      <c r="D160" s="126" t="s">
        <v>122</v>
      </c>
      <c r="E160" s="127" t="s">
        <v>178</v>
      </c>
      <c r="F160" s="128" t="s">
        <v>255</v>
      </c>
      <c r="G160" s="129" t="s">
        <v>128</v>
      </c>
      <c r="H160" s="130">
        <v>1</v>
      </c>
      <c r="I160" s="131">
        <v>0</v>
      </c>
      <c r="J160" s="131">
        <f t="shared" si="12"/>
        <v>0</v>
      </c>
      <c r="K160" s="132"/>
      <c r="L160" s="25"/>
      <c r="M160" s="133" t="s">
        <v>1</v>
      </c>
      <c r="N160" s="134" t="s">
        <v>37</v>
      </c>
      <c r="O160" s="135">
        <v>0</v>
      </c>
      <c r="P160" s="135">
        <f t="shared" si="13"/>
        <v>0</v>
      </c>
      <c r="Q160" s="135">
        <v>0</v>
      </c>
      <c r="R160" s="135">
        <f t="shared" si="14"/>
        <v>0</v>
      </c>
      <c r="S160" s="135">
        <v>0</v>
      </c>
      <c r="T160" s="136">
        <f t="shared" si="15"/>
        <v>0</v>
      </c>
      <c r="AR160" s="137" t="s">
        <v>119</v>
      </c>
      <c r="AT160" s="137" t="s">
        <v>122</v>
      </c>
      <c r="AU160" s="137" t="s">
        <v>85</v>
      </c>
      <c r="AY160" s="13" t="s">
        <v>120</v>
      </c>
      <c r="BE160" s="138">
        <f t="shared" si="16"/>
        <v>0</v>
      </c>
      <c r="BF160" s="138">
        <f t="shared" si="17"/>
        <v>0</v>
      </c>
      <c r="BG160" s="138">
        <f t="shared" si="18"/>
        <v>0</v>
      </c>
      <c r="BH160" s="138">
        <f t="shared" si="19"/>
        <v>0</v>
      </c>
      <c r="BI160" s="138">
        <f t="shared" si="20"/>
        <v>0</v>
      </c>
      <c r="BJ160" s="13" t="s">
        <v>79</v>
      </c>
      <c r="BK160" s="138">
        <f t="shared" si="21"/>
        <v>0</v>
      </c>
      <c r="BL160" s="13" t="s">
        <v>119</v>
      </c>
      <c r="BM160" s="137" t="s">
        <v>179</v>
      </c>
    </row>
    <row r="161" spans="2:65" s="1" customFormat="1" ht="14.45" customHeight="1">
      <c r="B161" s="125"/>
      <c r="C161" s="126">
        <v>29</v>
      </c>
      <c r="D161" s="126" t="s">
        <v>122</v>
      </c>
      <c r="E161" s="127" t="s">
        <v>180</v>
      </c>
      <c r="F161" s="128" t="s">
        <v>256</v>
      </c>
      <c r="G161" s="129" t="s">
        <v>124</v>
      </c>
      <c r="H161" s="130">
        <v>1</v>
      </c>
      <c r="I161" s="131">
        <v>0</v>
      </c>
      <c r="J161" s="131">
        <f t="shared" si="12"/>
        <v>0</v>
      </c>
      <c r="K161" s="132"/>
      <c r="L161" s="25"/>
      <c r="M161" s="133" t="s">
        <v>1</v>
      </c>
      <c r="N161" s="134" t="s">
        <v>37</v>
      </c>
      <c r="O161" s="135">
        <v>0</v>
      </c>
      <c r="P161" s="135">
        <f t="shared" si="13"/>
        <v>0</v>
      </c>
      <c r="Q161" s="135">
        <v>0</v>
      </c>
      <c r="R161" s="135">
        <f t="shared" si="14"/>
        <v>0</v>
      </c>
      <c r="S161" s="135">
        <v>0</v>
      </c>
      <c r="T161" s="136">
        <f t="shared" si="15"/>
        <v>0</v>
      </c>
      <c r="AR161" s="137" t="s">
        <v>119</v>
      </c>
      <c r="AT161" s="137" t="s">
        <v>122</v>
      </c>
      <c r="AU161" s="137" t="s">
        <v>85</v>
      </c>
      <c r="AY161" s="13" t="s">
        <v>120</v>
      </c>
      <c r="BE161" s="138">
        <f t="shared" si="16"/>
        <v>0</v>
      </c>
      <c r="BF161" s="138">
        <f t="shared" si="17"/>
        <v>0</v>
      </c>
      <c r="BG161" s="138">
        <f t="shared" si="18"/>
        <v>0</v>
      </c>
      <c r="BH161" s="138">
        <f t="shared" si="19"/>
        <v>0</v>
      </c>
      <c r="BI161" s="138">
        <f t="shared" si="20"/>
        <v>0</v>
      </c>
      <c r="BJ161" s="13" t="s">
        <v>79</v>
      </c>
      <c r="BK161" s="138">
        <f t="shared" si="21"/>
        <v>0</v>
      </c>
      <c r="BL161" s="13" t="s">
        <v>119</v>
      </c>
      <c r="BM161" s="137" t="s">
        <v>181</v>
      </c>
    </row>
    <row r="162" spans="2:65" s="1" customFormat="1" ht="14.45" customHeight="1">
      <c r="B162" s="125"/>
      <c r="C162" s="126">
        <v>30</v>
      </c>
      <c r="D162" s="126" t="s">
        <v>122</v>
      </c>
      <c r="E162" s="127" t="s">
        <v>182</v>
      </c>
      <c r="F162" s="128" t="s">
        <v>257</v>
      </c>
      <c r="G162" s="129" t="s">
        <v>124</v>
      </c>
      <c r="H162" s="130">
        <v>1</v>
      </c>
      <c r="I162" s="131">
        <v>0</v>
      </c>
      <c r="J162" s="131">
        <f t="shared" si="12"/>
        <v>0</v>
      </c>
      <c r="K162" s="132"/>
      <c r="L162" s="25"/>
      <c r="M162" s="133" t="s">
        <v>1</v>
      </c>
      <c r="N162" s="134" t="s">
        <v>37</v>
      </c>
      <c r="O162" s="135">
        <v>0</v>
      </c>
      <c r="P162" s="135">
        <f t="shared" si="13"/>
        <v>0</v>
      </c>
      <c r="Q162" s="135">
        <v>0</v>
      </c>
      <c r="R162" s="135">
        <f t="shared" si="14"/>
        <v>0</v>
      </c>
      <c r="S162" s="135">
        <v>0</v>
      </c>
      <c r="T162" s="136">
        <f t="shared" si="15"/>
        <v>0</v>
      </c>
      <c r="AR162" s="137" t="s">
        <v>119</v>
      </c>
      <c r="AT162" s="137" t="s">
        <v>122</v>
      </c>
      <c r="AU162" s="137" t="s">
        <v>85</v>
      </c>
      <c r="AY162" s="13" t="s">
        <v>120</v>
      </c>
      <c r="BE162" s="138">
        <f t="shared" si="16"/>
        <v>0</v>
      </c>
      <c r="BF162" s="138">
        <f t="shared" si="17"/>
        <v>0</v>
      </c>
      <c r="BG162" s="138">
        <f t="shared" si="18"/>
        <v>0</v>
      </c>
      <c r="BH162" s="138">
        <f t="shared" si="19"/>
        <v>0</v>
      </c>
      <c r="BI162" s="138">
        <f t="shared" si="20"/>
        <v>0</v>
      </c>
      <c r="BJ162" s="13" t="s">
        <v>79</v>
      </c>
      <c r="BK162" s="138">
        <f t="shared" si="21"/>
        <v>0</v>
      </c>
      <c r="BL162" s="13" t="s">
        <v>119</v>
      </c>
      <c r="BM162" s="137" t="s">
        <v>183</v>
      </c>
    </row>
    <row r="163" spans="2:65" s="1" customFormat="1" ht="14.45" customHeight="1">
      <c r="B163" s="125"/>
      <c r="C163" s="126">
        <v>31</v>
      </c>
      <c r="D163" s="126" t="s">
        <v>122</v>
      </c>
      <c r="E163" s="127" t="s">
        <v>184</v>
      </c>
      <c r="F163" s="128" t="s">
        <v>258</v>
      </c>
      <c r="G163" s="129" t="s">
        <v>124</v>
      </c>
      <c r="H163" s="130">
        <v>1</v>
      </c>
      <c r="I163" s="131">
        <v>0</v>
      </c>
      <c r="J163" s="131">
        <f t="shared" si="12"/>
        <v>0</v>
      </c>
      <c r="K163" s="132"/>
      <c r="L163" s="25"/>
      <c r="M163" s="133" t="s">
        <v>1</v>
      </c>
      <c r="N163" s="134" t="s">
        <v>37</v>
      </c>
      <c r="O163" s="135">
        <v>0</v>
      </c>
      <c r="P163" s="135">
        <f t="shared" si="13"/>
        <v>0</v>
      </c>
      <c r="Q163" s="135">
        <v>0</v>
      </c>
      <c r="R163" s="135">
        <f t="shared" si="14"/>
        <v>0</v>
      </c>
      <c r="S163" s="135">
        <v>0</v>
      </c>
      <c r="T163" s="136">
        <f t="shared" si="15"/>
        <v>0</v>
      </c>
      <c r="AR163" s="137" t="s">
        <v>119</v>
      </c>
      <c r="AT163" s="137" t="s">
        <v>122</v>
      </c>
      <c r="AU163" s="137" t="s">
        <v>85</v>
      </c>
      <c r="AY163" s="13" t="s">
        <v>120</v>
      </c>
      <c r="BE163" s="138">
        <f t="shared" si="16"/>
        <v>0</v>
      </c>
      <c r="BF163" s="138">
        <f t="shared" si="17"/>
        <v>0</v>
      </c>
      <c r="BG163" s="138">
        <f t="shared" si="18"/>
        <v>0</v>
      </c>
      <c r="BH163" s="138">
        <f t="shared" si="19"/>
        <v>0</v>
      </c>
      <c r="BI163" s="138">
        <f t="shared" si="20"/>
        <v>0</v>
      </c>
      <c r="BJ163" s="13" t="s">
        <v>79</v>
      </c>
      <c r="BK163" s="138">
        <f t="shared" si="21"/>
        <v>0</v>
      </c>
      <c r="BL163" s="13" t="s">
        <v>119</v>
      </c>
      <c r="BM163" s="137" t="s">
        <v>185</v>
      </c>
    </row>
    <row r="164" spans="2:65" s="1" customFormat="1" ht="14.45" customHeight="1">
      <c r="B164" s="125"/>
      <c r="C164" s="126">
        <v>32</v>
      </c>
      <c r="D164" s="126" t="s">
        <v>122</v>
      </c>
      <c r="E164" s="127" t="s">
        <v>186</v>
      </c>
      <c r="F164" s="128" t="s">
        <v>259</v>
      </c>
      <c r="G164" s="129" t="s">
        <v>124</v>
      </c>
      <c r="H164" s="130">
        <v>1</v>
      </c>
      <c r="I164" s="131">
        <v>0</v>
      </c>
      <c r="J164" s="131">
        <f t="shared" si="12"/>
        <v>0</v>
      </c>
      <c r="K164" s="132"/>
      <c r="L164" s="25"/>
      <c r="M164" s="133" t="s">
        <v>1</v>
      </c>
      <c r="N164" s="134" t="s">
        <v>37</v>
      </c>
      <c r="O164" s="135">
        <v>0</v>
      </c>
      <c r="P164" s="135">
        <f t="shared" si="13"/>
        <v>0</v>
      </c>
      <c r="Q164" s="135">
        <v>0</v>
      </c>
      <c r="R164" s="135">
        <f t="shared" si="14"/>
        <v>0</v>
      </c>
      <c r="S164" s="135">
        <v>0</v>
      </c>
      <c r="T164" s="136">
        <f t="shared" si="15"/>
        <v>0</v>
      </c>
      <c r="AR164" s="137" t="s">
        <v>119</v>
      </c>
      <c r="AT164" s="137" t="s">
        <v>122</v>
      </c>
      <c r="AU164" s="137" t="s">
        <v>85</v>
      </c>
      <c r="AY164" s="13" t="s">
        <v>120</v>
      </c>
      <c r="BE164" s="138">
        <f t="shared" si="16"/>
        <v>0</v>
      </c>
      <c r="BF164" s="138">
        <f t="shared" si="17"/>
        <v>0</v>
      </c>
      <c r="BG164" s="138">
        <f t="shared" si="18"/>
        <v>0</v>
      </c>
      <c r="BH164" s="138">
        <f t="shared" si="19"/>
        <v>0</v>
      </c>
      <c r="BI164" s="138">
        <f t="shared" si="20"/>
        <v>0</v>
      </c>
      <c r="BJ164" s="13" t="s">
        <v>79</v>
      </c>
      <c r="BK164" s="138">
        <f t="shared" si="21"/>
        <v>0</v>
      </c>
      <c r="BL164" s="13" t="s">
        <v>119</v>
      </c>
      <c r="BM164" s="137" t="s">
        <v>187</v>
      </c>
    </row>
    <row r="165" spans="2:65" s="1" customFormat="1" ht="14.45" customHeight="1">
      <c r="B165" s="125"/>
      <c r="C165" s="126">
        <v>33</v>
      </c>
      <c r="D165" s="126" t="s">
        <v>122</v>
      </c>
      <c r="E165" s="127" t="s">
        <v>188</v>
      </c>
      <c r="F165" s="128" t="s">
        <v>260</v>
      </c>
      <c r="G165" s="129" t="s">
        <v>128</v>
      </c>
      <c r="H165" s="130">
        <v>14</v>
      </c>
      <c r="I165" s="131">
        <v>0</v>
      </c>
      <c r="J165" s="131">
        <f t="shared" si="12"/>
        <v>0</v>
      </c>
      <c r="K165" s="132"/>
      <c r="L165" s="25"/>
      <c r="M165" s="133" t="s">
        <v>1</v>
      </c>
      <c r="N165" s="134" t="s">
        <v>37</v>
      </c>
      <c r="O165" s="135">
        <v>0</v>
      </c>
      <c r="P165" s="135">
        <f t="shared" si="13"/>
        <v>0</v>
      </c>
      <c r="Q165" s="135">
        <v>0</v>
      </c>
      <c r="R165" s="135">
        <f t="shared" si="14"/>
        <v>0</v>
      </c>
      <c r="S165" s="135">
        <v>0</v>
      </c>
      <c r="T165" s="136">
        <f t="shared" si="15"/>
        <v>0</v>
      </c>
      <c r="AR165" s="137" t="s">
        <v>119</v>
      </c>
      <c r="AT165" s="137" t="s">
        <v>122</v>
      </c>
      <c r="AU165" s="137" t="s">
        <v>85</v>
      </c>
      <c r="AY165" s="13" t="s">
        <v>120</v>
      </c>
      <c r="BE165" s="138">
        <f t="shared" si="16"/>
        <v>0</v>
      </c>
      <c r="BF165" s="138">
        <f t="shared" si="17"/>
        <v>0</v>
      </c>
      <c r="BG165" s="138">
        <f t="shared" si="18"/>
        <v>0</v>
      </c>
      <c r="BH165" s="138">
        <f t="shared" si="19"/>
        <v>0</v>
      </c>
      <c r="BI165" s="138">
        <f t="shared" si="20"/>
        <v>0</v>
      </c>
      <c r="BJ165" s="13" t="s">
        <v>79</v>
      </c>
      <c r="BK165" s="138">
        <f t="shared" si="21"/>
        <v>0</v>
      </c>
      <c r="BL165" s="13" t="s">
        <v>119</v>
      </c>
      <c r="BM165" s="137" t="s">
        <v>189</v>
      </c>
    </row>
    <row r="166" spans="2:65" s="11" customFormat="1" ht="22.9" customHeight="1">
      <c r="B166" s="114"/>
      <c r="D166" s="115" t="s">
        <v>71</v>
      </c>
      <c r="E166" s="123" t="s">
        <v>190</v>
      </c>
      <c r="F166" s="123" t="s">
        <v>191</v>
      </c>
      <c r="J166" s="124">
        <f>BK166</f>
        <v>0</v>
      </c>
      <c r="L166" s="114"/>
      <c r="M166" s="118"/>
      <c r="P166" s="119">
        <f>SUM(P167:P171)</f>
        <v>0</v>
      </c>
      <c r="R166" s="119">
        <f>SUM(R167:R171)</f>
        <v>0</v>
      </c>
      <c r="T166" s="120">
        <f>SUM(T167:T171)</f>
        <v>0</v>
      </c>
      <c r="AR166" s="115" t="s">
        <v>79</v>
      </c>
      <c r="AT166" s="121" t="s">
        <v>71</v>
      </c>
      <c r="AU166" s="121" t="s">
        <v>79</v>
      </c>
      <c r="AY166" s="115" t="s">
        <v>120</v>
      </c>
      <c r="BK166" s="122">
        <f>SUM(BK167:BK171)</f>
        <v>0</v>
      </c>
    </row>
    <row r="167" spans="2:65" s="1" customFormat="1" ht="14.45" customHeight="1">
      <c r="B167" s="125"/>
      <c r="C167" s="126">
        <v>34</v>
      </c>
      <c r="D167" s="126" t="s">
        <v>122</v>
      </c>
      <c r="E167" s="127" t="s">
        <v>192</v>
      </c>
      <c r="F167" s="128" t="s">
        <v>261</v>
      </c>
      <c r="G167" s="129" t="s">
        <v>128</v>
      </c>
      <c r="H167" s="130">
        <v>5</v>
      </c>
      <c r="I167" s="131">
        <v>0</v>
      </c>
      <c r="J167" s="131">
        <f t="shared" ref="J167:J171" si="22">ROUND(I167*H167,2)</f>
        <v>0</v>
      </c>
      <c r="K167" s="132"/>
      <c r="L167" s="25"/>
      <c r="M167" s="133" t="s">
        <v>1</v>
      </c>
      <c r="N167" s="134" t="s">
        <v>37</v>
      </c>
      <c r="O167" s="135">
        <v>0</v>
      </c>
      <c r="P167" s="135">
        <f t="shared" ref="P167:P171" si="23">O167*H167</f>
        <v>0</v>
      </c>
      <c r="Q167" s="135">
        <v>0</v>
      </c>
      <c r="R167" s="135">
        <f t="shared" ref="R167:R171" si="24">Q167*H167</f>
        <v>0</v>
      </c>
      <c r="S167" s="135">
        <v>0</v>
      </c>
      <c r="T167" s="136">
        <f t="shared" ref="T167:T171" si="25">S167*H167</f>
        <v>0</v>
      </c>
      <c r="AR167" s="137" t="s">
        <v>119</v>
      </c>
      <c r="AT167" s="137" t="s">
        <v>122</v>
      </c>
      <c r="AU167" s="137" t="s">
        <v>85</v>
      </c>
      <c r="AY167" s="13" t="s">
        <v>120</v>
      </c>
      <c r="BE167" s="138">
        <f t="shared" ref="BE167:BE171" si="26">IF(N167="základní",J167,0)</f>
        <v>0</v>
      </c>
      <c r="BF167" s="138">
        <f t="shared" ref="BF167:BF171" si="27">IF(N167="snížená",J167,0)</f>
        <v>0</v>
      </c>
      <c r="BG167" s="138">
        <f t="shared" ref="BG167:BG171" si="28">IF(N167="zákl. přenesená",J167,0)</f>
        <v>0</v>
      </c>
      <c r="BH167" s="138">
        <f t="shared" ref="BH167:BH171" si="29">IF(N167="sníž. přenesená",J167,0)</f>
        <v>0</v>
      </c>
      <c r="BI167" s="138">
        <f t="shared" ref="BI167:BI171" si="30">IF(N167="nulová",J167,0)</f>
        <v>0</v>
      </c>
      <c r="BJ167" s="13" t="s">
        <v>79</v>
      </c>
      <c r="BK167" s="138">
        <f t="shared" ref="BK167:BK171" si="31">ROUND(I167*H167,2)</f>
        <v>0</v>
      </c>
      <c r="BL167" s="13" t="s">
        <v>119</v>
      </c>
      <c r="BM167" s="137" t="s">
        <v>193</v>
      </c>
    </row>
    <row r="168" spans="2:65" s="1" customFormat="1" ht="14.45" customHeight="1">
      <c r="B168" s="125"/>
      <c r="C168" s="126">
        <v>35</v>
      </c>
      <c r="D168" s="126" t="s">
        <v>122</v>
      </c>
      <c r="E168" s="127" t="s">
        <v>194</v>
      </c>
      <c r="F168" s="128" t="s">
        <v>262</v>
      </c>
      <c r="G168" s="129" t="s">
        <v>124</v>
      </c>
      <c r="H168" s="130">
        <v>1</v>
      </c>
      <c r="I168" s="131">
        <v>0</v>
      </c>
      <c r="J168" s="131">
        <f t="shared" si="22"/>
        <v>0</v>
      </c>
      <c r="K168" s="132"/>
      <c r="L168" s="25"/>
      <c r="M168" s="133" t="s">
        <v>1</v>
      </c>
      <c r="N168" s="134" t="s">
        <v>37</v>
      </c>
      <c r="O168" s="135">
        <v>0</v>
      </c>
      <c r="P168" s="135">
        <f t="shared" si="23"/>
        <v>0</v>
      </c>
      <c r="Q168" s="135">
        <v>0</v>
      </c>
      <c r="R168" s="135">
        <f t="shared" si="24"/>
        <v>0</v>
      </c>
      <c r="S168" s="135">
        <v>0</v>
      </c>
      <c r="T168" s="136">
        <f t="shared" si="25"/>
        <v>0</v>
      </c>
      <c r="AR168" s="137" t="s">
        <v>119</v>
      </c>
      <c r="AT168" s="137" t="s">
        <v>122</v>
      </c>
      <c r="AU168" s="137" t="s">
        <v>85</v>
      </c>
      <c r="AY168" s="13" t="s">
        <v>120</v>
      </c>
      <c r="BE168" s="138">
        <f t="shared" si="26"/>
        <v>0</v>
      </c>
      <c r="BF168" s="138">
        <f t="shared" si="27"/>
        <v>0</v>
      </c>
      <c r="BG168" s="138">
        <f t="shared" si="28"/>
        <v>0</v>
      </c>
      <c r="BH168" s="138">
        <f t="shared" si="29"/>
        <v>0</v>
      </c>
      <c r="BI168" s="138">
        <f t="shared" si="30"/>
        <v>0</v>
      </c>
      <c r="BJ168" s="13" t="s">
        <v>79</v>
      </c>
      <c r="BK168" s="138">
        <f t="shared" si="31"/>
        <v>0</v>
      </c>
      <c r="BL168" s="13" t="s">
        <v>119</v>
      </c>
      <c r="BM168" s="137" t="s">
        <v>195</v>
      </c>
    </row>
    <row r="169" spans="2:65" s="1" customFormat="1" ht="14.45" customHeight="1">
      <c r="B169" s="125"/>
      <c r="C169" s="126">
        <v>36</v>
      </c>
      <c r="D169" s="126" t="s">
        <v>122</v>
      </c>
      <c r="E169" s="127" t="s">
        <v>196</v>
      </c>
      <c r="F169" s="128" t="s">
        <v>263</v>
      </c>
      <c r="G169" s="129" t="s">
        <v>124</v>
      </c>
      <c r="H169" s="130">
        <v>1</v>
      </c>
      <c r="I169" s="131">
        <v>0</v>
      </c>
      <c r="J169" s="131">
        <f t="shared" si="22"/>
        <v>0</v>
      </c>
      <c r="K169" s="132"/>
      <c r="L169" s="25"/>
      <c r="M169" s="133" t="s">
        <v>1</v>
      </c>
      <c r="N169" s="134" t="s">
        <v>37</v>
      </c>
      <c r="O169" s="135">
        <v>0</v>
      </c>
      <c r="P169" s="135">
        <f t="shared" si="23"/>
        <v>0</v>
      </c>
      <c r="Q169" s="135">
        <v>0</v>
      </c>
      <c r="R169" s="135">
        <f t="shared" si="24"/>
        <v>0</v>
      </c>
      <c r="S169" s="135">
        <v>0</v>
      </c>
      <c r="T169" s="136">
        <f t="shared" si="25"/>
        <v>0</v>
      </c>
      <c r="AR169" s="137" t="s">
        <v>119</v>
      </c>
      <c r="AT169" s="137" t="s">
        <v>122</v>
      </c>
      <c r="AU169" s="137" t="s">
        <v>85</v>
      </c>
      <c r="AY169" s="13" t="s">
        <v>120</v>
      </c>
      <c r="BE169" s="138">
        <f t="shared" si="26"/>
        <v>0</v>
      </c>
      <c r="BF169" s="138">
        <f t="shared" si="27"/>
        <v>0</v>
      </c>
      <c r="BG169" s="138">
        <f t="shared" si="28"/>
        <v>0</v>
      </c>
      <c r="BH169" s="138">
        <f t="shared" si="29"/>
        <v>0</v>
      </c>
      <c r="BI169" s="138">
        <f t="shared" si="30"/>
        <v>0</v>
      </c>
      <c r="BJ169" s="13" t="s">
        <v>79</v>
      </c>
      <c r="BK169" s="138">
        <f t="shared" si="31"/>
        <v>0</v>
      </c>
      <c r="BL169" s="13" t="s">
        <v>119</v>
      </c>
      <c r="BM169" s="137" t="s">
        <v>197</v>
      </c>
    </row>
    <row r="170" spans="2:65" s="1" customFormat="1" ht="14.45" customHeight="1">
      <c r="B170" s="125"/>
      <c r="C170" s="126">
        <v>37</v>
      </c>
      <c r="D170" s="126" t="s">
        <v>122</v>
      </c>
      <c r="E170" s="127" t="s">
        <v>198</v>
      </c>
      <c r="F170" s="128" t="s">
        <v>264</v>
      </c>
      <c r="G170" s="129" t="s">
        <v>128</v>
      </c>
      <c r="H170" s="130">
        <v>1</v>
      </c>
      <c r="I170" s="131">
        <v>0</v>
      </c>
      <c r="J170" s="131">
        <f t="shared" si="22"/>
        <v>0</v>
      </c>
      <c r="K170" s="132"/>
      <c r="L170" s="25"/>
      <c r="M170" s="133" t="s">
        <v>1</v>
      </c>
      <c r="N170" s="134" t="s">
        <v>37</v>
      </c>
      <c r="O170" s="135">
        <v>0</v>
      </c>
      <c r="P170" s="135">
        <f t="shared" si="23"/>
        <v>0</v>
      </c>
      <c r="Q170" s="135">
        <v>0</v>
      </c>
      <c r="R170" s="135">
        <f t="shared" si="24"/>
        <v>0</v>
      </c>
      <c r="S170" s="135">
        <v>0</v>
      </c>
      <c r="T170" s="136">
        <f t="shared" si="25"/>
        <v>0</v>
      </c>
      <c r="AR170" s="137" t="s">
        <v>119</v>
      </c>
      <c r="AT170" s="137" t="s">
        <v>122</v>
      </c>
      <c r="AU170" s="137" t="s">
        <v>85</v>
      </c>
      <c r="AY170" s="13" t="s">
        <v>120</v>
      </c>
      <c r="BE170" s="138">
        <f t="shared" si="26"/>
        <v>0</v>
      </c>
      <c r="BF170" s="138">
        <f t="shared" si="27"/>
        <v>0</v>
      </c>
      <c r="BG170" s="138">
        <f t="shared" si="28"/>
        <v>0</v>
      </c>
      <c r="BH170" s="138">
        <f t="shared" si="29"/>
        <v>0</v>
      </c>
      <c r="BI170" s="138">
        <f t="shared" si="30"/>
        <v>0</v>
      </c>
      <c r="BJ170" s="13" t="s">
        <v>79</v>
      </c>
      <c r="BK170" s="138">
        <f t="shared" si="31"/>
        <v>0</v>
      </c>
      <c r="BL170" s="13" t="s">
        <v>119</v>
      </c>
      <c r="BM170" s="137" t="s">
        <v>199</v>
      </c>
    </row>
    <row r="171" spans="2:65" s="1" customFormat="1" ht="14.45" customHeight="1">
      <c r="B171" s="125"/>
      <c r="C171" s="126">
        <v>38</v>
      </c>
      <c r="D171" s="126" t="s">
        <v>122</v>
      </c>
      <c r="E171" s="127" t="s">
        <v>200</v>
      </c>
      <c r="F171" s="128" t="s">
        <v>265</v>
      </c>
      <c r="G171" s="129" t="s">
        <v>124</v>
      </c>
      <c r="H171" s="130">
        <v>1</v>
      </c>
      <c r="I171" s="131">
        <v>0</v>
      </c>
      <c r="J171" s="131">
        <f t="shared" si="22"/>
        <v>0</v>
      </c>
      <c r="K171" s="132"/>
      <c r="L171" s="25"/>
      <c r="M171" s="133" t="s">
        <v>1</v>
      </c>
      <c r="N171" s="134" t="s">
        <v>37</v>
      </c>
      <c r="O171" s="135">
        <v>0</v>
      </c>
      <c r="P171" s="135">
        <f t="shared" si="23"/>
        <v>0</v>
      </c>
      <c r="Q171" s="135">
        <v>0</v>
      </c>
      <c r="R171" s="135">
        <f t="shared" si="24"/>
        <v>0</v>
      </c>
      <c r="S171" s="135">
        <v>0</v>
      </c>
      <c r="T171" s="136">
        <f t="shared" si="25"/>
        <v>0</v>
      </c>
      <c r="AR171" s="137" t="s">
        <v>119</v>
      </c>
      <c r="AT171" s="137" t="s">
        <v>122</v>
      </c>
      <c r="AU171" s="137" t="s">
        <v>85</v>
      </c>
      <c r="AY171" s="13" t="s">
        <v>120</v>
      </c>
      <c r="BE171" s="138">
        <f t="shared" si="26"/>
        <v>0</v>
      </c>
      <c r="BF171" s="138">
        <f t="shared" si="27"/>
        <v>0</v>
      </c>
      <c r="BG171" s="138">
        <f t="shared" si="28"/>
        <v>0</v>
      </c>
      <c r="BH171" s="138">
        <f t="shared" si="29"/>
        <v>0</v>
      </c>
      <c r="BI171" s="138">
        <f t="shared" si="30"/>
        <v>0</v>
      </c>
      <c r="BJ171" s="13" t="s">
        <v>79</v>
      </c>
      <c r="BK171" s="138">
        <f t="shared" si="31"/>
        <v>0</v>
      </c>
      <c r="BL171" s="13" t="s">
        <v>119</v>
      </c>
      <c r="BM171" s="137" t="s">
        <v>201</v>
      </c>
    </row>
    <row r="172" spans="2:65" s="11" customFormat="1" ht="22.9" customHeight="1">
      <c r="B172" s="114"/>
      <c r="D172" s="115" t="s">
        <v>71</v>
      </c>
      <c r="E172" s="123" t="s">
        <v>202</v>
      </c>
      <c r="F172" s="123" t="s">
        <v>203</v>
      </c>
      <c r="J172" s="124">
        <f>BK172</f>
        <v>0</v>
      </c>
      <c r="L172" s="114"/>
      <c r="M172" s="118"/>
      <c r="P172" s="119">
        <f>SUM(P173:P186)</f>
        <v>0</v>
      </c>
      <c r="R172" s="119">
        <f>SUM(R173:R186)</f>
        <v>0</v>
      </c>
      <c r="T172" s="120">
        <f>SUM(T173:T186)</f>
        <v>0</v>
      </c>
      <c r="AR172" s="115" t="s">
        <v>79</v>
      </c>
      <c r="AT172" s="121" t="s">
        <v>71</v>
      </c>
      <c r="AU172" s="121" t="s">
        <v>79</v>
      </c>
      <c r="AY172" s="115" t="s">
        <v>120</v>
      </c>
      <c r="BK172" s="122">
        <f>SUM(BK173:BK186)</f>
        <v>0</v>
      </c>
    </row>
    <row r="173" spans="2:65" s="1" customFormat="1" ht="22.15" customHeight="1">
      <c r="B173" s="125"/>
      <c r="C173" s="126" t="s">
        <v>204</v>
      </c>
      <c r="D173" s="126" t="s">
        <v>122</v>
      </c>
      <c r="E173" s="127" t="s">
        <v>205</v>
      </c>
      <c r="F173" s="128" t="s">
        <v>266</v>
      </c>
      <c r="G173" s="129" t="s">
        <v>128</v>
      </c>
      <c r="H173" s="130">
        <v>8</v>
      </c>
      <c r="I173" s="131">
        <v>0</v>
      </c>
      <c r="J173" s="131">
        <f t="shared" ref="J173:J186" si="32">ROUND(I173*H173,2)</f>
        <v>0</v>
      </c>
      <c r="K173" s="132"/>
      <c r="L173" s="25"/>
      <c r="M173" s="133" t="s">
        <v>1</v>
      </c>
      <c r="N173" s="134" t="s">
        <v>37</v>
      </c>
      <c r="O173" s="135">
        <v>0</v>
      </c>
      <c r="P173" s="135">
        <f t="shared" ref="P173:P186" si="33">O173*H173</f>
        <v>0</v>
      </c>
      <c r="Q173" s="135">
        <v>0</v>
      </c>
      <c r="R173" s="135">
        <f t="shared" ref="R173:R186" si="34">Q173*H173</f>
        <v>0</v>
      </c>
      <c r="S173" s="135">
        <v>0</v>
      </c>
      <c r="T173" s="136">
        <f t="shared" ref="T173:T186" si="35">S173*H173</f>
        <v>0</v>
      </c>
      <c r="AR173" s="137" t="s">
        <v>119</v>
      </c>
      <c r="AT173" s="137" t="s">
        <v>122</v>
      </c>
      <c r="AU173" s="137" t="s">
        <v>85</v>
      </c>
      <c r="AY173" s="13" t="s">
        <v>120</v>
      </c>
      <c r="BE173" s="138">
        <f t="shared" ref="BE173:BE186" si="36">IF(N173="základní",J173,0)</f>
        <v>0</v>
      </c>
      <c r="BF173" s="138">
        <f t="shared" ref="BF173:BF186" si="37">IF(N173="snížená",J173,0)</f>
        <v>0</v>
      </c>
      <c r="BG173" s="138">
        <f t="shared" ref="BG173:BG186" si="38">IF(N173="zákl. přenesená",J173,0)</f>
        <v>0</v>
      </c>
      <c r="BH173" s="138">
        <f t="shared" ref="BH173:BH186" si="39">IF(N173="sníž. přenesená",J173,0)</f>
        <v>0</v>
      </c>
      <c r="BI173" s="138">
        <f t="shared" ref="BI173:BI186" si="40">IF(N173="nulová",J173,0)</f>
        <v>0</v>
      </c>
      <c r="BJ173" s="13" t="s">
        <v>79</v>
      </c>
      <c r="BK173" s="138">
        <f t="shared" ref="BK173:BK186" si="41">ROUND(I173*H173,2)</f>
        <v>0</v>
      </c>
      <c r="BL173" s="13" t="s">
        <v>119</v>
      </c>
      <c r="BM173" s="137" t="s">
        <v>206</v>
      </c>
    </row>
    <row r="174" spans="2:65" s="1" customFormat="1" ht="14.45" customHeight="1">
      <c r="B174" s="125"/>
      <c r="C174" s="126" t="s">
        <v>169</v>
      </c>
      <c r="D174" s="126" t="s">
        <v>122</v>
      </c>
      <c r="E174" s="127" t="s">
        <v>207</v>
      </c>
      <c r="F174" s="128" t="s">
        <v>267</v>
      </c>
      <c r="G174" s="129" t="s">
        <v>128</v>
      </c>
      <c r="H174" s="130">
        <v>2</v>
      </c>
      <c r="I174" s="131">
        <v>0</v>
      </c>
      <c r="J174" s="131">
        <f t="shared" si="32"/>
        <v>0</v>
      </c>
      <c r="K174" s="132"/>
      <c r="L174" s="25"/>
      <c r="M174" s="133" t="s">
        <v>1</v>
      </c>
      <c r="N174" s="134" t="s">
        <v>37</v>
      </c>
      <c r="O174" s="135">
        <v>0</v>
      </c>
      <c r="P174" s="135">
        <f t="shared" si="33"/>
        <v>0</v>
      </c>
      <c r="Q174" s="135">
        <v>0</v>
      </c>
      <c r="R174" s="135">
        <f t="shared" si="34"/>
        <v>0</v>
      </c>
      <c r="S174" s="135">
        <v>0</v>
      </c>
      <c r="T174" s="136">
        <f t="shared" si="35"/>
        <v>0</v>
      </c>
      <c r="AR174" s="137" t="s">
        <v>119</v>
      </c>
      <c r="AT174" s="137" t="s">
        <v>122</v>
      </c>
      <c r="AU174" s="137" t="s">
        <v>85</v>
      </c>
      <c r="AY174" s="13" t="s">
        <v>120</v>
      </c>
      <c r="BE174" s="138">
        <f t="shared" si="36"/>
        <v>0</v>
      </c>
      <c r="BF174" s="138">
        <f t="shared" si="37"/>
        <v>0</v>
      </c>
      <c r="BG174" s="138">
        <f t="shared" si="38"/>
        <v>0</v>
      </c>
      <c r="BH174" s="138">
        <f t="shared" si="39"/>
        <v>0</v>
      </c>
      <c r="BI174" s="138">
        <f t="shared" si="40"/>
        <v>0</v>
      </c>
      <c r="BJ174" s="13" t="s">
        <v>79</v>
      </c>
      <c r="BK174" s="138">
        <f t="shared" si="41"/>
        <v>0</v>
      </c>
      <c r="BL174" s="13" t="s">
        <v>119</v>
      </c>
      <c r="BM174" s="137" t="s">
        <v>208</v>
      </c>
    </row>
    <row r="175" spans="2:65" s="1" customFormat="1" ht="24" customHeight="1">
      <c r="B175" s="125"/>
      <c r="C175" s="126" t="s">
        <v>209</v>
      </c>
      <c r="D175" s="126" t="s">
        <v>122</v>
      </c>
      <c r="E175" s="127" t="s">
        <v>210</v>
      </c>
      <c r="F175" s="128" t="s">
        <v>268</v>
      </c>
      <c r="G175" s="129" t="s">
        <v>128</v>
      </c>
      <c r="H175" s="130">
        <v>6</v>
      </c>
      <c r="I175" s="131">
        <v>0</v>
      </c>
      <c r="J175" s="131">
        <f t="shared" si="32"/>
        <v>0</v>
      </c>
      <c r="K175" s="132"/>
      <c r="L175" s="25"/>
      <c r="M175" s="133" t="s">
        <v>1</v>
      </c>
      <c r="N175" s="134" t="s">
        <v>37</v>
      </c>
      <c r="O175" s="135">
        <v>0</v>
      </c>
      <c r="P175" s="135">
        <f t="shared" si="33"/>
        <v>0</v>
      </c>
      <c r="Q175" s="135">
        <v>0</v>
      </c>
      <c r="R175" s="135">
        <f t="shared" si="34"/>
        <v>0</v>
      </c>
      <c r="S175" s="135">
        <v>0</v>
      </c>
      <c r="T175" s="136">
        <f t="shared" si="35"/>
        <v>0</v>
      </c>
      <c r="AR175" s="137" t="s">
        <v>119</v>
      </c>
      <c r="AT175" s="137" t="s">
        <v>122</v>
      </c>
      <c r="AU175" s="137" t="s">
        <v>85</v>
      </c>
      <c r="AY175" s="13" t="s">
        <v>120</v>
      </c>
      <c r="BE175" s="138">
        <f t="shared" si="36"/>
        <v>0</v>
      </c>
      <c r="BF175" s="138">
        <f t="shared" si="37"/>
        <v>0</v>
      </c>
      <c r="BG175" s="138">
        <f t="shared" si="38"/>
        <v>0</v>
      </c>
      <c r="BH175" s="138">
        <f t="shared" si="39"/>
        <v>0</v>
      </c>
      <c r="BI175" s="138">
        <f t="shared" si="40"/>
        <v>0</v>
      </c>
      <c r="BJ175" s="13" t="s">
        <v>79</v>
      </c>
      <c r="BK175" s="138">
        <f t="shared" si="41"/>
        <v>0</v>
      </c>
      <c r="BL175" s="13" t="s">
        <v>119</v>
      </c>
      <c r="BM175" s="137" t="s">
        <v>211</v>
      </c>
    </row>
    <row r="176" spans="2:65" s="1" customFormat="1" ht="22.9" customHeight="1">
      <c r="B176" s="125"/>
      <c r="C176" s="126" t="s">
        <v>171</v>
      </c>
      <c r="D176" s="126" t="s">
        <v>122</v>
      </c>
      <c r="E176" s="127" t="s">
        <v>212</v>
      </c>
      <c r="F176" s="128" t="s">
        <v>284</v>
      </c>
      <c r="G176" s="129" t="s">
        <v>128</v>
      </c>
      <c r="H176" s="130">
        <v>8</v>
      </c>
      <c r="I176" s="131">
        <v>0</v>
      </c>
      <c r="J176" s="131">
        <f t="shared" si="32"/>
        <v>0</v>
      </c>
      <c r="K176" s="132"/>
      <c r="L176" s="25"/>
      <c r="M176" s="133" t="s">
        <v>1</v>
      </c>
      <c r="N176" s="134" t="s">
        <v>37</v>
      </c>
      <c r="O176" s="135">
        <v>0</v>
      </c>
      <c r="P176" s="135">
        <f t="shared" si="33"/>
        <v>0</v>
      </c>
      <c r="Q176" s="135">
        <v>0</v>
      </c>
      <c r="R176" s="135">
        <f t="shared" si="34"/>
        <v>0</v>
      </c>
      <c r="S176" s="135">
        <v>0</v>
      </c>
      <c r="T176" s="136">
        <f t="shared" si="35"/>
        <v>0</v>
      </c>
      <c r="AR176" s="137" t="s">
        <v>119</v>
      </c>
      <c r="AT176" s="137" t="s">
        <v>122</v>
      </c>
      <c r="AU176" s="137" t="s">
        <v>85</v>
      </c>
      <c r="AY176" s="13" t="s">
        <v>120</v>
      </c>
      <c r="BE176" s="138">
        <f t="shared" si="36"/>
        <v>0</v>
      </c>
      <c r="BF176" s="138">
        <f t="shared" si="37"/>
        <v>0</v>
      </c>
      <c r="BG176" s="138">
        <f t="shared" si="38"/>
        <v>0</v>
      </c>
      <c r="BH176" s="138">
        <f t="shared" si="39"/>
        <v>0</v>
      </c>
      <c r="BI176" s="138">
        <f t="shared" si="40"/>
        <v>0</v>
      </c>
      <c r="BJ176" s="13" t="s">
        <v>79</v>
      </c>
      <c r="BK176" s="138">
        <f t="shared" si="41"/>
        <v>0</v>
      </c>
      <c r="BL176" s="13" t="s">
        <v>119</v>
      </c>
      <c r="BM176" s="137" t="s">
        <v>213</v>
      </c>
    </row>
    <row r="177" spans="2:65" s="1" customFormat="1" ht="14.45" customHeight="1">
      <c r="B177" s="125"/>
      <c r="C177" s="126" t="s">
        <v>214</v>
      </c>
      <c r="D177" s="126" t="s">
        <v>122</v>
      </c>
      <c r="E177" s="127" t="s">
        <v>215</v>
      </c>
      <c r="F177" s="128" t="s">
        <v>269</v>
      </c>
      <c r="G177" s="129" t="s">
        <v>128</v>
      </c>
      <c r="H177" s="130">
        <v>7</v>
      </c>
      <c r="I177" s="131">
        <v>0</v>
      </c>
      <c r="J177" s="131">
        <f t="shared" si="32"/>
        <v>0</v>
      </c>
      <c r="K177" s="132"/>
      <c r="L177" s="25"/>
      <c r="M177" s="133" t="s">
        <v>1</v>
      </c>
      <c r="N177" s="134" t="s">
        <v>37</v>
      </c>
      <c r="O177" s="135">
        <v>0</v>
      </c>
      <c r="P177" s="135">
        <f t="shared" si="33"/>
        <v>0</v>
      </c>
      <c r="Q177" s="135">
        <v>0</v>
      </c>
      <c r="R177" s="135">
        <f t="shared" si="34"/>
        <v>0</v>
      </c>
      <c r="S177" s="135">
        <v>0</v>
      </c>
      <c r="T177" s="136">
        <f t="shared" si="35"/>
        <v>0</v>
      </c>
      <c r="AR177" s="137" t="s">
        <v>119</v>
      </c>
      <c r="AT177" s="137" t="s">
        <v>122</v>
      </c>
      <c r="AU177" s="137" t="s">
        <v>85</v>
      </c>
      <c r="AY177" s="13" t="s">
        <v>120</v>
      </c>
      <c r="BE177" s="138">
        <f t="shared" si="36"/>
        <v>0</v>
      </c>
      <c r="BF177" s="138">
        <f t="shared" si="37"/>
        <v>0</v>
      </c>
      <c r="BG177" s="138">
        <f t="shared" si="38"/>
        <v>0</v>
      </c>
      <c r="BH177" s="138">
        <f t="shared" si="39"/>
        <v>0</v>
      </c>
      <c r="BI177" s="138">
        <f t="shared" si="40"/>
        <v>0</v>
      </c>
      <c r="BJ177" s="13" t="s">
        <v>79</v>
      </c>
      <c r="BK177" s="138">
        <f t="shared" si="41"/>
        <v>0</v>
      </c>
      <c r="BL177" s="13" t="s">
        <v>119</v>
      </c>
      <c r="BM177" s="137" t="s">
        <v>216</v>
      </c>
    </row>
    <row r="178" spans="2:65" s="1" customFormat="1" ht="14.45" customHeight="1">
      <c r="B178" s="125"/>
      <c r="C178" s="126" t="s">
        <v>173</v>
      </c>
      <c r="D178" s="126" t="s">
        <v>122</v>
      </c>
      <c r="E178" s="127" t="s">
        <v>217</v>
      </c>
      <c r="F178" s="128" t="s">
        <v>270</v>
      </c>
      <c r="G178" s="129" t="s">
        <v>128</v>
      </c>
      <c r="H178" s="130">
        <v>13</v>
      </c>
      <c r="I178" s="131">
        <v>0</v>
      </c>
      <c r="J178" s="131">
        <f t="shared" si="32"/>
        <v>0</v>
      </c>
      <c r="K178" s="132"/>
      <c r="L178" s="25"/>
      <c r="M178" s="133" t="s">
        <v>1</v>
      </c>
      <c r="N178" s="134" t="s">
        <v>37</v>
      </c>
      <c r="O178" s="135">
        <v>0</v>
      </c>
      <c r="P178" s="135">
        <f t="shared" si="33"/>
        <v>0</v>
      </c>
      <c r="Q178" s="135">
        <v>0</v>
      </c>
      <c r="R178" s="135">
        <f t="shared" si="34"/>
        <v>0</v>
      </c>
      <c r="S178" s="135">
        <v>0</v>
      </c>
      <c r="T178" s="136">
        <f t="shared" si="35"/>
        <v>0</v>
      </c>
      <c r="AR178" s="137" t="s">
        <v>119</v>
      </c>
      <c r="AT178" s="137" t="s">
        <v>122</v>
      </c>
      <c r="AU178" s="137" t="s">
        <v>85</v>
      </c>
      <c r="AY178" s="13" t="s">
        <v>120</v>
      </c>
      <c r="BE178" s="138">
        <f t="shared" si="36"/>
        <v>0</v>
      </c>
      <c r="BF178" s="138">
        <f t="shared" si="37"/>
        <v>0</v>
      </c>
      <c r="BG178" s="138">
        <f t="shared" si="38"/>
        <v>0</v>
      </c>
      <c r="BH178" s="138">
        <f t="shared" si="39"/>
        <v>0</v>
      </c>
      <c r="BI178" s="138">
        <f t="shared" si="40"/>
        <v>0</v>
      </c>
      <c r="BJ178" s="13" t="s">
        <v>79</v>
      </c>
      <c r="BK178" s="138">
        <f t="shared" si="41"/>
        <v>0</v>
      </c>
      <c r="BL178" s="13" t="s">
        <v>119</v>
      </c>
      <c r="BM178" s="137" t="s">
        <v>218</v>
      </c>
    </row>
    <row r="179" spans="2:65" s="1" customFormat="1" ht="14.45" customHeight="1">
      <c r="B179" s="125"/>
      <c r="C179" s="126" t="s">
        <v>219</v>
      </c>
      <c r="D179" s="126" t="s">
        <v>122</v>
      </c>
      <c r="E179" s="127" t="s">
        <v>220</v>
      </c>
      <c r="F179" s="128" t="s">
        <v>271</v>
      </c>
      <c r="G179" s="129" t="s">
        <v>128</v>
      </c>
      <c r="H179" s="130">
        <v>11</v>
      </c>
      <c r="I179" s="131">
        <v>0</v>
      </c>
      <c r="J179" s="131">
        <f t="shared" si="32"/>
        <v>0</v>
      </c>
      <c r="K179" s="132"/>
      <c r="L179" s="25"/>
      <c r="M179" s="133" t="s">
        <v>1</v>
      </c>
      <c r="N179" s="134" t="s">
        <v>37</v>
      </c>
      <c r="O179" s="135">
        <v>0</v>
      </c>
      <c r="P179" s="135">
        <f t="shared" si="33"/>
        <v>0</v>
      </c>
      <c r="Q179" s="135">
        <v>0</v>
      </c>
      <c r="R179" s="135">
        <f t="shared" si="34"/>
        <v>0</v>
      </c>
      <c r="S179" s="135">
        <v>0</v>
      </c>
      <c r="T179" s="136">
        <f t="shared" si="35"/>
        <v>0</v>
      </c>
      <c r="AR179" s="137" t="s">
        <v>119</v>
      </c>
      <c r="AT179" s="137" t="s">
        <v>122</v>
      </c>
      <c r="AU179" s="137" t="s">
        <v>85</v>
      </c>
      <c r="AY179" s="13" t="s">
        <v>120</v>
      </c>
      <c r="BE179" s="138">
        <f t="shared" si="36"/>
        <v>0</v>
      </c>
      <c r="BF179" s="138">
        <f t="shared" si="37"/>
        <v>0</v>
      </c>
      <c r="BG179" s="138">
        <f t="shared" si="38"/>
        <v>0</v>
      </c>
      <c r="BH179" s="138">
        <f t="shared" si="39"/>
        <v>0</v>
      </c>
      <c r="BI179" s="138">
        <f t="shared" si="40"/>
        <v>0</v>
      </c>
      <c r="BJ179" s="13" t="s">
        <v>79</v>
      </c>
      <c r="BK179" s="138">
        <f t="shared" si="41"/>
        <v>0</v>
      </c>
      <c r="BL179" s="13" t="s">
        <v>119</v>
      </c>
      <c r="BM179" s="137" t="s">
        <v>221</v>
      </c>
    </row>
    <row r="180" spans="2:65" s="1" customFormat="1" ht="14.45" customHeight="1">
      <c r="B180" s="125"/>
      <c r="C180" s="126" t="s">
        <v>175</v>
      </c>
      <c r="D180" s="126" t="s">
        <v>122</v>
      </c>
      <c r="E180" s="127" t="s">
        <v>222</v>
      </c>
      <c r="F180" s="128" t="s">
        <v>272</v>
      </c>
      <c r="G180" s="129" t="s">
        <v>128</v>
      </c>
      <c r="H180" s="130">
        <v>11</v>
      </c>
      <c r="I180" s="131">
        <v>0</v>
      </c>
      <c r="J180" s="131">
        <f t="shared" si="32"/>
        <v>0</v>
      </c>
      <c r="K180" s="132"/>
      <c r="L180" s="25"/>
      <c r="M180" s="133" t="s">
        <v>1</v>
      </c>
      <c r="N180" s="134" t="s">
        <v>37</v>
      </c>
      <c r="O180" s="135">
        <v>0</v>
      </c>
      <c r="P180" s="135">
        <f t="shared" si="33"/>
        <v>0</v>
      </c>
      <c r="Q180" s="135">
        <v>0</v>
      </c>
      <c r="R180" s="135">
        <f t="shared" si="34"/>
        <v>0</v>
      </c>
      <c r="S180" s="135">
        <v>0</v>
      </c>
      <c r="T180" s="136">
        <f t="shared" si="35"/>
        <v>0</v>
      </c>
      <c r="AR180" s="137" t="s">
        <v>119</v>
      </c>
      <c r="AT180" s="137" t="s">
        <v>122</v>
      </c>
      <c r="AU180" s="137" t="s">
        <v>85</v>
      </c>
      <c r="AY180" s="13" t="s">
        <v>120</v>
      </c>
      <c r="BE180" s="138">
        <f t="shared" si="36"/>
        <v>0</v>
      </c>
      <c r="BF180" s="138">
        <f t="shared" si="37"/>
        <v>0</v>
      </c>
      <c r="BG180" s="138">
        <f t="shared" si="38"/>
        <v>0</v>
      </c>
      <c r="BH180" s="138">
        <f t="shared" si="39"/>
        <v>0</v>
      </c>
      <c r="BI180" s="138">
        <f t="shared" si="40"/>
        <v>0</v>
      </c>
      <c r="BJ180" s="13" t="s">
        <v>79</v>
      </c>
      <c r="BK180" s="138">
        <f t="shared" si="41"/>
        <v>0</v>
      </c>
      <c r="BL180" s="13" t="s">
        <v>119</v>
      </c>
      <c r="BM180" s="137" t="s">
        <v>223</v>
      </c>
    </row>
    <row r="181" spans="2:65" s="1" customFormat="1" ht="14.45" customHeight="1">
      <c r="B181" s="125"/>
      <c r="C181" s="126" t="s">
        <v>224</v>
      </c>
      <c r="D181" s="126" t="s">
        <v>122</v>
      </c>
      <c r="E181" s="127" t="s">
        <v>225</v>
      </c>
      <c r="F181" s="128" t="s">
        <v>273</v>
      </c>
      <c r="G181" s="129" t="s">
        <v>128</v>
      </c>
      <c r="H181" s="130">
        <v>2</v>
      </c>
      <c r="I181" s="131">
        <v>0</v>
      </c>
      <c r="J181" s="131">
        <f t="shared" si="32"/>
        <v>0</v>
      </c>
      <c r="K181" s="132"/>
      <c r="L181" s="25"/>
      <c r="M181" s="133" t="s">
        <v>1</v>
      </c>
      <c r="N181" s="134" t="s">
        <v>37</v>
      </c>
      <c r="O181" s="135">
        <v>0</v>
      </c>
      <c r="P181" s="135">
        <f t="shared" si="33"/>
        <v>0</v>
      </c>
      <c r="Q181" s="135">
        <v>0</v>
      </c>
      <c r="R181" s="135">
        <f t="shared" si="34"/>
        <v>0</v>
      </c>
      <c r="S181" s="135">
        <v>0</v>
      </c>
      <c r="T181" s="136">
        <f t="shared" si="35"/>
        <v>0</v>
      </c>
      <c r="AR181" s="137" t="s">
        <v>119</v>
      </c>
      <c r="AT181" s="137" t="s">
        <v>122</v>
      </c>
      <c r="AU181" s="137" t="s">
        <v>85</v>
      </c>
      <c r="AY181" s="13" t="s">
        <v>120</v>
      </c>
      <c r="BE181" s="138">
        <f t="shared" si="36"/>
        <v>0</v>
      </c>
      <c r="BF181" s="138">
        <f t="shared" si="37"/>
        <v>0</v>
      </c>
      <c r="BG181" s="138">
        <f t="shared" si="38"/>
        <v>0</v>
      </c>
      <c r="BH181" s="138">
        <f t="shared" si="39"/>
        <v>0</v>
      </c>
      <c r="BI181" s="138">
        <f t="shared" si="40"/>
        <v>0</v>
      </c>
      <c r="BJ181" s="13" t="s">
        <v>79</v>
      </c>
      <c r="BK181" s="138">
        <f t="shared" si="41"/>
        <v>0</v>
      </c>
      <c r="BL181" s="13" t="s">
        <v>119</v>
      </c>
      <c r="BM181" s="137" t="s">
        <v>226</v>
      </c>
    </row>
    <row r="182" spans="2:65" s="1" customFormat="1" ht="14.45" customHeight="1">
      <c r="B182" s="125"/>
      <c r="C182" s="126" t="s">
        <v>177</v>
      </c>
      <c r="D182" s="126" t="s">
        <v>122</v>
      </c>
      <c r="E182" s="127" t="s">
        <v>227</v>
      </c>
      <c r="F182" s="128" t="s">
        <v>274</v>
      </c>
      <c r="G182" s="129" t="s">
        <v>128</v>
      </c>
      <c r="H182" s="130">
        <v>1</v>
      </c>
      <c r="I182" s="131">
        <v>0</v>
      </c>
      <c r="J182" s="131">
        <f t="shared" si="32"/>
        <v>0</v>
      </c>
      <c r="K182" s="132"/>
      <c r="L182" s="25"/>
      <c r="M182" s="133" t="s">
        <v>1</v>
      </c>
      <c r="N182" s="134" t="s">
        <v>37</v>
      </c>
      <c r="O182" s="135">
        <v>0</v>
      </c>
      <c r="P182" s="135">
        <f t="shared" si="33"/>
        <v>0</v>
      </c>
      <c r="Q182" s="135">
        <v>0</v>
      </c>
      <c r="R182" s="135">
        <f t="shared" si="34"/>
        <v>0</v>
      </c>
      <c r="S182" s="135">
        <v>0</v>
      </c>
      <c r="T182" s="136">
        <f t="shared" si="35"/>
        <v>0</v>
      </c>
      <c r="AR182" s="137" t="s">
        <v>119</v>
      </c>
      <c r="AT182" s="137" t="s">
        <v>122</v>
      </c>
      <c r="AU182" s="137" t="s">
        <v>85</v>
      </c>
      <c r="AY182" s="13" t="s">
        <v>120</v>
      </c>
      <c r="BE182" s="138">
        <f t="shared" si="36"/>
        <v>0</v>
      </c>
      <c r="BF182" s="138">
        <f t="shared" si="37"/>
        <v>0</v>
      </c>
      <c r="BG182" s="138">
        <f t="shared" si="38"/>
        <v>0</v>
      </c>
      <c r="BH182" s="138">
        <f t="shared" si="39"/>
        <v>0</v>
      </c>
      <c r="BI182" s="138">
        <f t="shared" si="40"/>
        <v>0</v>
      </c>
      <c r="BJ182" s="13" t="s">
        <v>79</v>
      </c>
      <c r="BK182" s="138">
        <f t="shared" si="41"/>
        <v>0</v>
      </c>
      <c r="BL182" s="13" t="s">
        <v>119</v>
      </c>
      <c r="BM182" s="137" t="s">
        <v>228</v>
      </c>
    </row>
    <row r="183" spans="2:65" s="1" customFormat="1" ht="14.45" customHeight="1">
      <c r="B183" s="125"/>
      <c r="C183" s="126" t="s">
        <v>229</v>
      </c>
      <c r="D183" s="126" t="s">
        <v>122</v>
      </c>
      <c r="E183" s="127" t="s">
        <v>230</v>
      </c>
      <c r="F183" s="128" t="s">
        <v>275</v>
      </c>
      <c r="G183" s="129" t="s">
        <v>128</v>
      </c>
      <c r="H183" s="130">
        <v>2</v>
      </c>
      <c r="I183" s="131">
        <v>0</v>
      </c>
      <c r="J183" s="131">
        <f t="shared" si="32"/>
        <v>0</v>
      </c>
      <c r="K183" s="132"/>
      <c r="L183" s="25"/>
      <c r="M183" s="133" t="s">
        <v>1</v>
      </c>
      <c r="N183" s="134" t="s">
        <v>37</v>
      </c>
      <c r="O183" s="135">
        <v>0</v>
      </c>
      <c r="P183" s="135">
        <f t="shared" si="33"/>
        <v>0</v>
      </c>
      <c r="Q183" s="135">
        <v>0</v>
      </c>
      <c r="R183" s="135">
        <f t="shared" si="34"/>
        <v>0</v>
      </c>
      <c r="S183" s="135">
        <v>0</v>
      </c>
      <c r="T183" s="136">
        <f t="shared" si="35"/>
        <v>0</v>
      </c>
      <c r="AR183" s="137" t="s">
        <v>119</v>
      </c>
      <c r="AT183" s="137" t="s">
        <v>122</v>
      </c>
      <c r="AU183" s="137" t="s">
        <v>85</v>
      </c>
      <c r="AY183" s="13" t="s">
        <v>120</v>
      </c>
      <c r="BE183" s="138">
        <f t="shared" si="36"/>
        <v>0</v>
      </c>
      <c r="BF183" s="138">
        <f t="shared" si="37"/>
        <v>0</v>
      </c>
      <c r="BG183" s="138">
        <f t="shared" si="38"/>
        <v>0</v>
      </c>
      <c r="BH183" s="138">
        <f t="shared" si="39"/>
        <v>0</v>
      </c>
      <c r="BI183" s="138">
        <f t="shared" si="40"/>
        <v>0</v>
      </c>
      <c r="BJ183" s="13" t="s">
        <v>79</v>
      </c>
      <c r="BK183" s="138">
        <f t="shared" si="41"/>
        <v>0</v>
      </c>
      <c r="BL183" s="13" t="s">
        <v>119</v>
      </c>
      <c r="BM183" s="137" t="s">
        <v>231</v>
      </c>
    </row>
    <row r="184" spans="2:65" s="1" customFormat="1" ht="14.45" customHeight="1">
      <c r="B184" s="125"/>
      <c r="C184" s="126" t="s">
        <v>179</v>
      </c>
      <c r="D184" s="126" t="s">
        <v>122</v>
      </c>
      <c r="E184" s="127" t="s">
        <v>232</v>
      </c>
      <c r="F184" s="128" t="s">
        <v>276</v>
      </c>
      <c r="G184" s="129" t="s">
        <v>128</v>
      </c>
      <c r="H184" s="130">
        <v>1</v>
      </c>
      <c r="I184" s="131">
        <v>0</v>
      </c>
      <c r="J184" s="131">
        <f t="shared" si="32"/>
        <v>0</v>
      </c>
      <c r="K184" s="132"/>
      <c r="L184" s="25"/>
      <c r="M184" s="133" t="s">
        <v>1</v>
      </c>
      <c r="N184" s="134" t="s">
        <v>37</v>
      </c>
      <c r="O184" s="135">
        <v>0</v>
      </c>
      <c r="P184" s="135">
        <f t="shared" si="33"/>
        <v>0</v>
      </c>
      <c r="Q184" s="135">
        <v>0</v>
      </c>
      <c r="R184" s="135">
        <f t="shared" si="34"/>
        <v>0</v>
      </c>
      <c r="S184" s="135">
        <v>0</v>
      </c>
      <c r="T184" s="136">
        <f t="shared" si="35"/>
        <v>0</v>
      </c>
      <c r="AR184" s="137" t="s">
        <v>119</v>
      </c>
      <c r="AT184" s="137" t="s">
        <v>122</v>
      </c>
      <c r="AU184" s="137" t="s">
        <v>85</v>
      </c>
      <c r="AY184" s="13" t="s">
        <v>120</v>
      </c>
      <c r="BE184" s="138">
        <f t="shared" si="36"/>
        <v>0</v>
      </c>
      <c r="BF184" s="138">
        <f t="shared" si="37"/>
        <v>0</v>
      </c>
      <c r="BG184" s="138">
        <f t="shared" si="38"/>
        <v>0</v>
      </c>
      <c r="BH184" s="138">
        <f t="shared" si="39"/>
        <v>0</v>
      </c>
      <c r="BI184" s="138">
        <f t="shared" si="40"/>
        <v>0</v>
      </c>
      <c r="BJ184" s="13" t="s">
        <v>79</v>
      </c>
      <c r="BK184" s="138">
        <f t="shared" si="41"/>
        <v>0</v>
      </c>
      <c r="BL184" s="13" t="s">
        <v>119</v>
      </c>
      <c r="BM184" s="137" t="s">
        <v>233</v>
      </c>
    </row>
    <row r="185" spans="2:65" s="1" customFormat="1" ht="14.45" customHeight="1">
      <c r="B185" s="125"/>
      <c r="C185" s="126" t="s">
        <v>234</v>
      </c>
      <c r="D185" s="126" t="s">
        <v>122</v>
      </c>
      <c r="E185" s="127" t="s">
        <v>235</v>
      </c>
      <c r="F185" s="128" t="s">
        <v>277</v>
      </c>
      <c r="G185" s="129" t="s">
        <v>128</v>
      </c>
      <c r="H185" s="130">
        <v>1</v>
      </c>
      <c r="I185" s="131">
        <v>0</v>
      </c>
      <c r="J185" s="131">
        <f t="shared" si="32"/>
        <v>0</v>
      </c>
      <c r="K185" s="132"/>
      <c r="L185" s="25"/>
      <c r="M185" s="133" t="s">
        <v>1</v>
      </c>
      <c r="N185" s="134" t="s">
        <v>37</v>
      </c>
      <c r="O185" s="135">
        <v>0</v>
      </c>
      <c r="P185" s="135">
        <f t="shared" si="33"/>
        <v>0</v>
      </c>
      <c r="Q185" s="135">
        <v>0</v>
      </c>
      <c r="R185" s="135">
        <f t="shared" si="34"/>
        <v>0</v>
      </c>
      <c r="S185" s="135">
        <v>0</v>
      </c>
      <c r="T185" s="136">
        <f t="shared" si="35"/>
        <v>0</v>
      </c>
      <c r="AR185" s="137" t="s">
        <v>119</v>
      </c>
      <c r="AT185" s="137" t="s">
        <v>122</v>
      </c>
      <c r="AU185" s="137" t="s">
        <v>85</v>
      </c>
      <c r="AY185" s="13" t="s">
        <v>120</v>
      </c>
      <c r="BE185" s="138">
        <f t="shared" si="36"/>
        <v>0</v>
      </c>
      <c r="BF185" s="138">
        <f t="shared" si="37"/>
        <v>0</v>
      </c>
      <c r="BG185" s="138">
        <f t="shared" si="38"/>
        <v>0</v>
      </c>
      <c r="BH185" s="138">
        <f t="shared" si="39"/>
        <v>0</v>
      </c>
      <c r="BI185" s="138">
        <f t="shared" si="40"/>
        <v>0</v>
      </c>
      <c r="BJ185" s="13" t="s">
        <v>79</v>
      </c>
      <c r="BK185" s="138">
        <f t="shared" si="41"/>
        <v>0</v>
      </c>
      <c r="BL185" s="13" t="s">
        <v>119</v>
      </c>
      <c r="BM185" s="137" t="s">
        <v>236</v>
      </c>
    </row>
    <row r="186" spans="2:65" s="1" customFormat="1" ht="14.45" customHeight="1">
      <c r="B186" s="125"/>
      <c r="C186" s="126" t="s">
        <v>181</v>
      </c>
      <c r="D186" s="126" t="s">
        <v>122</v>
      </c>
      <c r="E186" s="127" t="s">
        <v>237</v>
      </c>
      <c r="F186" s="128" t="s">
        <v>278</v>
      </c>
      <c r="G186" s="129" t="s">
        <v>128</v>
      </c>
      <c r="H186" s="130">
        <v>1</v>
      </c>
      <c r="I186" s="131">
        <v>0</v>
      </c>
      <c r="J186" s="131">
        <f t="shared" si="32"/>
        <v>0</v>
      </c>
      <c r="K186" s="132"/>
      <c r="L186" s="25"/>
      <c r="M186" s="139" t="s">
        <v>1</v>
      </c>
      <c r="N186" s="140" t="s">
        <v>37</v>
      </c>
      <c r="O186" s="141">
        <v>0</v>
      </c>
      <c r="P186" s="141">
        <f t="shared" si="33"/>
        <v>0</v>
      </c>
      <c r="Q186" s="141">
        <v>0</v>
      </c>
      <c r="R186" s="141">
        <f t="shared" si="34"/>
        <v>0</v>
      </c>
      <c r="S186" s="141">
        <v>0</v>
      </c>
      <c r="T186" s="142">
        <f t="shared" si="35"/>
        <v>0</v>
      </c>
      <c r="AR186" s="137" t="s">
        <v>119</v>
      </c>
      <c r="AT186" s="137" t="s">
        <v>122</v>
      </c>
      <c r="AU186" s="137" t="s">
        <v>85</v>
      </c>
      <c r="AY186" s="13" t="s">
        <v>120</v>
      </c>
      <c r="BE186" s="138">
        <f t="shared" si="36"/>
        <v>0</v>
      </c>
      <c r="BF186" s="138">
        <f t="shared" si="37"/>
        <v>0</v>
      </c>
      <c r="BG186" s="138">
        <f t="shared" si="38"/>
        <v>0</v>
      </c>
      <c r="BH186" s="138">
        <f t="shared" si="39"/>
        <v>0</v>
      </c>
      <c r="BI186" s="138">
        <f t="shared" si="40"/>
        <v>0</v>
      </c>
      <c r="BJ186" s="13" t="s">
        <v>79</v>
      </c>
      <c r="BK186" s="138">
        <f t="shared" si="41"/>
        <v>0</v>
      </c>
      <c r="BL186" s="13" t="s">
        <v>119</v>
      </c>
      <c r="BM186" s="137" t="s">
        <v>238</v>
      </c>
    </row>
    <row r="187" spans="2:65" s="1" customFormat="1" ht="6.95" customHeight="1">
      <c r="B187" s="37"/>
      <c r="C187" s="38"/>
      <c r="D187" s="38"/>
      <c r="E187" s="38"/>
      <c r="F187" s="38"/>
      <c r="G187" s="38"/>
      <c r="H187" s="38"/>
      <c r="I187" s="38"/>
      <c r="J187" s="38"/>
      <c r="K187" s="38"/>
      <c r="L187" s="25"/>
    </row>
  </sheetData>
  <autoFilter ref="C126:K186" xr:uid="{00000000-0009-0000-0000-000001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0271 - Mobiliář</vt:lpstr>
      <vt:lpstr>'0271 - Mobiliář'!Názvy_tisku</vt:lpstr>
      <vt:lpstr>'Rekapitulace stavby'!Názvy_tisku</vt:lpstr>
      <vt:lpstr>'0271 - Mobiliář'!Oblast_tisku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DESKTOP-292966P\vendy</dc:creator>
  <cp:lastModifiedBy>tomas havlicek</cp:lastModifiedBy>
  <dcterms:created xsi:type="dcterms:W3CDTF">2023-04-10T17:23:25Z</dcterms:created>
  <dcterms:modified xsi:type="dcterms:W3CDTF">2023-04-24T11:22:06Z</dcterms:modified>
</cp:coreProperties>
</file>