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INVESTICE\INVESTICE-PŘÍPRAVA\Letní kino\VŘ\"/>
    </mc:Choice>
  </mc:AlternateContent>
  <bookViews>
    <workbookView xWindow="-120" yWindow="-120" windowWidth="29040" windowHeight="1572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Pol'!$A$1:$Y$68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2" l="1"/>
  <c r="G61" i="12" s="1"/>
  <c r="G58" i="12"/>
  <c r="E58" i="12"/>
  <c r="E57" i="12"/>
  <c r="G57" i="12" s="1"/>
  <c r="G55" i="12"/>
  <c r="E53" i="12"/>
  <c r="G53" i="12" s="1"/>
  <c r="E24" i="12"/>
  <c r="G24" i="12" s="1"/>
  <c r="E32" i="12"/>
  <c r="E34" i="12" s="1"/>
  <c r="G34" i="12" s="1"/>
  <c r="E21" i="12"/>
  <c r="G21" i="12" s="1"/>
  <c r="G40" i="12"/>
  <c r="E9" i="12"/>
  <c r="G9" i="12" s="1"/>
  <c r="G46" i="12"/>
  <c r="G45" i="12"/>
  <c r="E42" i="12"/>
  <c r="G42" i="12" s="1"/>
  <c r="E52" i="12"/>
  <c r="G52" i="12" s="1"/>
  <c r="E37" i="12"/>
  <c r="G37" i="12" s="1"/>
  <c r="E30" i="12"/>
  <c r="G30" i="12" s="1"/>
  <c r="G28" i="12"/>
  <c r="G48" i="12"/>
  <c r="E50" i="12"/>
  <c r="G50" i="12" s="1"/>
  <c r="E19" i="12"/>
  <c r="G19" i="12" s="1"/>
  <c r="E17" i="12"/>
  <c r="G17" i="12" s="1"/>
  <c r="E10" i="12"/>
  <c r="G10" i="12" s="1"/>
  <c r="F42" i="1"/>
  <c r="G42" i="1"/>
  <c r="H42" i="1"/>
  <c r="I42" i="1"/>
  <c r="J41" i="1" s="1"/>
  <c r="J28" i="1"/>
  <c r="J26" i="1"/>
  <c r="G38" i="1"/>
  <c r="F38" i="1"/>
  <c r="J23" i="1"/>
  <c r="J24" i="1"/>
  <c r="J25" i="1"/>
  <c r="J27" i="1"/>
  <c r="E24" i="1"/>
  <c r="E26" i="1"/>
  <c r="E59" i="12" l="1"/>
  <c r="G59" i="12" s="1"/>
  <c r="G51" i="12"/>
  <c r="I57" i="1" s="1"/>
  <c r="E12" i="12"/>
  <c r="G39" i="12"/>
  <c r="I55" i="1" s="1"/>
  <c r="G47" i="12"/>
  <c r="I56" i="1" s="1"/>
  <c r="E35" i="12"/>
  <c r="G35" i="12" s="1"/>
  <c r="E64" i="12"/>
  <c r="E67" i="12" s="1"/>
  <c r="G67" i="12" s="1"/>
  <c r="E26" i="12"/>
  <c r="G26" i="12" s="1"/>
  <c r="G16" i="12" s="1"/>
  <c r="I53" i="1" s="1"/>
  <c r="G32" i="12"/>
  <c r="J39" i="1"/>
  <c r="J42" i="1" s="1"/>
  <c r="J40" i="1"/>
  <c r="G12" i="12" l="1"/>
  <c r="E15" i="12"/>
  <c r="G15" i="12" s="1"/>
  <c r="E14" i="12"/>
  <c r="G14" i="12" s="1"/>
  <c r="G29" i="12"/>
  <c r="I54" i="1" s="1"/>
  <c r="E66" i="12"/>
  <c r="G66" i="12" s="1"/>
  <c r="G64" i="12"/>
  <c r="G63" i="12" s="1"/>
  <c r="I58" i="1" s="1"/>
  <c r="G8" i="12" l="1"/>
  <c r="G4" i="12" l="1"/>
  <c r="I16" i="1" s="1"/>
  <c r="I21" i="1" s="1"/>
  <c r="G25" i="1" s="1"/>
  <c r="I52" i="1"/>
  <c r="I59" i="1" s="1"/>
  <c r="J58" i="1" l="1"/>
  <c r="J54" i="1"/>
  <c r="J57" i="1"/>
  <c r="J53" i="1"/>
  <c r="J55" i="1"/>
  <c r="J56" i="1"/>
  <c r="J52" i="1"/>
  <c r="G26" i="1"/>
  <c r="G29" i="1" s="1"/>
  <c r="J59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David Mazal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<sst xmlns="http://schemas.openxmlformats.org/spreadsheetml/2006/main" count="397" uniqueCount="205">
  <si>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</si>
  <si>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</si>
  <si>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</si>
  <si>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</si>
  <si>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</si>
  <si>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</si>
  <si>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</si>
  <si>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</si>
  <si>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</si>
  <si>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</si>
  <si>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</si>
  <si>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</si>
  <si>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</si>
  <si>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</si>
  <si>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</si>
  <si>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</si>
  <si>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</si>
  <si>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</si>
  <si>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</si>
  <si>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</si>
  <si>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</si>
  <si>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</si>
  <si>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</si>
  <si>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</si>
  <si>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</si>
  <si>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</si>
  <si>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</si>
  <si>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</si>
  <si>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</si>
  <si>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</si>
  <si>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</si>
  <si>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</si>
  <si>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</si>
  <si>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</si>
  <si>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</si>
  <si>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</si>
  <si>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</si>
  <si>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</si>
  <si>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</si>
  <si>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</si>
  <si>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</si>
  <si>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</si>
  <si>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</si>
  <si>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</si>
  <si>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Taneční parket</t>
  </si>
  <si>
    <t>Objekt:</t>
  </si>
  <si>
    <t>Rozpočet:</t>
  </si>
  <si>
    <t>2023.11</t>
  </si>
  <si>
    <t>Stavba</t>
  </si>
  <si>
    <t>Celkem za stavbu</t>
  </si>
  <si>
    <t>CZK</t>
  </si>
  <si>
    <t>#POPS</t>
  </si>
  <si>
    <t>Popis stavby: 2023.11 - Taneční parket</t>
  </si>
  <si>
    <t>#POPO</t>
  </si>
  <si>
    <t>Popis objektu: 01 - Taneční parket</t>
  </si>
  <si>
    <t>#POPR</t>
  </si>
  <si>
    <t>Popis rozpočtu: 01 - Taneční parket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</si>
  <si>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</si>
  <si>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</si>
  <si>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</si>
  <si>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</si>
  <si>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</si>
  <si>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</si>
  <si>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</si>
  <si>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</si>
  <si>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</si>
  <si>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</si>
  <si>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63</t>
  </si>
  <si>
    <t>Podlahy a podlahové konstrukce</t>
  </si>
  <si>
    <t>713</t>
  </si>
  <si>
    <t>Izolace tepelné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</si>
  <si>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</si>
  <si>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</si>
  <si>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</si>
  <si>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</si>
  <si>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</si>
  <si>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</si>
  <si>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</si>
  <si>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</si>
  <si>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</si>
  <si>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</si>
  <si>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</si>
  <si>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</si>
  <si>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</si>
  <si>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</si>
  <si>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</si>
  <si>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</si>
  <si>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</si>
  <si>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</si>
  <si>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</si>
  <si>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</si>
  <si>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</si>
  <si>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</si>
  <si>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</si>
  <si>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</si>
  <si>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</si>
  <si>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</si>
  <si>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</si>
  <si>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</si>
  <si>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</si>
  <si>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</si>
  <si>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</si>
  <si>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</si>
  <si>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</si>
  <si>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120901121RT3</t>
  </si>
  <si>
    <t>Bourání konstrukcí z prostého betonu v odkopávkách bagrem s kladivem</t>
  </si>
  <si>
    <t>m3</t>
  </si>
  <si>
    <t>RTS 23/ I</t>
  </si>
  <si>
    <t>Práce</t>
  </si>
  <si>
    <t>Běžná</t>
  </si>
  <si>
    <t>POL1_</t>
  </si>
  <si>
    <t>273323611RT6</t>
  </si>
  <si>
    <t>Železobeton základových desek vodostavební C 30/37 XF4 odolnost proti střídavému působení mrazu</t>
  </si>
  <si>
    <t>273361214R00</t>
  </si>
  <si>
    <t>Výztuž základových desek, do12 mm z oceli B500B (10 505)</t>
  </si>
  <si>
    <t>t</t>
  </si>
  <si>
    <t>274313711R00</t>
  </si>
  <si>
    <t>Beton základových pasů prostý C 25/30</t>
  </si>
  <si>
    <t>Včetně dodávky a uložení betonu a kamene.</t>
  </si>
  <si>
    <t>POP</t>
  </si>
  <si>
    <t>274351215R00</t>
  </si>
  <si>
    <t>Bednění stěn základových pasů - zřízení</t>
  </si>
  <si>
    <t>m2</t>
  </si>
  <si>
    <t>274351216R00</t>
  </si>
  <si>
    <t>Bednění stěn základových pasů - odstranění</t>
  </si>
  <si>
    <t>Včetně očištění, vytřídění a uložení bednicího materiálu.</t>
  </si>
  <si>
    <t>3457114708R</t>
  </si>
  <si>
    <t>Trubka kabelová chránička KOPOFLEX KF 09160</t>
  </si>
  <si>
    <t>m</t>
  </si>
  <si>
    <t>SPCM</t>
  </si>
  <si>
    <t>Specifikace</t>
  </si>
  <si>
    <t>POL3_</t>
  </si>
  <si>
    <t>311321412R00</t>
  </si>
  <si>
    <t xml:space="preserve">Železobeton nadzákladových zdí C 30/37  </t>
  </si>
  <si>
    <t>311351105R00</t>
  </si>
  <si>
    <t>Bednění nadzákladových zdí, oboustranné - zřízení</t>
  </si>
  <si>
    <t>311351106R00</t>
  </si>
  <si>
    <t>Bednění nadzákladových zdí, oboustranné - odstranění</t>
  </si>
  <si>
    <t>311361821R00</t>
  </si>
  <si>
    <t>Výztuž nadzákladových zdí z betonářské oceli B500B (10 505)</t>
  </si>
  <si>
    <t>388995111R00</t>
  </si>
  <si>
    <t>Chránička kabelu z PVC 160/6,2 mm, výkop</t>
  </si>
  <si>
    <t>Včetně spojovacího materiálu.</t>
  </si>
  <si>
    <t>564791111R00</t>
  </si>
  <si>
    <t>Podklad pro zpevněné plochy z kam.drceného 0-63 mm</t>
  </si>
  <si>
    <t>Včetně kameniva, rozprostření a zhutnění podkladu.</t>
  </si>
  <si>
    <t>564851111RT2</t>
  </si>
  <si>
    <t>Podklad ze štěrkodrti po zhutnění tloušťky 15 cm štěrkodrť frakce 0-32 mm</t>
  </si>
  <si>
    <t>567122111R00</t>
  </si>
  <si>
    <t>Podklad z kameniva zpev.cementem SC C8/10 tl.12 cm</t>
  </si>
  <si>
    <t>631316211R00</t>
  </si>
  <si>
    <t>Povrchový vsyp na betonové podlahy strojně hlazený</t>
  </si>
  <si>
    <t>631316231R00</t>
  </si>
  <si>
    <t>Hlazení betonových mazanin, strojně</t>
  </si>
  <si>
    <t>713191100RT9</t>
  </si>
  <si>
    <t>Položení separační fólie včetně dodávky PE fólie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</si>
  <si>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</si>
  <si>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</si>
  <si>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</si>
  <si>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</si>
  <si>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</si>
  <si>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END</t>
  </si>
  <si>
    <t>Pódium, bourání stávající desky tl. 150mm: 233,84m2 *0,15m</t>
  </si>
  <si>
    <t>Nové pódium (233,84+98,73)m2 *0,15m</t>
  </si>
  <si>
    <t>Drátkobeton - drátky do betonu: 35,00,- kg/m3 * 49,89m3</t>
  </si>
  <si>
    <t>Nové pódium (233,84+98,73)= 332,57m2</t>
  </si>
  <si>
    <t>0,5*0,75*(32,832+4*2)</t>
  </si>
  <si>
    <t>2*0,75*(32,832+4*2)</t>
  </si>
  <si>
    <t>2*0,9*(32,832+4*2)</t>
  </si>
  <si>
    <t>0,25*0,9*(32,832+4*2)</t>
  </si>
  <si>
    <t>0,14t/m3</t>
  </si>
  <si>
    <t>Přistavěná část nového pódia 98,73m2 *0,335m</t>
  </si>
  <si>
    <t>Rekonstrukce a přístavba pódia na letním kině v Kyjově</t>
  </si>
  <si>
    <t>Nové pódium</t>
  </si>
  <si>
    <t>113106231R00</t>
  </si>
  <si>
    <t>Rozebrání dlažeb ze zámkové dlažby v kamenivu</t>
  </si>
  <si>
    <t>132201111R00</t>
  </si>
  <si>
    <t>Hloubení rýh š.do 60 cm v hor.3 do 100 m3, STROJNĚ</t>
  </si>
  <si>
    <t>199000005R00</t>
  </si>
  <si>
    <t>Poplatek za skládku zeminy 1- 4, č. dle katal. odpadů 17 05 04</t>
  </si>
  <si>
    <t>979990103R00</t>
  </si>
  <si>
    <t>Poplatek za uložení suti - beton, skupina odpadu 170101</t>
  </si>
  <si>
    <t>162701105R00</t>
  </si>
  <si>
    <t>Vodorovné přemístění výkopku z horniny 1 až 4, na vzdálenost přes 9 000  do 10 000 m</t>
  </si>
  <si>
    <t>181101102R00</t>
  </si>
  <si>
    <t>Úprava pláně v zářezech v hornině 1 až 4, se zhutněním</t>
  </si>
  <si>
    <t>urovnání povrchu pod stávající betonovou deskou pódia</t>
  </si>
  <si>
    <t>0,5*0,75*(32,832+4*4)</t>
  </si>
  <si>
    <t>711111001R00</t>
  </si>
  <si>
    <t>Provedení izolace proti zemní vlhkosti natěradly za studena na ploše vodorovné nátěrem penetračním, 1 x nátěr, materiál ve specifikaci</t>
  </si>
  <si>
    <t>1/2 plochy - izolace sklepa: 233,84/2</t>
  </si>
  <si>
    <t>111631501R</t>
  </si>
  <si>
    <t>Penetrace asfaltová; funkce: zpevnění povrchu, adhezní můstek; podklad: beton, keramika; ředidlo: organické</t>
  </si>
  <si>
    <t>kus</t>
  </si>
  <si>
    <t>1/2 plochy - izolace sklepa: 233,84/2 * 0,3kg/m2;1kus = 9kg</t>
  </si>
  <si>
    <t>711141559RT1</t>
  </si>
  <si>
    <t xml:space="preserve">Provedení izolace proti zemní vlhkosti pásy přitavením vodorovná, 1 vrstva, bez dodávky izolačních pásů,  </t>
  </si>
  <si>
    <t>62855221R</t>
  </si>
  <si>
    <t>pás izolační z modifikovaného asfaltu barva přírodní; natavitelný, nalepující; nosná vložka polyesterové rouno; horní strana posyp - břidlice; spodní strana PE fólie; tl. 5,0 mm</t>
  </si>
  <si>
    <t>711491272RZ2</t>
  </si>
  <si>
    <t>Provedení izolace proti tlakové vodě ostatní práce svislá, ochranná textílie, včetně dodávky materiálu</t>
  </si>
  <si>
    <t>ochrana izolace geotextilíí 500g/m2</t>
  </si>
  <si>
    <t>R</t>
  </si>
  <si>
    <t>PŘÍPRAVA POVRCHU PRO PROVEDENÍ HYDROIZOLACE</t>
  </si>
  <si>
    <t xml:space="preserve">SROVNÁNÍ PROVRCHU PO BOURÁNÍ, BROUŠENÍM, TRYSKÁNÍM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</si>
</sst>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i/>
      <sz val="7"/>
      <color rgb="FF0070C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4" fontId="3" fillId="3" borderId="37" xfId="0" applyNumberFormat="1" applyFont="1" applyFill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5" fillId="3" borderId="0" xfId="0" applyNumberFormat="1" applyFont="1" applyFill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37" xfId="0" applyNumberFormat="1" applyFont="1" applyBorder="1" applyAlignment="1">
      <alignment horizontal="left" vertical="top" wrapText="1"/>
    </xf>
    <xf numFmtId="4" fontId="5" fillId="3" borderId="22" xfId="0" applyNumberFormat="1" applyFont="1" applyFill="1" applyBorder="1" applyAlignment="1">
      <alignment vertical="center"/>
    </xf>
    <xf numFmtId="49" fontId="5" fillId="3" borderId="12" xfId="0" applyNumberFormat="1" applyFont="1" applyFill="1" applyBorder="1" applyAlignment="1">
      <alignment vertical="center"/>
    </xf>
    <xf numFmtId="49" fontId="16" fillId="0" borderId="0" xfId="0" applyNumberFormat="1" applyFont="1" applyAlignment="1">
      <alignment vertical="top"/>
    </xf>
    <xf numFmtId="0" fontId="18" fillId="0" borderId="0" xfId="0" applyFont="1"/>
    <xf numFmtId="0" fontId="16" fillId="0" borderId="0" xfId="0" applyFont="1" applyAlignment="1">
      <alignment horizontal="center" vertical="top" shrinkToFit="1"/>
    </xf>
    <xf numFmtId="49" fontId="5" fillId="3" borderId="0" xfId="0" applyNumberFormat="1" applyFont="1" applyFill="1" applyAlignment="1">
      <alignment vertical="top"/>
    </xf>
    <xf numFmtId="49" fontId="5" fillId="3" borderId="0" xfId="0" applyNumberFormat="1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top" shrinkToFit="1"/>
    </xf>
    <xf numFmtId="0" fontId="17" fillId="0" borderId="0" xfId="0" applyFont="1" applyAlignment="1">
      <alignment vertical="top" wrapText="1"/>
    </xf>
    <xf numFmtId="0" fontId="18" fillId="0" borderId="39" xfId="0" applyFont="1" applyBorder="1"/>
    <xf numFmtId="0" fontId="16" fillId="0" borderId="37" xfId="0" applyFont="1" applyBorder="1" applyAlignment="1">
      <alignment vertical="top"/>
    </xf>
    <xf numFmtId="49" fontId="16" fillId="0" borderId="37" xfId="0" applyNumberFormat="1" applyFont="1" applyBorder="1" applyAlignment="1">
      <alignment vertical="top"/>
    </xf>
    <xf numFmtId="0" fontId="16" fillId="0" borderId="37" xfId="0" applyFont="1" applyBorder="1" applyAlignment="1">
      <alignment horizontal="center" vertical="top" shrinkToFit="1"/>
    </xf>
    <xf numFmtId="165" fontId="16" fillId="0" borderId="37" xfId="0" applyNumberFormat="1" applyFont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8" fillId="0" borderId="41" xfId="0" applyFont="1" applyBorder="1"/>
    <xf numFmtId="0" fontId="17" fillId="0" borderId="40" xfId="0" applyFont="1" applyBorder="1" applyAlignment="1">
      <alignment vertical="top" wrapText="1"/>
    </xf>
    <xf numFmtId="0" fontId="17" fillId="0" borderId="41" xfId="0" applyFont="1" applyBorder="1" applyAlignment="1">
      <alignment vertical="top" wrapText="1"/>
    </xf>
    <xf numFmtId="4" fontId="16" fillId="0" borderId="37" xfId="0" applyNumberFormat="1" applyFont="1" applyBorder="1" applyAlignment="1" applyProtection="1">
      <alignment vertical="top" shrinkToFit="1"/>
      <protection locked="0"/>
    </xf>
    <xf numFmtId="49" fontId="16" fillId="0" borderId="41" xfId="0" applyNumberFormat="1" applyFont="1" applyBorder="1" applyAlignment="1">
      <alignment horizontal="left" vertical="top" wrapText="1"/>
    </xf>
    <xf numFmtId="0" fontId="0" fillId="4" borderId="36" xfId="0" applyFill="1" applyBorder="1" applyAlignment="1">
      <alignment wrapText="1"/>
    </xf>
    <xf numFmtId="0" fontId="0" fillId="4" borderId="37" xfId="0" applyFill="1" applyBorder="1"/>
    <xf numFmtId="49" fontId="0" fillId="4" borderId="37" xfId="0" applyNumberFormat="1" applyFill="1" applyBorder="1"/>
    <xf numFmtId="0" fontId="0" fillId="4" borderId="37" xfId="0" applyFill="1" applyBorder="1" applyAlignment="1">
      <alignment horizontal="center"/>
    </xf>
    <xf numFmtId="0" fontId="0" fillId="4" borderId="34" xfId="0" applyFill="1" applyBorder="1"/>
    <xf numFmtId="0" fontId="0" fillId="0" borderId="26" xfId="0" applyBorder="1" applyAlignment="1">
      <alignment vertical="top"/>
    </xf>
    <xf numFmtId="4" fontId="0" fillId="0" borderId="42" xfId="0" applyNumberFormat="1" applyBorder="1" applyAlignment="1">
      <alignment vertical="top"/>
    </xf>
    <xf numFmtId="0" fontId="16" fillId="0" borderId="26" xfId="0" applyFont="1" applyBorder="1" applyAlignment="1">
      <alignment vertical="top"/>
    </xf>
    <xf numFmtId="4" fontId="16" fillId="0" borderId="42" xfId="0" applyNumberFormat="1" applyFont="1" applyBorder="1" applyAlignment="1">
      <alignment vertical="top" shrinkToFit="1"/>
    </xf>
    <xf numFmtId="0" fontId="5" fillId="3" borderId="26" xfId="0" applyFont="1" applyFill="1" applyBorder="1" applyAlignment="1">
      <alignment vertical="top"/>
    </xf>
    <xf numFmtId="4" fontId="5" fillId="3" borderId="42" xfId="0" applyNumberFormat="1" applyFont="1" applyFill="1" applyBorder="1" applyAlignment="1">
      <alignment vertical="top" shrinkToFit="1"/>
    </xf>
    <xf numFmtId="0" fontId="17" fillId="0" borderId="42" xfId="0" applyFont="1" applyBorder="1" applyAlignment="1">
      <alignment vertical="top" wrapText="1"/>
    </xf>
    <xf numFmtId="0" fontId="18" fillId="0" borderId="42" xfId="0" applyFont="1" applyBorder="1"/>
    <xf numFmtId="0" fontId="0" fillId="0" borderId="10" xfId="0" applyBorder="1"/>
    <xf numFmtId="49" fontId="0" fillId="0" borderId="6" xfId="0" applyNumberFormat="1" applyBorder="1"/>
    <xf numFmtId="49" fontId="0" fillId="0" borderId="6" xfId="0" applyNumberForma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43" xfId="0" applyBorder="1"/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39" xfId="0" applyNumberFormat="1" applyFont="1" applyBorder="1" applyAlignment="1">
      <alignment vertical="top"/>
    </xf>
    <xf numFmtId="49" fontId="16" fillId="0" borderId="39" xfId="0" applyNumberFormat="1" applyFont="1" applyBorder="1" applyAlignment="1">
      <alignment horizontal="left" vertical="top" wrapText="1"/>
    </xf>
    <xf numFmtId="0" fontId="16" fillId="0" borderId="39" xfId="0" applyFont="1" applyBorder="1" applyAlignment="1">
      <alignment horizontal="center" vertical="top" shrinkToFit="1"/>
    </xf>
    <xf numFmtId="165" fontId="16" fillId="0" borderId="39" xfId="0" applyNumberFormat="1" applyFont="1" applyBorder="1" applyAlignment="1">
      <alignment vertical="top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vertical="center"/>
    </xf>
    <xf numFmtId="0" fontId="16" fillId="0" borderId="39" xfId="0" applyFont="1" applyBorder="1" applyAlignment="1">
      <alignment horizontal="center" vertical="center"/>
    </xf>
    <xf numFmtId="165" fontId="16" fillId="0" borderId="37" xfId="0" applyNumberFormat="1" applyFont="1" applyBorder="1" applyAlignment="1">
      <alignment horizontal="right" vertical="top"/>
    </xf>
    <xf numFmtId="165" fontId="16" fillId="0" borderId="39" xfId="0" applyNumberFormat="1" applyFont="1" applyBorder="1" applyAlignment="1">
      <alignment horizontal="right" vertical="top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right" vertical="top"/>
    </xf>
    <xf numFmtId="0" fontId="18" fillId="0" borderId="37" xfId="0" applyFont="1" applyBorder="1"/>
    <xf numFmtId="0" fontId="5" fillId="3" borderId="34" xfId="0" applyFont="1" applyFill="1" applyBorder="1" applyAlignment="1">
      <alignment vertical="top"/>
    </xf>
    <xf numFmtId="49" fontId="5" fillId="3" borderId="35" xfId="0" applyNumberFormat="1" applyFont="1" applyFill="1" applyBorder="1" applyAlignment="1">
      <alignment vertical="top"/>
    </xf>
    <xf numFmtId="49" fontId="5" fillId="3" borderId="35" xfId="0" applyNumberFormat="1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center" vertical="top" shrinkToFit="1"/>
    </xf>
    <xf numFmtId="165" fontId="5" fillId="3" borderId="35" xfId="0" applyNumberFormat="1" applyFont="1" applyFill="1" applyBorder="1" applyAlignment="1">
      <alignment vertical="top" shrinkToFit="1"/>
    </xf>
    <xf numFmtId="4" fontId="5" fillId="3" borderId="35" xfId="0" applyNumberFormat="1" applyFont="1" applyFill="1" applyBorder="1" applyAlignment="1">
      <alignment vertical="top" shrinkToFit="1"/>
    </xf>
    <xf numFmtId="4" fontId="5" fillId="3" borderId="36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1" fillId="0" borderId="12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24" t="s">
        <v>41</v>
      </c>
      <c r="B2" s="224"/>
      <c r="C2" s="224"/>
      <c r="D2" s="224"/>
      <c r="E2" s="224"/>
      <c r="F2" s="224"/>
      <c r="G2" s="22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E18" sqref="E18:F1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60" t="s">
        <v>4</v>
      </c>
      <c r="C1" s="261"/>
      <c r="D1" s="261"/>
      <c r="E1" s="261"/>
      <c r="F1" s="261"/>
      <c r="G1" s="261"/>
      <c r="H1" s="261"/>
      <c r="I1" s="261"/>
      <c r="J1" s="262"/>
    </row>
    <row r="2" spans="1:15" ht="36" customHeight="1" x14ac:dyDescent="0.2">
      <c r="A2" s="2"/>
      <c r="B2" s="77" t="s">
        <v>24</v>
      </c>
      <c r="C2" s="78"/>
      <c r="D2" s="79" t="s">
        <v>47</v>
      </c>
      <c r="E2" s="266" t="s">
        <v>44</v>
      </c>
      <c r="F2" s="267"/>
      <c r="G2" s="267"/>
      <c r="H2" s="267"/>
      <c r="I2" s="267"/>
      <c r="J2" s="268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69" t="s">
        <v>44</v>
      </c>
      <c r="F3" s="270"/>
      <c r="G3" s="270"/>
      <c r="H3" s="270"/>
      <c r="I3" s="270"/>
      <c r="J3" s="271"/>
    </row>
    <row r="4" spans="1:15" ht="23.25" customHeight="1" x14ac:dyDescent="0.2">
      <c r="A4" s="76">
        <v>311</v>
      </c>
      <c r="B4" s="82" t="s">
        <v>46</v>
      </c>
      <c r="C4" s="83"/>
      <c r="D4" s="84" t="s">
        <v>43</v>
      </c>
      <c r="E4" s="249" t="s">
        <v>44</v>
      </c>
      <c r="F4" s="250"/>
      <c r="G4" s="250"/>
      <c r="H4" s="250"/>
      <c r="I4" s="250"/>
      <c r="J4" s="251"/>
    </row>
    <row r="5" spans="1:15" ht="24" customHeight="1" x14ac:dyDescent="0.2">
      <c r="A5" s="2"/>
      <c r="B5" s="31" t="s">
        <v>23</v>
      </c>
      <c r="D5" s="254"/>
      <c r="E5" s="255"/>
      <c r="F5" s="255"/>
      <c r="G5" s="255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56"/>
      <c r="E6" s="257"/>
      <c r="F6" s="257"/>
      <c r="G6" s="25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58"/>
      <c r="F7" s="259"/>
      <c r="G7" s="25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73"/>
      <c r="E11" s="273"/>
      <c r="F11" s="273"/>
      <c r="G11" s="273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248"/>
      <c r="E12" s="248"/>
      <c r="F12" s="248"/>
      <c r="G12" s="248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52"/>
      <c r="F13" s="253"/>
      <c r="G13" s="25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72"/>
      <c r="F15" s="272"/>
      <c r="G15" s="274"/>
      <c r="H15" s="274"/>
      <c r="I15" s="274" t="s">
        <v>31</v>
      </c>
      <c r="J15" s="275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237"/>
      <c r="F16" s="238"/>
      <c r="G16" s="237"/>
      <c r="H16" s="238"/>
      <c r="I16" s="237">
        <f>'01 01 Pol'!G4</f>
        <v>0</v>
      </c>
      <c r="J16" s="239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237"/>
      <c r="F17" s="238"/>
      <c r="G17" s="237"/>
      <c r="H17" s="238"/>
      <c r="I17" s="237">
        <v>0</v>
      </c>
      <c r="J17" s="239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237"/>
      <c r="F18" s="238"/>
      <c r="G18" s="237"/>
      <c r="H18" s="238"/>
      <c r="I18" s="237">
        <v>0</v>
      </c>
      <c r="J18" s="239"/>
    </row>
    <row r="19" spans="1:10" ht="23.25" customHeight="1" x14ac:dyDescent="0.2">
      <c r="A19" s="137" t="s">
        <v>74</v>
      </c>
      <c r="B19" s="38" t="s">
        <v>29</v>
      </c>
      <c r="C19" s="62"/>
      <c r="D19" s="63"/>
      <c r="E19" s="237"/>
      <c r="F19" s="238"/>
      <c r="G19" s="237"/>
      <c r="H19" s="238"/>
      <c r="I19" s="237">
        <v>0</v>
      </c>
      <c r="J19" s="239"/>
    </row>
    <row r="20" spans="1:10" ht="23.25" customHeight="1" x14ac:dyDescent="0.2">
      <c r="A20" s="137" t="s">
        <v>75</v>
      </c>
      <c r="B20" s="38" t="s">
        <v>30</v>
      </c>
      <c r="C20" s="62"/>
      <c r="D20" s="63"/>
      <c r="E20" s="237"/>
      <c r="F20" s="238"/>
      <c r="G20" s="237"/>
      <c r="H20" s="238"/>
      <c r="I20" s="237">
        <v>0</v>
      </c>
      <c r="J20" s="239"/>
    </row>
    <row r="21" spans="1:10" ht="23.25" customHeight="1" x14ac:dyDescent="0.2">
      <c r="A21" s="2"/>
      <c r="B21" s="48" t="s">
        <v>31</v>
      </c>
      <c r="C21" s="64"/>
      <c r="D21" s="65"/>
      <c r="E21" s="240"/>
      <c r="F21" s="276"/>
      <c r="G21" s="240"/>
      <c r="H21" s="276"/>
      <c r="I21" s="240">
        <f>SUM(I16:J20)</f>
        <v>0</v>
      </c>
      <c r="J21" s="24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235">
        <v>0</v>
      </c>
      <c r="H23" s="236"/>
      <c r="I23" s="236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33">
        <v>0</v>
      </c>
      <c r="H24" s="234"/>
      <c r="I24" s="234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35">
        <f>I21</f>
        <v>0</v>
      </c>
      <c r="H25" s="236"/>
      <c r="I25" s="236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63">
        <f>ZakladDPHZakl*0.21</f>
        <v>0</v>
      </c>
      <c r="H26" s="264"/>
      <c r="I26" s="264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65">
        <v>0</v>
      </c>
      <c r="H27" s="265"/>
      <c r="I27" s="265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42">
        <v>0</v>
      </c>
      <c r="H28" s="243"/>
      <c r="I28" s="243"/>
      <c r="J28" s="114" t="str">
        <f t="shared" si="0"/>
        <v>CZK</v>
      </c>
    </row>
    <row r="29" spans="1:10" ht="27.75" customHeight="1" thickBot="1" x14ac:dyDescent="0.25">
      <c r="A29" s="2"/>
      <c r="B29" s="110" t="s">
        <v>37</v>
      </c>
      <c r="C29" s="115"/>
      <c r="D29" s="115"/>
      <c r="E29" s="115"/>
      <c r="F29" s="116"/>
      <c r="G29" s="242">
        <f>ZakladDPHZakl+DPHZakl+Zaokrouhleni</f>
        <v>0</v>
      </c>
      <c r="H29" s="242"/>
      <c r="I29" s="242"/>
      <c r="J29" s="117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4"/>
      <c r="E34" s="245"/>
      <c r="G34" s="246"/>
      <c r="H34" s="247"/>
      <c r="I34" s="247"/>
      <c r="J34" s="25"/>
    </row>
    <row r="35" spans="1:10" ht="12.75" customHeight="1" x14ac:dyDescent="0.2">
      <c r="A35" s="2"/>
      <c r="B35" s="2"/>
      <c r="D35" s="232" t="s">
        <v>2</v>
      </c>
      <c r="E35" s="23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48</v>
      </c>
      <c r="C39" s="227"/>
      <c r="D39" s="227"/>
      <c r="E39" s="227"/>
      <c r="F39" s="97">
        <v>0</v>
      </c>
      <c r="G39" s="98">
        <v>0</v>
      </c>
      <c r="H39" s="99">
        <v>0</v>
      </c>
      <c r="I39" s="99">
        <v>0</v>
      </c>
      <c r="J39" s="100" t="str">
        <f>IF(CenaCelkemVypocet=0,"",I39/CenaCelkemVypocet*100)</f>
        <v/>
      </c>
    </row>
    <row r="40" spans="1:10" ht="25.5" hidden="1" customHeight="1" x14ac:dyDescent="0.2">
      <c r="A40" s="86">
        <v>2</v>
      </c>
      <c r="B40" s="101" t="s">
        <v>43</v>
      </c>
      <c r="C40" s="228" t="s">
        <v>44</v>
      </c>
      <c r="D40" s="228"/>
      <c r="E40" s="228"/>
      <c r="F40" s="102">
        <v>0</v>
      </c>
      <c r="G40" s="103">
        <v>0</v>
      </c>
      <c r="H40" s="103">
        <v>0</v>
      </c>
      <c r="I40" s="103">
        <v>0</v>
      </c>
      <c r="J40" s="104" t="str">
        <f>IF(CenaCelkemVypocet=0,"",I40/CenaCelkemVypocet*100)</f>
        <v/>
      </c>
    </row>
    <row r="41" spans="1:10" ht="25.5" hidden="1" customHeight="1" x14ac:dyDescent="0.2">
      <c r="A41" s="86">
        <v>3</v>
      </c>
      <c r="B41" s="105" t="s">
        <v>43</v>
      </c>
      <c r="C41" s="227" t="s">
        <v>44</v>
      </c>
      <c r="D41" s="227"/>
      <c r="E41" s="227"/>
      <c r="F41" s="106">
        <v>0</v>
      </c>
      <c r="G41" s="99">
        <v>0</v>
      </c>
      <c r="H41" s="99">
        <v>0</v>
      </c>
      <c r="I41" s="99">
        <v>0</v>
      </c>
      <c r="J41" s="100" t="str">
        <f>IF(CenaCelkemVypocet=0,"",I41/CenaCelkemVypocet*100)</f>
        <v/>
      </c>
    </row>
    <row r="42" spans="1:10" ht="25.5" hidden="1" customHeight="1" x14ac:dyDescent="0.2">
      <c r="A42" s="86"/>
      <c r="B42" s="229" t="s">
        <v>49</v>
      </c>
      <c r="C42" s="230"/>
      <c r="D42" s="230"/>
      <c r="E42" s="231"/>
      <c r="F42" s="107">
        <f>SUMIF(A39:A41,"=1",F39:F41)</f>
        <v>0</v>
      </c>
      <c r="G42" s="108">
        <f>SUMIF(A39:A41,"=1",G39:G41)</f>
        <v>0</v>
      </c>
      <c r="H42" s="108">
        <f>SUMIF(A39:A41,"=1",H39:H41)</f>
        <v>0</v>
      </c>
      <c r="I42" s="108">
        <f>SUMIF(A39:A41,"=1",I39:I41)</f>
        <v>0</v>
      </c>
      <c r="J42" s="109">
        <f>SUMIF(A39:A41,"=1",J39:J41)</f>
        <v>0</v>
      </c>
    </row>
    <row r="44" spans="1:10" x14ac:dyDescent="0.2">
      <c r="A44" t="s">
        <v>51</v>
      </c>
      <c r="B44" t="s">
        <v>52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9" spans="1:10" ht="15.75" x14ac:dyDescent="0.25">
      <c r="B49" s="118" t="s">
        <v>57</v>
      </c>
    </row>
    <row r="51" spans="1:10" ht="25.5" customHeight="1" x14ac:dyDescent="0.2">
      <c r="A51" s="120"/>
      <c r="B51" s="123" t="s">
        <v>18</v>
      </c>
      <c r="C51" s="123" t="s">
        <v>6</v>
      </c>
      <c r="D51" s="124"/>
      <c r="E51" s="124"/>
      <c r="F51" s="125" t="s">
        <v>58</v>
      </c>
      <c r="G51" s="125"/>
      <c r="H51" s="125"/>
      <c r="I51" s="125" t="s">
        <v>31</v>
      </c>
      <c r="J51" s="125" t="s">
        <v>0</v>
      </c>
    </row>
    <row r="52" spans="1:10" ht="36.75" customHeight="1" x14ac:dyDescent="0.2">
      <c r="A52" s="121"/>
      <c r="B52" s="126" t="s">
        <v>59</v>
      </c>
      <c r="C52" s="225" t="s">
        <v>60</v>
      </c>
      <c r="D52" s="226"/>
      <c r="E52" s="226"/>
      <c r="F52" s="135" t="s">
        <v>26</v>
      </c>
      <c r="G52" s="127"/>
      <c r="H52" s="127"/>
      <c r="I52" s="127">
        <f>'01 01 Pol'!G8</f>
        <v>0</v>
      </c>
      <c r="J52" s="132" t="str">
        <f>IF(I59=0,"",I52/I59*100)</f>
        <v/>
      </c>
    </row>
    <row r="53" spans="1:10" ht="36.75" customHeight="1" x14ac:dyDescent="0.2">
      <c r="A53" s="121"/>
      <c r="B53" s="126" t="s">
        <v>61</v>
      </c>
      <c r="C53" s="225" t="s">
        <v>62</v>
      </c>
      <c r="D53" s="226"/>
      <c r="E53" s="226"/>
      <c r="F53" s="135" t="s">
        <v>26</v>
      </c>
      <c r="G53" s="127"/>
      <c r="H53" s="127"/>
      <c r="I53" s="127">
        <f>'01 01 Pol'!G16</f>
        <v>0</v>
      </c>
      <c r="J53" s="132" t="str">
        <f>IF(I59=0,"",I53/I59*100)</f>
        <v/>
      </c>
    </row>
    <row r="54" spans="1:10" ht="36.75" customHeight="1" x14ac:dyDescent="0.2">
      <c r="A54" s="121"/>
      <c r="B54" s="126" t="s">
        <v>63</v>
      </c>
      <c r="C54" s="225" t="s">
        <v>64</v>
      </c>
      <c r="D54" s="226"/>
      <c r="E54" s="226"/>
      <c r="F54" s="135" t="s">
        <v>26</v>
      </c>
      <c r="G54" s="127"/>
      <c r="H54" s="127"/>
      <c r="I54" s="127">
        <f>'01 01 Pol'!G29</f>
        <v>0</v>
      </c>
      <c r="J54" s="132" t="str">
        <f>IF(I59=0,"",I54/I59*100)</f>
        <v/>
      </c>
    </row>
    <row r="55" spans="1:10" ht="36.75" customHeight="1" x14ac:dyDescent="0.2">
      <c r="A55" s="121"/>
      <c r="B55" s="126" t="s">
        <v>65</v>
      </c>
      <c r="C55" s="225" t="s">
        <v>66</v>
      </c>
      <c r="D55" s="226"/>
      <c r="E55" s="226"/>
      <c r="F55" s="135" t="s">
        <v>26</v>
      </c>
      <c r="G55" s="127"/>
      <c r="H55" s="127"/>
      <c r="I55" s="127">
        <f>'01 01 Pol'!G39</f>
        <v>0</v>
      </c>
      <c r="J55" s="132" t="str">
        <f>IF(I59=0,"",I55/I59*100)</f>
        <v/>
      </c>
    </row>
    <row r="56" spans="1:10" ht="36.75" customHeight="1" x14ac:dyDescent="0.2">
      <c r="A56" s="121"/>
      <c r="B56" s="126" t="s">
        <v>67</v>
      </c>
      <c r="C56" s="225" t="s">
        <v>68</v>
      </c>
      <c r="D56" s="226"/>
      <c r="E56" s="226"/>
      <c r="F56" s="135" t="s">
        <v>26</v>
      </c>
      <c r="G56" s="127"/>
      <c r="H56" s="127"/>
      <c r="I56" s="127">
        <f>'01 01 Pol'!G47</f>
        <v>0</v>
      </c>
      <c r="J56" s="132" t="str">
        <f>IF(I59=0,"",I56/I59*100)</f>
        <v/>
      </c>
    </row>
    <row r="57" spans="1:10" ht="36.75" customHeight="1" x14ac:dyDescent="0.2">
      <c r="A57" s="121"/>
      <c r="B57" s="126" t="s">
        <v>69</v>
      </c>
      <c r="C57" s="225" t="s">
        <v>70</v>
      </c>
      <c r="D57" s="226"/>
      <c r="E57" s="226"/>
      <c r="F57" s="135" t="s">
        <v>27</v>
      </c>
      <c r="G57" s="127"/>
      <c r="H57" s="127"/>
      <c r="I57" s="127">
        <f>'01 01 Pol'!G51</f>
        <v>0</v>
      </c>
      <c r="J57" s="132" t="str">
        <f>IF(I59=0,"",I57/I59*100)</f>
        <v/>
      </c>
    </row>
    <row r="58" spans="1:10" ht="36.75" customHeight="1" x14ac:dyDescent="0.2">
      <c r="A58" s="121"/>
      <c r="B58" s="126" t="s">
        <v>71</v>
      </c>
      <c r="C58" s="225" t="s">
        <v>72</v>
      </c>
      <c r="D58" s="226"/>
      <c r="E58" s="226"/>
      <c r="F58" s="135" t="s">
        <v>73</v>
      </c>
      <c r="G58" s="127"/>
      <c r="H58" s="127"/>
      <c r="I58" s="127">
        <f>'01 01 Pol'!G63</f>
        <v>0</v>
      </c>
      <c r="J58" s="132" t="str">
        <f>IF(I59=0,"",I58/I59*100)</f>
        <v/>
      </c>
    </row>
    <row r="59" spans="1:10" ht="25.5" customHeight="1" x14ac:dyDescent="0.2">
      <c r="A59" s="122"/>
      <c r="B59" s="128" t="s">
        <v>1</v>
      </c>
      <c r="C59" s="129"/>
      <c r="D59" s="130"/>
      <c r="E59" s="130"/>
      <c r="F59" s="136"/>
      <c r="G59" s="131"/>
      <c r="H59" s="131"/>
      <c r="I59" s="131">
        <f>SUM(I52:I58)</f>
        <v>0</v>
      </c>
      <c r="J59" s="133">
        <f>SUM(J52:J58)</f>
        <v>0</v>
      </c>
    </row>
    <row r="60" spans="1:10" x14ac:dyDescent="0.2">
      <c r="F60" s="85"/>
      <c r="G60" s="85"/>
      <c r="H60" s="85"/>
      <c r="I60" s="85"/>
      <c r="J60" s="134"/>
    </row>
    <row r="61" spans="1:10" x14ac:dyDescent="0.2">
      <c r="F61" s="85"/>
      <c r="G61" s="85"/>
      <c r="H61" s="85"/>
      <c r="I61" s="85"/>
      <c r="J61" s="134"/>
    </row>
    <row r="62" spans="1:10" x14ac:dyDescent="0.2">
      <c r="F62" s="85"/>
      <c r="G62" s="85"/>
      <c r="H62" s="85"/>
      <c r="I62" s="85"/>
      <c r="J62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8:E58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77" t="s">
        <v>7</v>
      </c>
      <c r="B1" s="277"/>
      <c r="C1" s="278"/>
      <c r="D1" s="277"/>
      <c r="E1" s="277"/>
      <c r="F1" s="277"/>
      <c r="G1" s="277"/>
    </row>
    <row r="2" spans="1:7" ht="24.95" customHeight="1" x14ac:dyDescent="0.2">
      <c r="A2" s="50" t="s">
        <v>8</v>
      </c>
      <c r="B2" s="49"/>
      <c r="C2" s="279"/>
      <c r="D2" s="279"/>
      <c r="E2" s="279"/>
      <c r="F2" s="279"/>
      <c r="G2" s="280"/>
    </row>
    <row r="3" spans="1:7" ht="24.95" customHeight="1" x14ac:dyDescent="0.2">
      <c r="A3" s="50" t="s">
        <v>9</v>
      </c>
      <c r="B3" s="49"/>
      <c r="C3" s="279"/>
      <c r="D3" s="279"/>
      <c r="E3" s="279"/>
      <c r="F3" s="279"/>
      <c r="G3" s="280"/>
    </row>
    <row r="4" spans="1:7" ht="24.95" customHeight="1" x14ac:dyDescent="0.2">
      <c r="A4" s="50" t="s">
        <v>10</v>
      </c>
      <c r="B4" s="49"/>
      <c r="C4" s="279"/>
      <c r="D4" s="279"/>
      <c r="E4" s="279"/>
      <c r="F4" s="279"/>
      <c r="G4" s="28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27"/>
  <sheetViews>
    <sheetView view="pageBreakPreview" zoomScaleNormal="120" zoomScaleSheetLayoutView="100" workbookViewId="0">
      <pane ySplit="7" topLeftCell="A8" activePane="bottomLeft" state="frozen"/>
      <selection pane="bottomLeft" activeCell="F68" sqref="F68"/>
    </sheetView>
  </sheetViews>
  <sheetFormatPr defaultRowHeight="12.75" outlineLevelRow="1" x14ac:dyDescent="0.2"/>
  <cols>
    <col min="1" max="1" width="3.42578125" customWidth="1"/>
    <col min="2" max="2" width="12.7109375" style="119" customWidth="1"/>
    <col min="3" max="3" width="49" style="119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8" max="28" width="14.5703125" customWidth="1"/>
    <col min="29" max="29" width="0" hidden="1" customWidth="1"/>
    <col min="31" max="41" width="0" hidden="1" customWidth="1"/>
  </cols>
  <sheetData>
    <row r="1" spans="1:60" ht="15.75" customHeight="1" x14ac:dyDescent="0.25">
      <c r="A1" s="281" t="s">
        <v>7</v>
      </c>
      <c r="B1" s="281"/>
      <c r="C1" s="281"/>
      <c r="D1" s="281"/>
      <c r="E1" s="281"/>
      <c r="F1" s="281"/>
      <c r="G1" s="281"/>
      <c r="AG1" t="s">
        <v>76</v>
      </c>
    </row>
    <row r="2" spans="1:60" ht="25.15" customHeight="1" x14ac:dyDescent="0.2">
      <c r="A2" s="138" t="s">
        <v>8</v>
      </c>
      <c r="B2" s="49" t="s">
        <v>47</v>
      </c>
      <c r="C2" s="282" t="s">
        <v>172</v>
      </c>
      <c r="D2" s="283"/>
      <c r="E2" s="283"/>
      <c r="F2" s="283"/>
      <c r="G2" s="284"/>
      <c r="AG2" t="s">
        <v>77</v>
      </c>
    </row>
    <row r="3" spans="1:60" ht="25.15" customHeight="1" x14ac:dyDescent="0.2">
      <c r="A3" s="138" t="s">
        <v>9</v>
      </c>
      <c r="B3" s="49" t="s">
        <v>43</v>
      </c>
      <c r="C3" s="282" t="s">
        <v>173</v>
      </c>
      <c r="D3" s="283"/>
      <c r="E3" s="283"/>
      <c r="F3" s="283"/>
      <c r="G3" s="284"/>
      <c r="AC3" s="119" t="s">
        <v>77</v>
      </c>
      <c r="AG3" t="s">
        <v>78</v>
      </c>
    </row>
    <row r="4" spans="1:60" ht="25.15" customHeight="1" x14ac:dyDescent="0.2">
      <c r="A4" s="139" t="s">
        <v>10</v>
      </c>
      <c r="B4" s="140" t="s">
        <v>43</v>
      </c>
      <c r="C4" s="159" t="s">
        <v>173</v>
      </c>
      <c r="D4" s="141"/>
      <c r="E4" s="141"/>
      <c r="F4" s="141"/>
      <c r="G4" s="158">
        <f>G8+G16+G29+G39+G47+G51+G63</f>
        <v>0</v>
      </c>
      <c r="AG4" t="s">
        <v>79</v>
      </c>
    </row>
    <row r="5" spans="1:60" x14ac:dyDescent="0.2">
      <c r="D5" s="10"/>
    </row>
    <row r="6" spans="1:60" ht="38.25" x14ac:dyDescent="0.2">
      <c r="A6" s="179" t="s">
        <v>80</v>
      </c>
      <c r="B6" s="180" t="s">
        <v>81</v>
      </c>
      <c r="C6" s="180" t="s">
        <v>82</v>
      </c>
      <c r="D6" s="181" t="s">
        <v>83</v>
      </c>
      <c r="E6" s="179" t="s">
        <v>84</v>
      </c>
      <c r="F6" s="182" t="s">
        <v>85</v>
      </c>
      <c r="G6" s="179" t="s">
        <v>31</v>
      </c>
      <c r="H6" s="178" t="s">
        <v>32</v>
      </c>
      <c r="I6" s="142" t="s">
        <v>86</v>
      </c>
      <c r="J6" s="142" t="s">
        <v>33</v>
      </c>
      <c r="K6" s="142" t="s">
        <v>87</v>
      </c>
      <c r="L6" s="142" t="s">
        <v>88</v>
      </c>
      <c r="M6" s="142" t="s">
        <v>89</v>
      </c>
      <c r="N6" s="142" t="s">
        <v>90</v>
      </c>
      <c r="O6" s="142" t="s">
        <v>91</v>
      </c>
      <c r="P6" s="142" t="s">
        <v>92</v>
      </c>
      <c r="Q6" s="142" t="s">
        <v>93</v>
      </c>
      <c r="R6" s="142" t="s">
        <v>94</v>
      </c>
      <c r="S6" s="142" t="s">
        <v>95</v>
      </c>
      <c r="T6" s="142" t="s">
        <v>96</v>
      </c>
      <c r="U6" s="142" t="s">
        <v>97</v>
      </c>
      <c r="V6" s="142" t="s">
        <v>98</v>
      </c>
      <c r="W6" s="142" t="s">
        <v>99</v>
      </c>
      <c r="X6" s="142" t="s">
        <v>100</v>
      </c>
      <c r="Y6" s="142" t="s">
        <v>101</v>
      </c>
    </row>
    <row r="7" spans="1:60" hidden="1" x14ac:dyDescent="0.2">
      <c r="A7" s="183"/>
      <c r="B7" s="4"/>
      <c r="C7" s="4"/>
      <c r="D7" s="6"/>
      <c r="E7" s="144"/>
      <c r="F7" s="145"/>
      <c r="G7" s="184"/>
      <c r="H7" s="145"/>
      <c r="I7" s="145"/>
      <c r="J7" s="145"/>
      <c r="K7" s="145"/>
      <c r="L7" s="145"/>
      <c r="M7" s="145"/>
      <c r="N7" s="144"/>
      <c r="O7" s="144"/>
      <c r="P7" s="144"/>
      <c r="Q7" s="144"/>
      <c r="R7" s="145"/>
      <c r="S7" s="145"/>
      <c r="T7" s="145"/>
      <c r="U7" s="145"/>
      <c r="V7" s="145"/>
      <c r="W7" s="145"/>
      <c r="X7" s="145"/>
      <c r="Y7" s="145"/>
    </row>
    <row r="8" spans="1:60" x14ac:dyDescent="0.2">
      <c r="A8" s="150" t="s">
        <v>102</v>
      </c>
      <c r="B8" s="151" t="s">
        <v>59</v>
      </c>
      <c r="C8" s="156" t="s">
        <v>60</v>
      </c>
      <c r="D8" s="152"/>
      <c r="E8" s="153"/>
      <c r="F8" s="154"/>
      <c r="G8" s="155">
        <f>SUM(G9:G15)</f>
        <v>0</v>
      </c>
      <c r="H8" s="149"/>
      <c r="I8" s="149">
        <v>0</v>
      </c>
      <c r="J8" s="149"/>
      <c r="K8" s="149">
        <v>0</v>
      </c>
      <c r="L8" s="149"/>
      <c r="M8" s="149"/>
      <c r="N8" s="148"/>
      <c r="O8" s="148"/>
      <c r="P8" s="148"/>
      <c r="Q8" s="148"/>
      <c r="R8" s="149"/>
      <c r="S8" s="149"/>
      <c r="T8" s="149"/>
      <c r="U8" s="149"/>
      <c r="V8" s="149"/>
      <c r="W8" s="149"/>
      <c r="X8" s="149"/>
      <c r="Y8" s="149"/>
      <c r="AG8" t="s">
        <v>103</v>
      </c>
    </row>
    <row r="9" spans="1:60" x14ac:dyDescent="0.2">
      <c r="A9" s="168">
        <v>1</v>
      </c>
      <c r="B9" s="169" t="s">
        <v>174</v>
      </c>
      <c r="C9" s="157" t="s">
        <v>175</v>
      </c>
      <c r="D9" s="170" t="s">
        <v>122</v>
      </c>
      <c r="E9" s="171">
        <f>(32.832+4*2)*1</f>
        <v>40.832000000000001</v>
      </c>
      <c r="F9" s="172">
        <v>0</v>
      </c>
      <c r="G9" s="172">
        <f>E9*F9</f>
        <v>0</v>
      </c>
      <c r="H9" s="149"/>
      <c r="I9" s="149"/>
      <c r="J9" s="149"/>
      <c r="K9" s="149"/>
      <c r="L9" s="149"/>
      <c r="M9" s="149"/>
      <c r="N9" s="148"/>
      <c r="O9" s="148"/>
      <c r="P9" s="148"/>
      <c r="Q9" s="148"/>
      <c r="R9" s="149"/>
      <c r="S9" s="149"/>
      <c r="T9" s="149"/>
      <c r="U9" s="149"/>
      <c r="V9" s="149"/>
      <c r="W9" s="149"/>
      <c r="X9" s="149"/>
      <c r="Y9" s="149"/>
    </row>
    <row r="10" spans="1:60" ht="22.5" x14ac:dyDescent="0.2">
      <c r="A10" s="168">
        <v>1</v>
      </c>
      <c r="B10" s="169" t="s">
        <v>104</v>
      </c>
      <c r="C10" s="157" t="s">
        <v>105</v>
      </c>
      <c r="D10" s="170" t="s">
        <v>106</v>
      </c>
      <c r="E10" s="171">
        <f>233.84*0.15</f>
        <v>35.076000000000001</v>
      </c>
      <c r="F10" s="172">
        <v>0</v>
      </c>
      <c r="G10" s="172">
        <f>E10*F10</f>
        <v>0</v>
      </c>
      <c r="H10" s="149"/>
      <c r="I10" s="149"/>
      <c r="J10" s="149"/>
      <c r="K10" s="149"/>
      <c r="L10" s="149"/>
      <c r="M10" s="149"/>
      <c r="N10" s="148"/>
      <c r="O10" s="148"/>
      <c r="P10" s="148"/>
      <c r="Q10" s="148"/>
      <c r="R10" s="149"/>
      <c r="S10" s="149"/>
      <c r="T10" s="149"/>
      <c r="U10" s="149"/>
      <c r="V10" s="149"/>
      <c r="W10" s="149"/>
      <c r="X10" s="149"/>
      <c r="Y10" s="149"/>
    </row>
    <row r="11" spans="1:60" x14ac:dyDescent="0.2">
      <c r="A11" s="185"/>
      <c r="B11" s="160"/>
      <c r="C11" s="173" t="s">
        <v>162</v>
      </c>
      <c r="D11" s="162"/>
      <c r="E11" s="146"/>
      <c r="F11" s="147"/>
      <c r="G11" s="186"/>
      <c r="H11" s="147">
        <v>0</v>
      </c>
      <c r="I11" s="147">
        <v>0</v>
      </c>
      <c r="J11" s="147">
        <v>2290</v>
      </c>
      <c r="K11" s="147">
        <v>0</v>
      </c>
      <c r="L11" s="147">
        <v>21</v>
      </c>
      <c r="M11" s="147">
        <v>0</v>
      </c>
      <c r="N11" s="146">
        <v>0</v>
      </c>
      <c r="O11" s="146">
        <v>0</v>
      </c>
      <c r="P11" s="146">
        <v>0</v>
      </c>
      <c r="Q11" s="146">
        <v>0</v>
      </c>
      <c r="R11" s="147"/>
      <c r="S11" s="147" t="s">
        <v>107</v>
      </c>
      <c r="T11" s="147" t="s">
        <v>107</v>
      </c>
      <c r="U11" s="147">
        <v>0.77</v>
      </c>
      <c r="V11" s="147">
        <v>0</v>
      </c>
      <c r="W11" s="147"/>
      <c r="X11" s="147" t="s">
        <v>108</v>
      </c>
      <c r="Y11" s="147" t="s">
        <v>109</v>
      </c>
      <c r="Z11" s="143"/>
      <c r="AA11" s="143"/>
      <c r="AB11" s="143"/>
      <c r="AC11" s="143"/>
      <c r="AD11" s="143"/>
      <c r="AE11" s="143"/>
      <c r="AF11" s="143"/>
      <c r="AG11" s="143" t="s">
        <v>110</v>
      </c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</row>
    <row r="12" spans="1:60" ht="12.75" customHeight="1" x14ac:dyDescent="0.2">
      <c r="A12" s="168">
        <v>3</v>
      </c>
      <c r="B12" s="169" t="s">
        <v>176</v>
      </c>
      <c r="C12" s="157" t="s">
        <v>177</v>
      </c>
      <c r="D12" s="170" t="s">
        <v>106</v>
      </c>
      <c r="E12" s="171">
        <f>E21</f>
        <v>18.312000000000001</v>
      </c>
      <c r="F12" s="172">
        <v>0</v>
      </c>
      <c r="G12" s="172">
        <f>E12*F12</f>
        <v>0</v>
      </c>
      <c r="H12" s="147"/>
      <c r="I12" s="147"/>
      <c r="J12" s="147"/>
      <c r="K12" s="147"/>
      <c r="L12" s="147"/>
      <c r="M12" s="147"/>
      <c r="N12" s="146"/>
      <c r="O12" s="146"/>
      <c r="P12" s="146"/>
      <c r="Q12" s="146"/>
      <c r="R12" s="147"/>
      <c r="S12" s="147"/>
      <c r="T12" s="147"/>
      <c r="U12" s="147"/>
      <c r="V12" s="147"/>
      <c r="W12" s="147"/>
      <c r="X12" s="147"/>
      <c r="Y12" s="147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</row>
    <row r="13" spans="1:60" x14ac:dyDescent="0.2">
      <c r="A13" s="185"/>
      <c r="B13" s="160"/>
      <c r="C13" s="173" t="s">
        <v>166</v>
      </c>
      <c r="D13" s="162"/>
      <c r="E13" s="146"/>
      <c r="F13" s="147"/>
      <c r="G13" s="186"/>
      <c r="H13" s="147"/>
      <c r="I13" s="147"/>
      <c r="J13" s="147"/>
      <c r="K13" s="147"/>
      <c r="L13" s="147"/>
      <c r="M13" s="147"/>
      <c r="N13" s="146"/>
      <c r="O13" s="146"/>
      <c r="P13" s="146"/>
      <c r="Q13" s="146"/>
      <c r="R13" s="147"/>
      <c r="S13" s="147"/>
      <c r="T13" s="147"/>
      <c r="U13" s="147"/>
      <c r="V13" s="147"/>
      <c r="W13" s="147"/>
      <c r="X13" s="147"/>
      <c r="Y13" s="147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</row>
    <row r="14" spans="1:60" ht="22.5" x14ac:dyDescent="0.2">
      <c r="A14" s="168">
        <v>15</v>
      </c>
      <c r="B14" s="169" t="s">
        <v>182</v>
      </c>
      <c r="C14" s="157" t="s">
        <v>183</v>
      </c>
      <c r="D14" s="170" t="s">
        <v>106</v>
      </c>
      <c r="E14" s="171">
        <f>E12</f>
        <v>18.312000000000001</v>
      </c>
      <c r="F14" s="172">
        <v>0</v>
      </c>
      <c r="G14" s="172">
        <f>E14*F14</f>
        <v>0</v>
      </c>
      <c r="H14" s="147"/>
      <c r="I14" s="147"/>
      <c r="J14" s="147"/>
      <c r="K14" s="147"/>
      <c r="L14" s="147"/>
      <c r="M14" s="147"/>
      <c r="N14" s="146"/>
      <c r="O14" s="146"/>
      <c r="P14" s="146"/>
      <c r="Q14" s="146"/>
      <c r="R14" s="147"/>
      <c r="S14" s="147"/>
      <c r="T14" s="147"/>
      <c r="U14" s="147"/>
      <c r="V14" s="147"/>
      <c r="W14" s="147"/>
      <c r="X14" s="147"/>
      <c r="Y14" s="147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</row>
    <row r="15" spans="1:60" x14ac:dyDescent="0.2">
      <c r="A15" s="168">
        <v>4</v>
      </c>
      <c r="B15" s="169" t="s">
        <v>178</v>
      </c>
      <c r="C15" s="157" t="s">
        <v>179</v>
      </c>
      <c r="D15" s="170" t="s">
        <v>115</v>
      </c>
      <c r="E15" s="171">
        <f>E12*2</f>
        <v>36.624000000000002</v>
      </c>
      <c r="F15" s="172">
        <v>0</v>
      </c>
      <c r="G15" s="172">
        <f>E15*F15</f>
        <v>0</v>
      </c>
      <c r="H15" s="147"/>
      <c r="I15" s="147"/>
      <c r="J15" s="147"/>
      <c r="K15" s="147"/>
      <c r="L15" s="147"/>
      <c r="M15" s="147"/>
      <c r="N15" s="146"/>
      <c r="O15" s="146"/>
      <c r="P15" s="146"/>
      <c r="Q15" s="146"/>
      <c r="R15" s="147"/>
      <c r="S15" s="147"/>
      <c r="T15" s="147"/>
      <c r="U15" s="147"/>
      <c r="V15" s="147"/>
      <c r="W15" s="147"/>
      <c r="X15" s="147"/>
      <c r="Y15" s="147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</row>
    <row r="16" spans="1:60" x14ac:dyDescent="0.2">
      <c r="A16" s="187" t="s">
        <v>102</v>
      </c>
      <c r="B16" s="163" t="s">
        <v>61</v>
      </c>
      <c r="C16" s="164" t="s">
        <v>62</v>
      </c>
      <c r="D16" s="165"/>
      <c r="E16" s="148"/>
      <c r="F16" s="149"/>
      <c r="G16" s="188">
        <f>SUM(G17:G28)</f>
        <v>0</v>
      </c>
      <c r="H16" s="149"/>
      <c r="I16" s="149">
        <v>0</v>
      </c>
      <c r="J16" s="149"/>
      <c r="K16" s="149">
        <v>0</v>
      </c>
      <c r="L16" s="149"/>
      <c r="M16" s="149"/>
      <c r="N16" s="148"/>
      <c r="O16" s="148"/>
      <c r="P16" s="148"/>
      <c r="Q16" s="148"/>
      <c r="R16" s="149"/>
      <c r="S16" s="149"/>
      <c r="T16" s="149"/>
      <c r="U16" s="149"/>
      <c r="V16" s="149"/>
      <c r="W16" s="149"/>
      <c r="X16" s="149"/>
      <c r="Y16" s="149"/>
      <c r="AG16" t="s">
        <v>103</v>
      </c>
    </row>
    <row r="17" spans="1:60" ht="22.5" x14ac:dyDescent="0.2">
      <c r="A17" s="168">
        <v>2</v>
      </c>
      <c r="B17" s="169" t="s">
        <v>111</v>
      </c>
      <c r="C17" s="157" t="s">
        <v>112</v>
      </c>
      <c r="D17" s="170" t="s">
        <v>106</v>
      </c>
      <c r="E17" s="171">
        <f>(233.84+98.73)*0.15</f>
        <v>49.8855</v>
      </c>
      <c r="F17" s="172">
        <v>0</v>
      </c>
      <c r="G17" s="172">
        <f>E17*F17</f>
        <v>0</v>
      </c>
      <c r="H17" s="147">
        <v>3787.7</v>
      </c>
      <c r="I17" s="147">
        <v>0</v>
      </c>
      <c r="J17" s="147">
        <v>322.3</v>
      </c>
      <c r="K17" s="147">
        <v>0</v>
      </c>
      <c r="L17" s="147">
        <v>21</v>
      </c>
      <c r="M17" s="147">
        <v>0</v>
      </c>
      <c r="N17" s="146">
        <v>2.5249999999999999</v>
      </c>
      <c r="O17" s="146">
        <v>0</v>
      </c>
      <c r="P17" s="146">
        <v>0</v>
      </c>
      <c r="Q17" s="146">
        <v>0</v>
      </c>
      <c r="R17" s="147"/>
      <c r="S17" s="147" t="s">
        <v>107</v>
      </c>
      <c r="T17" s="147" t="s">
        <v>107</v>
      </c>
      <c r="U17" s="147">
        <v>0.48</v>
      </c>
      <c r="V17" s="147">
        <v>0</v>
      </c>
      <c r="W17" s="147"/>
      <c r="X17" s="147" t="s">
        <v>108</v>
      </c>
      <c r="Y17" s="147" t="s">
        <v>109</v>
      </c>
      <c r="Z17" s="143"/>
      <c r="AA17" s="143"/>
      <c r="AB17" s="143"/>
      <c r="AC17" s="143"/>
      <c r="AD17" s="143"/>
      <c r="AE17" s="143"/>
      <c r="AF17" s="143"/>
      <c r="AG17" s="143" t="s">
        <v>110</v>
      </c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</row>
    <row r="18" spans="1:60" x14ac:dyDescent="0.2">
      <c r="A18" s="185"/>
      <c r="B18" s="160"/>
      <c r="C18" s="173" t="s">
        <v>163</v>
      </c>
      <c r="D18" s="162"/>
      <c r="E18" s="146"/>
      <c r="F18" s="147"/>
      <c r="G18" s="186"/>
      <c r="H18" s="147"/>
      <c r="I18" s="147"/>
      <c r="J18" s="147"/>
      <c r="K18" s="147"/>
      <c r="L18" s="147"/>
      <c r="M18" s="147"/>
      <c r="N18" s="146"/>
      <c r="O18" s="146"/>
      <c r="P18" s="146"/>
      <c r="Q18" s="146"/>
      <c r="R18" s="147"/>
      <c r="S18" s="147"/>
      <c r="T18" s="147"/>
      <c r="U18" s="147"/>
      <c r="V18" s="147"/>
      <c r="W18" s="147"/>
      <c r="X18" s="147"/>
      <c r="Y18" s="147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</row>
    <row r="19" spans="1:60" x14ac:dyDescent="0.2">
      <c r="A19" s="168">
        <v>3</v>
      </c>
      <c r="B19" s="169" t="s">
        <v>113</v>
      </c>
      <c r="C19" s="157" t="s">
        <v>114</v>
      </c>
      <c r="D19" s="170" t="s">
        <v>115</v>
      </c>
      <c r="E19" s="171">
        <f>0.035*49.89</f>
        <v>1.7461500000000001</v>
      </c>
      <c r="F19" s="172">
        <v>0</v>
      </c>
      <c r="G19" s="172">
        <f>E19*F19</f>
        <v>0</v>
      </c>
      <c r="H19" s="147">
        <v>44895.97</v>
      </c>
      <c r="I19" s="147">
        <v>0</v>
      </c>
      <c r="J19" s="147">
        <v>22994.03</v>
      </c>
      <c r="K19" s="147">
        <v>0</v>
      </c>
      <c r="L19" s="147">
        <v>21</v>
      </c>
      <c r="M19" s="147">
        <v>0</v>
      </c>
      <c r="N19" s="146">
        <v>1.00349</v>
      </c>
      <c r="O19" s="146">
        <v>0</v>
      </c>
      <c r="P19" s="146">
        <v>0</v>
      </c>
      <c r="Q19" s="146">
        <v>0</v>
      </c>
      <c r="R19" s="147"/>
      <c r="S19" s="147" t="s">
        <v>107</v>
      </c>
      <c r="T19" s="147" t="s">
        <v>107</v>
      </c>
      <c r="U19" s="147">
        <v>41.496000000000002</v>
      </c>
      <c r="V19" s="147">
        <v>0</v>
      </c>
      <c r="W19" s="147"/>
      <c r="X19" s="147" t="s">
        <v>108</v>
      </c>
      <c r="Y19" s="147" t="s">
        <v>109</v>
      </c>
      <c r="Z19" s="143"/>
      <c r="AA19" s="143"/>
      <c r="AB19" s="143"/>
      <c r="AC19" s="143"/>
      <c r="AD19" s="143"/>
      <c r="AE19" s="143"/>
      <c r="AF19" s="143"/>
      <c r="AG19" s="143" t="s">
        <v>110</v>
      </c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</row>
    <row r="20" spans="1:60" x14ac:dyDescent="0.2">
      <c r="A20" s="185"/>
      <c r="B20" s="160"/>
      <c r="C20" s="173" t="s">
        <v>164</v>
      </c>
      <c r="D20" s="162"/>
      <c r="E20" s="146"/>
      <c r="F20" s="147"/>
      <c r="G20" s="186"/>
      <c r="H20" s="147"/>
      <c r="I20" s="147"/>
      <c r="J20" s="147"/>
      <c r="K20" s="147"/>
      <c r="L20" s="147"/>
      <c r="M20" s="147"/>
      <c r="N20" s="146"/>
      <c r="O20" s="146"/>
      <c r="P20" s="146"/>
      <c r="Q20" s="146"/>
      <c r="R20" s="147"/>
      <c r="S20" s="147"/>
      <c r="T20" s="147"/>
      <c r="U20" s="147"/>
      <c r="V20" s="147"/>
      <c r="W20" s="147"/>
      <c r="X20" s="147"/>
      <c r="Y20" s="147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</row>
    <row r="21" spans="1:60" x14ac:dyDescent="0.2">
      <c r="A21" s="168">
        <v>4</v>
      </c>
      <c r="B21" s="169" t="s">
        <v>116</v>
      </c>
      <c r="C21" s="157" t="s">
        <v>117</v>
      </c>
      <c r="D21" s="170" t="s">
        <v>106</v>
      </c>
      <c r="E21" s="171">
        <f>0.5*0.75*(32.832+4*4)</f>
        <v>18.312000000000001</v>
      </c>
      <c r="F21" s="172">
        <v>0</v>
      </c>
      <c r="G21" s="172">
        <f>E21*F21</f>
        <v>0</v>
      </c>
      <c r="H21" s="147">
        <v>3113.83</v>
      </c>
      <c r="I21" s="147">
        <v>0</v>
      </c>
      <c r="J21" s="147">
        <v>321.17</v>
      </c>
      <c r="K21" s="147">
        <v>0</v>
      </c>
      <c r="L21" s="147">
        <v>21</v>
      </c>
      <c r="M21" s="147">
        <v>0</v>
      </c>
      <c r="N21" s="146">
        <v>2.5249999999999999</v>
      </c>
      <c r="O21" s="146">
        <v>0</v>
      </c>
      <c r="P21" s="146">
        <v>0</v>
      </c>
      <c r="Q21" s="146">
        <v>0</v>
      </c>
      <c r="R21" s="147"/>
      <c r="S21" s="147" t="s">
        <v>107</v>
      </c>
      <c r="T21" s="147" t="s">
        <v>107</v>
      </c>
      <c r="U21" s="147">
        <v>0.47699999999999998</v>
      </c>
      <c r="V21" s="147">
        <v>0</v>
      </c>
      <c r="W21" s="147"/>
      <c r="X21" s="147" t="s">
        <v>108</v>
      </c>
      <c r="Y21" s="147" t="s">
        <v>109</v>
      </c>
      <c r="Z21" s="143"/>
      <c r="AA21" s="143"/>
      <c r="AB21" s="143"/>
      <c r="AC21" s="143"/>
      <c r="AD21" s="143"/>
      <c r="AE21" s="143"/>
      <c r="AF21" s="143"/>
      <c r="AG21" s="143" t="s">
        <v>110</v>
      </c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</row>
    <row r="22" spans="1:60" outlineLevel="1" x14ac:dyDescent="0.2">
      <c r="A22" s="185"/>
      <c r="B22" s="160"/>
      <c r="C22" s="174" t="s">
        <v>118</v>
      </c>
      <c r="D22" s="166"/>
      <c r="E22" s="166"/>
      <c r="F22" s="166"/>
      <c r="G22" s="189"/>
      <c r="H22" s="147"/>
      <c r="I22" s="147"/>
      <c r="J22" s="147"/>
      <c r="K22" s="147"/>
      <c r="L22" s="147"/>
      <c r="M22" s="147"/>
      <c r="N22" s="146"/>
      <c r="O22" s="146"/>
      <c r="P22" s="146"/>
      <c r="Q22" s="146"/>
      <c r="R22" s="147"/>
      <c r="S22" s="147"/>
      <c r="T22" s="147"/>
      <c r="U22" s="147"/>
      <c r="V22" s="147"/>
      <c r="W22" s="147"/>
      <c r="X22" s="147"/>
      <c r="Y22" s="147"/>
      <c r="Z22" s="143"/>
      <c r="AA22" s="143"/>
      <c r="AB22" s="143"/>
      <c r="AC22" s="143"/>
      <c r="AD22" s="143"/>
      <c r="AE22" s="143"/>
      <c r="AF22" s="143"/>
      <c r="AG22" s="143" t="s">
        <v>119</v>
      </c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</row>
    <row r="23" spans="1:60" outlineLevel="1" x14ac:dyDescent="0.2">
      <c r="A23" s="185"/>
      <c r="B23" s="160"/>
      <c r="C23" s="167" t="s">
        <v>187</v>
      </c>
      <c r="D23" s="166"/>
      <c r="E23" s="166"/>
      <c r="F23" s="166"/>
      <c r="G23" s="189"/>
      <c r="H23" s="147"/>
      <c r="I23" s="147"/>
      <c r="J23" s="147"/>
      <c r="K23" s="147"/>
      <c r="L23" s="147"/>
      <c r="M23" s="147"/>
      <c r="N23" s="146"/>
      <c r="O23" s="146"/>
      <c r="P23" s="146"/>
      <c r="Q23" s="146"/>
      <c r="R23" s="147"/>
      <c r="S23" s="147"/>
      <c r="T23" s="147"/>
      <c r="U23" s="147"/>
      <c r="V23" s="147"/>
      <c r="W23" s="147"/>
      <c r="X23" s="147"/>
      <c r="Y23" s="147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</row>
    <row r="24" spans="1:60" x14ac:dyDescent="0.2">
      <c r="A24" s="168">
        <v>5</v>
      </c>
      <c r="B24" s="169" t="s">
        <v>120</v>
      </c>
      <c r="C24" s="157" t="s">
        <v>121</v>
      </c>
      <c r="D24" s="170" t="s">
        <v>122</v>
      </c>
      <c r="E24" s="171">
        <f>2*0.75*(32.832+4*4)</f>
        <v>73.248000000000005</v>
      </c>
      <c r="F24" s="172">
        <v>0</v>
      </c>
      <c r="G24" s="172">
        <f>E24*F24</f>
        <v>0</v>
      </c>
      <c r="H24" s="147">
        <v>236.66</v>
      </c>
      <c r="I24" s="147">
        <v>0</v>
      </c>
      <c r="J24" s="147">
        <v>474.34</v>
      </c>
      <c r="K24" s="147">
        <v>0</v>
      </c>
      <c r="L24" s="147">
        <v>21</v>
      </c>
      <c r="M24" s="147">
        <v>0</v>
      </c>
      <c r="N24" s="146">
        <v>3.916E-2</v>
      </c>
      <c r="O24" s="146">
        <v>0</v>
      </c>
      <c r="P24" s="146">
        <v>0</v>
      </c>
      <c r="Q24" s="146">
        <v>0</v>
      </c>
      <c r="R24" s="147"/>
      <c r="S24" s="147" t="s">
        <v>107</v>
      </c>
      <c r="T24" s="147" t="s">
        <v>107</v>
      </c>
      <c r="U24" s="147">
        <v>1.05</v>
      </c>
      <c r="V24" s="147">
        <v>0</v>
      </c>
      <c r="W24" s="147"/>
      <c r="X24" s="147" t="s">
        <v>108</v>
      </c>
      <c r="Y24" s="147" t="s">
        <v>109</v>
      </c>
      <c r="Z24" s="143"/>
      <c r="AA24" s="143"/>
      <c r="AB24" s="143"/>
      <c r="AC24" s="143"/>
      <c r="AD24" s="143"/>
      <c r="AE24" s="143"/>
      <c r="AF24" s="143"/>
      <c r="AG24" s="143" t="s">
        <v>110</v>
      </c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</row>
    <row r="25" spans="1:60" x14ac:dyDescent="0.2">
      <c r="A25" s="185"/>
      <c r="B25" s="160"/>
      <c r="C25" s="173" t="s">
        <v>167</v>
      </c>
      <c r="D25" s="162"/>
      <c r="E25" s="146"/>
      <c r="F25" s="147"/>
      <c r="G25" s="186"/>
      <c r="H25" s="147"/>
      <c r="I25" s="147"/>
      <c r="J25" s="147"/>
      <c r="K25" s="147"/>
      <c r="L25" s="147"/>
      <c r="M25" s="147"/>
      <c r="N25" s="146"/>
      <c r="O25" s="146"/>
      <c r="P25" s="146"/>
      <c r="Q25" s="146"/>
      <c r="R25" s="147"/>
      <c r="S25" s="147"/>
      <c r="T25" s="147"/>
      <c r="U25" s="147"/>
      <c r="V25" s="147"/>
      <c r="W25" s="147"/>
      <c r="X25" s="147"/>
      <c r="Y25" s="147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</row>
    <row r="26" spans="1:60" x14ac:dyDescent="0.2">
      <c r="A26" s="168">
        <v>6</v>
      </c>
      <c r="B26" s="169" t="s">
        <v>123</v>
      </c>
      <c r="C26" s="157" t="s">
        <v>124</v>
      </c>
      <c r="D26" s="170" t="s">
        <v>122</v>
      </c>
      <c r="E26" s="171">
        <f>E24</f>
        <v>73.248000000000005</v>
      </c>
      <c r="F26" s="172">
        <v>0</v>
      </c>
      <c r="G26" s="172">
        <f>E26*F26</f>
        <v>0</v>
      </c>
      <c r="H26" s="147">
        <v>0</v>
      </c>
      <c r="I26" s="147">
        <v>0</v>
      </c>
      <c r="J26" s="147">
        <v>143.5</v>
      </c>
      <c r="K26" s="147">
        <v>0</v>
      </c>
      <c r="L26" s="147">
        <v>21</v>
      </c>
      <c r="M26" s="147">
        <v>0</v>
      </c>
      <c r="N26" s="146">
        <v>0</v>
      </c>
      <c r="O26" s="146">
        <v>0</v>
      </c>
      <c r="P26" s="146">
        <v>0</v>
      </c>
      <c r="Q26" s="146">
        <v>0</v>
      </c>
      <c r="R26" s="147"/>
      <c r="S26" s="147" t="s">
        <v>107</v>
      </c>
      <c r="T26" s="147" t="s">
        <v>107</v>
      </c>
      <c r="U26" s="147">
        <v>0.32</v>
      </c>
      <c r="V26" s="147">
        <v>0</v>
      </c>
      <c r="W26" s="147"/>
      <c r="X26" s="147" t="s">
        <v>108</v>
      </c>
      <c r="Y26" s="147" t="s">
        <v>109</v>
      </c>
      <c r="Z26" s="143"/>
      <c r="AA26" s="143"/>
      <c r="AB26" s="143"/>
      <c r="AC26" s="143"/>
      <c r="AD26" s="143"/>
      <c r="AE26" s="143"/>
      <c r="AF26" s="143"/>
      <c r="AG26" s="143" t="s">
        <v>110</v>
      </c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</row>
    <row r="27" spans="1:60" outlineLevel="1" x14ac:dyDescent="0.2">
      <c r="A27" s="185"/>
      <c r="B27" s="160"/>
      <c r="C27" s="175" t="s">
        <v>125</v>
      </c>
      <c r="D27" s="166"/>
      <c r="E27" s="166"/>
      <c r="F27" s="166"/>
      <c r="G27" s="189"/>
      <c r="H27" s="147"/>
      <c r="I27" s="147"/>
      <c r="J27" s="147"/>
      <c r="K27" s="147"/>
      <c r="L27" s="147"/>
      <c r="M27" s="147"/>
      <c r="N27" s="146"/>
      <c r="O27" s="146"/>
      <c r="P27" s="146"/>
      <c r="Q27" s="146"/>
      <c r="R27" s="147"/>
      <c r="S27" s="147"/>
      <c r="T27" s="147"/>
      <c r="U27" s="147"/>
      <c r="V27" s="147"/>
      <c r="W27" s="147"/>
      <c r="X27" s="147"/>
      <c r="Y27" s="147"/>
      <c r="Z27" s="143"/>
      <c r="AA27" s="143"/>
      <c r="AB27" s="143"/>
      <c r="AC27" s="143"/>
      <c r="AD27" s="143"/>
      <c r="AE27" s="143"/>
      <c r="AF27" s="143"/>
      <c r="AG27" s="143" t="s">
        <v>119</v>
      </c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</row>
    <row r="28" spans="1:60" x14ac:dyDescent="0.2">
      <c r="A28" s="168">
        <v>7</v>
      </c>
      <c r="B28" s="169" t="s">
        <v>126</v>
      </c>
      <c r="C28" s="157" t="s">
        <v>127</v>
      </c>
      <c r="D28" s="170" t="s">
        <v>128</v>
      </c>
      <c r="E28" s="171">
        <v>40</v>
      </c>
      <c r="F28" s="172">
        <v>0</v>
      </c>
      <c r="G28" s="172">
        <f>F28*E28</f>
        <v>0</v>
      </c>
      <c r="H28" s="147">
        <v>97.2</v>
      </c>
      <c r="I28" s="147">
        <v>0</v>
      </c>
      <c r="J28" s="147">
        <v>0</v>
      </c>
      <c r="K28" s="147">
        <v>0</v>
      </c>
      <c r="L28" s="147">
        <v>21</v>
      </c>
      <c r="M28" s="147">
        <v>0</v>
      </c>
      <c r="N28" s="146">
        <v>9.2000000000000003E-4</v>
      </c>
      <c r="O28" s="146">
        <v>0</v>
      </c>
      <c r="P28" s="146">
        <v>0</v>
      </c>
      <c r="Q28" s="146">
        <v>0</v>
      </c>
      <c r="R28" s="147" t="s">
        <v>129</v>
      </c>
      <c r="S28" s="147" t="s">
        <v>107</v>
      </c>
      <c r="T28" s="147" t="s">
        <v>107</v>
      </c>
      <c r="U28" s="147">
        <v>0</v>
      </c>
      <c r="V28" s="147">
        <v>0</v>
      </c>
      <c r="W28" s="147"/>
      <c r="X28" s="147" t="s">
        <v>130</v>
      </c>
      <c r="Y28" s="147" t="s">
        <v>109</v>
      </c>
      <c r="Z28" s="143"/>
      <c r="AA28" s="143"/>
      <c r="AB28" s="143"/>
      <c r="AC28" s="143"/>
      <c r="AD28" s="143"/>
      <c r="AE28" s="143"/>
      <c r="AF28" s="143"/>
      <c r="AG28" s="143" t="s">
        <v>131</v>
      </c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</row>
    <row r="29" spans="1:60" x14ac:dyDescent="0.2">
      <c r="A29" s="187" t="s">
        <v>102</v>
      </c>
      <c r="B29" s="163" t="s">
        <v>63</v>
      </c>
      <c r="C29" s="164" t="s">
        <v>64</v>
      </c>
      <c r="D29" s="165"/>
      <c r="E29" s="148"/>
      <c r="F29" s="149"/>
      <c r="G29" s="188">
        <f>SUM(G30:G38)</f>
        <v>0</v>
      </c>
      <c r="H29" s="149"/>
      <c r="I29" s="149">
        <v>0</v>
      </c>
      <c r="J29" s="149"/>
      <c r="K29" s="149">
        <v>0</v>
      </c>
      <c r="L29" s="149"/>
      <c r="M29" s="149"/>
      <c r="N29" s="148"/>
      <c r="O29" s="148"/>
      <c r="P29" s="148"/>
      <c r="Q29" s="148"/>
      <c r="R29" s="149"/>
      <c r="S29" s="149"/>
      <c r="T29" s="149"/>
      <c r="U29" s="149"/>
      <c r="V29" s="149"/>
      <c r="W29" s="149"/>
      <c r="X29" s="149"/>
      <c r="Y29" s="149"/>
      <c r="AG29" t="s">
        <v>103</v>
      </c>
    </row>
    <row r="30" spans="1:60" x14ac:dyDescent="0.2">
      <c r="A30" s="168">
        <v>8</v>
      </c>
      <c r="B30" s="169" t="s">
        <v>132</v>
      </c>
      <c r="C30" s="157" t="s">
        <v>133</v>
      </c>
      <c r="D30" s="170" t="s">
        <v>106</v>
      </c>
      <c r="E30" s="171">
        <f>0.25*0.9*(32.832+4*2)</f>
        <v>9.1872000000000007</v>
      </c>
      <c r="F30" s="172">
        <v>0</v>
      </c>
      <c r="G30" s="172">
        <f>E30*F30</f>
        <v>0</v>
      </c>
      <c r="H30" s="147">
        <v>3741.06</v>
      </c>
      <c r="I30" s="147">
        <v>0</v>
      </c>
      <c r="J30" s="147">
        <v>618.94000000000005</v>
      </c>
      <c r="K30" s="147">
        <v>0</v>
      </c>
      <c r="L30" s="147">
        <v>21</v>
      </c>
      <c r="M30" s="147">
        <v>0</v>
      </c>
      <c r="N30" s="146">
        <v>2.5276700000000001</v>
      </c>
      <c r="O30" s="146">
        <v>0</v>
      </c>
      <c r="P30" s="146">
        <v>0</v>
      </c>
      <c r="Q30" s="146">
        <v>0</v>
      </c>
      <c r="R30" s="147"/>
      <c r="S30" s="147" t="s">
        <v>107</v>
      </c>
      <c r="T30" s="147" t="s">
        <v>107</v>
      </c>
      <c r="U30" s="147">
        <v>1.093</v>
      </c>
      <c r="V30" s="147">
        <v>0</v>
      </c>
      <c r="W30" s="147"/>
      <c r="X30" s="147" t="s">
        <v>108</v>
      </c>
      <c r="Y30" s="147" t="s">
        <v>109</v>
      </c>
      <c r="Z30" s="143"/>
      <c r="AA30" s="143"/>
      <c r="AB30" s="143"/>
      <c r="AC30" s="143"/>
      <c r="AD30" s="143"/>
      <c r="AE30" s="143"/>
      <c r="AF30" s="143"/>
      <c r="AG30" s="143" t="s">
        <v>110</v>
      </c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</row>
    <row r="31" spans="1:60" x14ac:dyDescent="0.2">
      <c r="A31" s="185"/>
      <c r="B31" s="160"/>
      <c r="C31" s="173" t="s">
        <v>169</v>
      </c>
      <c r="D31" s="162"/>
      <c r="E31" s="146"/>
      <c r="F31" s="147"/>
      <c r="G31" s="186"/>
      <c r="H31" s="147"/>
      <c r="I31" s="147"/>
      <c r="J31" s="147"/>
      <c r="K31" s="147"/>
      <c r="L31" s="147"/>
      <c r="M31" s="147"/>
      <c r="N31" s="146"/>
      <c r="O31" s="146"/>
      <c r="P31" s="146"/>
      <c r="Q31" s="146"/>
      <c r="R31" s="147"/>
      <c r="S31" s="147"/>
      <c r="T31" s="147"/>
      <c r="U31" s="147"/>
      <c r="V31" s="147"/>
      <c r="W31" s="147"/>
      <c r="X31" s="147"/>
      <c r="Y31" s="147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</row>
    <row r="32" spans="1:60" x14ac:dyDescent="0.2">
      <c r="A32" s="168">
        <v>9</v>
      </c>
      <c r="B32" s="169" t="s">
        <v>134</v>
      </c>
      <c r="C32" s="157" t="s">
        <v>135</v>
      </c>
      <c r="D32" s="170" t="s">
        <v>122</v>
      </c>
      <c r="E32" s="171">
        <f>2*0.9*(32.832+4*2)</f>
        <v>73.497600000000006</v>
      </c>
      <c r="F32" s="172">
        <v>0</v>
      </c>
      <c r="G32" s="172">
        <f t="shared" ref="G32" si="0">E32*F32</f>
        <v>0</v>
      </c>
      <c r="H32" s="147">
        <v>255.1</v>
      </c>
      <c r="I32" s="147">
        <v>0</v>
      </c>
      <c r="J32" s="147">
        <v>438.9</v>
      </c>
      <c r="K32" s="147">
        <v>0</v>
      </c>
      <c r="L32" s="147">
        <v>21</v>
      </c>
      <c r="M32" s="147">
        <v>0</v>
      </c>
      <c r="N32" s="146">
        <v>3.9309999999999998E-2</v>
      </c>
      <c r="O32" s="146">
        <v>0</v>
      </c>
      <c r="P32" s="146">
        <v>0</v>
      </c>
      <c r="Q32" s="146">
        <v>0</v>
      </c>
      <c r="R32" s="147"/>
      <c r="S32" s="147" t="s">
        <v>107</v>
      </c>
      <c r="T32" s="147" t="s">
        <v>107</v>
      </c>
      <c r="U32" s="147">
        <v>0.65</v>
      </c>
      <c r="V32" s="147">
        <v>0</v>
      </c>
      <c r="W32" s="147"/>
      <c r="X32" s="147" t="s">
        <v>108</v>
      </c>
      <c r="Y32" s="147" t="s">
        <v>109</v>
      </c>
      <c r="Z32" s="143"/>
      <c r="AA32" s="143"/>
      <c r="AB32" s="143"/>
      <c r="AC32" s="143"/>
      <c r="AD32" s="143"/>
      <c r="AE32" s="143"/>
      <c r="AF32" s="143"/>
      <c r="AG32" s="143" t="s">
        <v>110</v>
      </c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</row>
    <row r="33" spans="1:60" x14ac:dyDescent="0.2">
      <c r="A33" s="185"/>
      <c r="B33" s="160"/>
      <c r="C33" s="173" t="s">
        <v>168</v>
      </c>
      <c r="D33" s="162"/>
      <c r="E33" s="146"/>
      <c r="F33" s="147"/>
      <c r="G33" s="186"/>
      <c r="H33" s="147"/>
      <c r="I33" s="147"/>
      <c r="J33" s="147"/>
      <c r="K33" s="147"/>
      <c r="L33" s="147"/>
      <c r="M33" s="147"/>
      <c r="N33" s="146"/>
      <c r="O33" s="146"/>
      <c r="P33" s="146"/>
      <c r="Q33" s="146"/>
      <c r="R33" s="147"/>
      <c r="S33" s="147"/>
      <c r="T33" s="147"/>
      <c r="U33" s="147"/>
      <c r="V33" s="147"/>
      <c r="W33" s="147"/>
      <c r="X33" s="147"/>
      <c r="Y33" s="147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</row>
    <row r="34" spans="1:60" x14ac:dyDescent="0.2">
      <c r="A34" s="168">
        <v>10</v>
      </c>
      <c r="B34" s="169" t="s">
        <v>136</v>
      </c>
      <c r="C34" s="157" t="s">
        <v>137</v>
      </c>
      <c r="D34" s="170" t="s">
        <v>122</v>
      </c>
      <c r="E34" s="171">
        <f>E32</f>
        <v>73.497600000000006</v>
      </c>
      <c r="F34" s="172">
        <v>0</v>
      </c>
      <c r="G34" s="172">
        <f t="shared" ref="G34:G37" si="1">E34*F34</f>
        <v>0</v>
      </c>
      <c r="H34" s="147">
        <v>0</v>
      </c>
      <c r="I34" s="147">
        <v>0</v>
      </c>
      <c r="J34" s="147">
        <v>298.5</v>
      </c>
      <c r="K34" s="147">
        <v>0</v>
      </c>
      <c r="L34" s="147">
        <v>21</v>
      </c>
      <c r="M34" s="147">
        <v>0</v>
      </c>
      <c r="N34" s="146">
        <v>0</v>
      </c>
      <c r="O34" s="146">
        <v>0</v>
      </c>
      <c r="P34" s="146">
        <v>0</v>
      </c>
      <c r="Q34" s="146">
        <v>0</v>
      </c>
      <c r="R34" s="147"/>
      <c r="S34" s="147" t="s">
        <v>107</v>
      </c>
      <c r="T34" s="147" t="s">
        <v>107</v>
      </c>
      <c r="U34" s="147">
        <v>0.35</v>
      </c>
      <c r="V34" s="147">
        <v>0</v>
      </c>
      <c r="W34" s="147"/>
      <c r="X34" s="147" t="s">
        <v>108</v>
      </c>
      <c r="Y34" s="147" t="s">
        <v>109</v>
      </c>
      <c r="Z34" s="143"/>
      <c r="AA34" s="143"/>
      <c r="AB34" s="143"/>
      <c r="AC34" s="143"/>
      <c r="AD34" s="143"/>
      <c r="AE34" s="143"/>
      <c r="AF34" s="143"/>
      <c r="AG34" s="143" t="s">
        <v>110</v>
      </c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</row>
    <row r="35" spans="1:60" x14ac:dyDescent="0.2">
      <c r="A35" s="168">
        <v>11</v>
      </c>
      <c r="B35" s="169" t="s">
        <v>138</v>
      </c>
      <c r="C35" s="157" t="s">
        <v>139</v>
      </c>
      <c r="D35" s="170" t="s">
        <v>115</v>
      </c>
      <c r="E35" s="171">
        <f>E30*0.14</f>
        <v>1.2862080000000002</v>
      </c>
      <c r="F35" s="172">
        <v>0</v>
      </c>
      <c r="G35" s="172">
        <f t="shared" si="1"/>
        <v>0</v>
      </c>
      <c r="H35" s="147">
        <v>47966.33</v>
      </c>
      <c r="I35" s="147">
        <v>0</v>
      </c>
      <c r="J35" s="147">
        <v>14603.67</v>
      </c>
      <c r="K35" s="147">
        <v>0</v>
      </c>
      <c r="L35" s="147">
        <v>21</v>
      </c>
      <c r="M35" s="147">
        <v>0</v>
      </c>
      <c r="N35" s="146">
        <v>1.0202899999999999</v>
      </c>
      <c r="O35" s="146">
        <v>0</v>
      </c>
      <c r="P35" s="146">
        <v>0</v>
      </c>
      <c r="Q35" s="146">
        <v>0</v>
      </c>
      <c r="R35" s="147"/>
      <c r="S35" s="147" t="s">
        <v>107</v>
      </c>
      <c r="T35" s="147" t="s">
        <v>107</v>
      </c>
      <c r="U35" s="147">
        <v>25.271000000000001</v>
      </c>
      <c r="V35" s="147">
        <v>0</v>
      </c>
      <c r="W35" s="147"/>
      <c r="X35" s="147" t="s">
        <v>108</v>
      </c>
      <c r="Y35" s="147" t="s">
        <v>109</v>
      </c>
      <c r="Z35" s="143"/>
      <c r="AA35" s="143"/>
      <c r="AB35" s="143"/>
      <c r="AC35" s="143"/>
      <c r="AD35" s="143"/>
      <c r="AE35" s="143"/>
      <c r="AF35" s="143"/>
      <c r="AG35" s="143" t="s">
        <v>110</v>
      </c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</row>
    <row r="36" spans="1:60" x14ac:dyDescent="0.2">
      <c r="A36" s="185"/>
      <c r="B36" s="160"/>
      <c r="C36" s="177" t="s">
        <v>170</v>
      </c>
      <c r="D36" s="162"/>
      <c r="E36" s="146"/>
      <c r="F36" s="147"/>
      <c r="G36" s="186"/>
      <c r="H36" s="147"/>
      <c r="I36" s="147"/>
      <c r="J36" s="147"/>
      <c r="K36" s="147"/>
      <c r="L36" s="147"/>
      <c r="M36" s="147"/>
      <c r="N36" s="146"/>
      <c r="O36" s="146"/>
      <c r="P36" s="146"/>
      <c r="Q36" s="146"/>
      <c r="R36" s="147"/>
      <c r="S36" s="147"/>
      <c r="T36" s="147"/>
      <c r="U36" s="147"/>
      <c r="V36" s="147"/>
      <c r="W36" s="147"/>
      <c r="X36" s="147"/>
      <c r="Y36" s="147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</row>
    <row r="37" spans="1:60" x14ac:dyDescent="0.2">
      <c r="A37" s="168">
        <v>12</v>
      </c>
      <c r="B37" s="169" t="s">
        <v>140</v>
      </c>
      <c r="C37" s="157" t="s">
        <v>141</v>
      </c>
      <c r="D37" s="170" t="s">
        <v>128</v>
      </c>
      <c r="E37" s="171">
        <f>E28</f>
        <v>40</v>
      </c>
      <c r="F37" s="172">
        <v>0</v>
      </c>
      <c r="G37" s="172">
        <f t="shared" si="1"/>
        <v>0</v>
      </c>
      <c r="H37" s="147">
        <v>721.59</v>
      </c>
      <c r="I37" s="147">
        <v>0</v>
      </c>
      <c r="J37" s="147">
        <v>64.41</v>
      </c>
      <c r="K37" s="147">
        <v>0</v>
      </c>
      <c r="L37" s="147">
        <v>21</v>
      </c>
      <c r="M37" s="147">
        <v>0</v>
      </c>
      <c r="N37" s="146">
        <v>4.3800000000000002E-3</v>
      </c>
      <c r="O37" s="146">
        <v>0</v>
      </c>
      <c r="P37" s="146">
        <v>0</v>
      </c>
      <c r="Q37" s="146">
        <v>0</v>
      </c>
      <c r="R37" s="147"/>
      <c r="S37" s="147" t="s">
        <v>107</v>
      </c>
      <c r="T37" s="147" t="s">
        <v>107</v>
      </c>
      <c r="U37" s="147">
        <v>0.125</v>
      </c>
      <c r="V37" s="147">
        <v>0</v>
      </c>
      <c r="W37" s="147"/>
      <c r="X37" s="147" t="s">
        <v>108</v>
      </c>
      <c r="Y37" s="147" t="s">
        <v>109</v>
      </c>
      <c r="Z37" s="143"/>
      <c r="AA37" s="143"/>
      <c r="AB37" s="143"/>
      <c r="AC37" s="143"/>
      <c r="AD37" s="143"/>
      <c r="AE37" s="143"/>
      <c r="AF37" s="143"/>
      <c r="AG37" s="143" t="s">
        <v>110</v>
      </c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</row>
    <row r="38" spans="1:60" outlineLevel="1" x14ac:dyDescent="0.2">
      <c r="A38" s="185"/>
      <c r="B38" s="160"/>
      <c r="C38" s="174" t="s">
        <v>142</v>
      </c>
      <c r="D38" s="166"/>
      <c r="E38" s="166"/>
      <c r="F38" s="166"/>
      <c r="G38" s="189"/>
      <c r="H38" s="147"/>
      <c r="I38" s="147"/>
      <c r="J38" s="147"/>
      <c r="K38" s="147"/>
      <c r="L38" s="147"/>
      <c r="M38" s="147"/>
      <c r="N38" s="146"/>
      <c r="O38" s="146"/>
      <c r="P38" s="146"/>
      <c r="Q38" s="146"/>
      <c r="R38" s="147"/>
      <c r="S38" s="147"/>
      <c r="T38" s="147"/>
      <c r="U38" s="147"/>
      <c r="V38" s="147"/>
      <c r="W38" s="147"/>
      <c r="X38" s="147"/>
      <c r="Y38" s="147"/>
      <c r="Z38" s="143"/>
      <c r="AA38" s="143"/>
      <c r="AB38" s="143"/>
      <c r="AC38" s="143"/>
      <c r="AD38" s="143"/>
      <c r="AE38" s="143"/>
      <c r="AF38" s="143"/>
      <c r="AG38" s="143" t="s">
        <v>119</v>
      </c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</row>
    <row r="39" spans="1:60" x14ac:dyDescent="0.2">
      <c r="A39" s="187" t="s">
        <v>102</v>
      </c>
      <c r="B39" s="163" t="s">
        <v>65</v>
      </c>
      <c r="C39" s="164" t="s">
        <v>66</v>
      </c>
      <c r="D39" s="165"/>
      <c r="E39" s="148"/>
      <c r="F39" s="149"/>
      <c r="G39" s="188">
        <f>SUM(G42:G46)</f>
        <v>0</v>
      </c>
      <c r="H39" s="149"/>
      <c r="I39" s="149">
        <v>0</v>
      </c>
      <c r="J39" s="149"/>
      <c r="K39" s="149">
        <v>0</v>
      </c>
      <c r="L39" s="149"/>
      <c r="M39" s="149"/>
      <c r="N39" s="148"/>
      <c r="O39" s="148"/>
      <c r="P39" s="148"/>
      <c r="Q39" s="148"/>
      <c r="R39" s="149"/>
      <c r="S39" s="149"/>
      <c r="T39" s="149"/>
      <c r="U39" s="149"/>
      <c r="V39" s="149"/>
      <c r="W39" s="149"/>
      <c r="X39" s="149"/>
      <c r="Y39" s="149"/>
      <c r="AG39" t="s">
        <v>103</v>
      </c>
    </row>
    <row r="40" spans="1:60" x14ac:dyDescent="0.2">
      <c r="A40" s="168">
        <v>21</v>
      </c>
      <c r="B40" s="169" t="s">
        <v>184</v>
      </c>
      <c r="C40" s="157" t="s">
        <v>185</v>
      </c>
      <c r="D40" s="170" t="s">
        <v>122</v>
      </c>
      <c r="E40" s="171">
        <v>233.84</v>
      </c>
      <c r="F40" s="176">
        <v>0</v>
      </c>
      <c r="G40" s="172">
        <f>ROUND(E40*F40,2)</f>
        <v>0</v>
      </c>
      <c r="H40" s="149"/>
      <c r="I40" s="149"/>
      <c r="J40" s="149"/>
      <c r="K40" s="149"/>
      <c r="L40" s="149"/>
      <c r="M40" s="149"/>
      <c r="N40" s="148"/>
      <c r="O40" s="148"/>
      <c r="P40" s="148"/>
      <c r="Q40" s="148"/>
      <c r="R40" s="149"/>
      <c r="S40" s="149"/>
      <c r="T40" s="149"/>
      <c r="U40" s="149"/>
      <c r="V40" s="149"/>
      <c r="W40" s="149"/>
      <c r="X40" s="149"/>
      <c r="Y40" s="149"/>
    </row>
    <row r="41" spans="1:60" x14ac:dyDescent="0.2">
      <c r="A41" s="185"/>
      <c r="B41" s="160"/>
      <c r="C41" s="173" t="s">
        <v>186</v>
      </c>
      <c r="D41" s="161"/>
      <c r="E41" s="161"/>
      <c r="F41" s="161"/>
      <c r="G41" s="190"/>
      <c r="H41" s="149"/>
      <c r="I41" s="149"/>
      <c r="J41" s="149"/>
      <c r="K41" s="149"/>
      <c r="L41" s="149"/>
      <c r="M41" s="149"/>
      <c r="N41" s="148"/>
      <c r="O41" s="148"/>
      <c r="P41" s="148"/>
      <c r="Q41" s="148"/>
      <c r="R41" s="149"/>
      <c r="S41" s="149"/>
      <c r="T41" s="149"/>
      <c r="U41" s="149"/>
      <c r="V41" s="149"/>
      <c r="W41" s="149"/>
      <c r="X41" s="149"/>
      <c r="Y41" s="149"/>
    </row>
    <row r="42" spans="1:60" x14ac:dyDescent="0.2">
      <c r="A42" s="168">
        <v>13</v>
      </c>
      <c r="B42" s="169" t="s">
        <v>143</v>
      </c>
      <c r="C42" s="157" t="s">
        <v>144</v>
      </c>
      <c r="D42" s="170" t="s">
        <v>106</v>
      </c>
      <c r="E42" s="171">
        <f>98.73*0.335</f>
        <v>33.074550000000002</v>
      </c>
      <c r="F42" s="172">
        <v>0</v>
      </c>
      <c r="G42" s="172">
        <f>E42*F42</f>
        <v>0</v>
      </c>
      <c r="H42" s="147">
        <v>1108.93</v>
      </c>
      <c r="I42" s="147">
        <v>0</v>
      </c>
      <c r="J42" s="147">
        <v>216.07</v>
      </c>
      <c r="K42" s="147">
        <v>0</v>
      </c>
      <c r="L42" s="147">
        <v>21</v>
      </c>
      <c r="M42" s="147">
        <v>0</v>
      </c>
      <c r="N42" s="146">
        <v>2.2040000000000002</v>
      </c>
      <c r="O42" s="146">
        <v>0</v>
      </c>
      <c r="P42" s="146">
        <v>0</v>
      </c>
      <c r="Q42" s="146">
        <v>0</v>
      </c>
      <c r="R42" s="147"/>
      <c r="S42" s="147" t="s">
        <v>107</v>
      </c>
      <c r="T42" s="147" t="s">
        <v>107</v>
      </c>
      <c r="U42" s="147">
        <v>0.185</v>
      </c>
      <c r="V42" s="147">
        <v>0</v>
      </c>
      <c r="W42" s="147"/>
      <c r="X42" s="147" t="s">
        <v>108</v>
      </c>
      <c r="Y42" s="147" t="s">
        <v>109</v>
      </c>
      <c r="Z42" s="143"/>
      <c r="AA42" s="143"/>
      <c r="AB42" s="143"/>
      <c r="AC42" s="143"/>
      <c r="AD42" s="143"/>
      <c r="AE42" s="143"/>
      <c r="AF42" s="143"/>
      <c r="AG42" s="143" t="s">
        <v>110</v>
      </c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</row>
    <row r="43" spans="1:60" outlineLevel="1" x14ac:dyDescent="0.2">
      <c r="A43" s="185"/>
      <c r="B43" s="160"/>
      <c r="C43" s="174" t="s">
        <v>145</v>
      </c>
      <c r="D43" s="166"/>
      <c r="E43" s="166"/>
      <c r="F43" s="166"/>
      <c r="G43" s="189"/>
      <c r="H43" s="147"/>
      <c r="I43" s="147"/>
      <c r="J43" s="147"/>
      <c r="K43" s="147"/>
      <c r="L43" s="147"/>
      <c r="M43" s="147"/>
      <c r="N43" s="146"/>
      <c r="O43" s="146"/>
      <c r="P43" s="146"/>
      <c r="Q43" s="146"/>
      <c r="R43" s="147"/>
      <c r="S43" s="147"/>
      <c r="T43" s="147"/>
      <c r="U43" s="147"/>
      <c r="V43" s="147"/>
      <c r="W43" s="147"/>
      <c r="X43" s="147"/>
      <c r="Y43" s="147"/>
      <c r="Z43" s="143"/>
      <c r="AA43" s="143"/>
      <c r="AB43" s="143"/>
      <c r="AC43" s="143"/>
      <c r="AD43" s="143"/>
      <c r="AE43" s="143"/>
      <c r="AF43" s="143"/>
      <c r="AG43" s="143" t="s">
        <v>119</v>
      </c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</row>
    <row r="44" spans="1:60" outlineLevel="1" x14ac:dyDescent="0.2">
      <c r="A44" s="185"/>
      <c r="B44" s="160"/>
      <c r="C44" s="167" t="s">
        <v>171</v>
      </c>
      <c r="D44" s="166"/>
      <c r="E44" s="166"/>
      <c r="F44" s="166"/>
      <c r="G44" s="189"/>
      <c r="H44" s="147"/>
      <c r="I44" s="147"/>
      <c r="J44" s="147"/>
      <c r="K44" s="147"/>
      <c r="L44" s="147"/>
      <c r="M44" s="147"/>
      <c r="N44" s="146"/>
      <c r="O44" s="146"/>
      <c r="P44" s="146"/>
      <c r="Q44" s="146"/>
      <c r="R44" s="147"/>
      <c r="S44" s="147"/>
      <c r="T44" s="147"/>
      <c r="U44" s="147"/>
      <c r="V44" s="147"/>
      <c r="W44" s="147"/>
      <c r="X44" s="147"/>
      <c r="Y44" s="147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</row>
    <row r="45" spans="1:60" ht="22.5" x14ac:dyDescent="0.2">
      <c r="A45" s="168">
        <v>14</v>
      </c>
      <c r="B45" s="169" t="s">
        <v>146</v>
      </c>
      <c r="C45" s="157" t="s">
        <v>147</v>
      </c>
      <c r="D45" s="170" t="s">
        <v>122</v>
      </c>
      <c r="E45" s="171">
        <v>98.73</v>
      </c>
      <c r="F45" s="172">
        <v>0</v>
      </c>
      <c r="G45" s="172">
        <f>E45*F45</f>
        <v>0</v>
      </c>
      <c r="H45" s="147">
        <v>151.99</v>
      </c>
      <c r="I45" s="147">
        <v>0</v>
      </c>
      <c r="J45" s="147">
        <v>30.51</v>
      </c>
      <c r="K45" s="147">
        <v>0</v>
      </c>
      <c r="L45" s="147">
        <v>21</v>
      </c>
      <c r="M45" s="147">
        <v>0</v>
      </c>
      <c r="N45" s="146">
        <v>0.378</v>
      </c>
      <c r="O45" s="146">
        <v>0</v>
      </c>
      <c r="P45" s="146">
        <v>0</v>
      </c>
      <c r="Q45" s="146">
        <v>0</v>
      </c>
      <c r="R45" s="147"/>
      <c r="S45" s="147" t="s">
        <v>107</v>
      </c>
      <c r="T45" s="147" t="s">
        <v>107</v>
      </c>
      <c r="U45" s="147">
        <v>2.5999999999999999E-2</v>
      </c>
      <c r="V45" s="147">
        <v>0</v>
      </c>
      <c r="W45" s="147"/>
      <c r="X45" s="147" t="s">
        <v>108</v>
      </c>
      <c r="Y45" s="147" t="s">
        <v>109</v>
      </c>
      <c r="Z45" s="143"/>
      <c r="AA45" s="143"/>
      <c r="AB45" s="143"/>
      <c r="AC45" s="143"/>
      <c r="AD45" s="143"/>
      <c r="AE45" s="143"/>
      <c r="AF45" s="143"/>
      <c r="AG45" s="143" t="s">
        <v>110</v>
      </c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</row>
    <row r="46" spans="1:60" x14ac:dyDescent="0.2">
      <c r="A46" s="168">
        <v>15</v>
      </c>
      <c r="B46" s="169" t="s">
        <v>148</v>
      </c>
      <c r="C46" s="157" t="s">
        <v>149</v>
      </c>
      <c r="D46" s="170" t="s">
        <v>122</v>
      </c>
      <c r="E46" s="171">
        <v>98.73</v>
      </c>
      <c r="F46" s="172">
        <v>0</v>
      </c>
      <c r="G46" s="172">
        <f>E46*F46</f>
        <v>0</v>
      </c>
      <c r="H46" s="147">
        <v>284.76</v>
      </c>
      <c r="I46" s="147">
        <v>0</v>
      </c>
      <c r="J46" s="147">
        <v>38.24</v>
      </c>
      <c r="K46" s="147">
        <v>0</v>
      </c>
      <c r="L46" s="147">
        <v>21</v>
      </c>
      <c r="M46" s="147">
        <v>0</v>
      </c>
      <c r="N46" s="146">
        <v>0.30651</v>
      </c>
      <c r="O46" s="146">
        <v>0</v>
      </c>
      <c r="P46" s="146">
        <v>0</v>
      </c>
      <c r="Q46" s="146">
        <v>0</v>
      </c>
      <c r="R46" s="147"/>
      <c r="S46" s="147" t="s">
        <v>107</v>
      </c>
      <c r="T46" s="147" t="s">
        <v>107</v>
      </c>
      <c r="U46" s="147">
        <v>2.5000000000000001E-2</v>
      </c>
      <c r="V46" s="147">
        <v>0</v>
      </c>
      <c r="W46" s="147"/>
      <c r="X46" s="147" t="s">
        <v>108</v>
      </c>
      <c r="Y46" s="147" t="s">
        <v>109</v>
      </c>
      <c r="Z46" s="143"/>
      <c r="AA46" s="143"/>
      <c r="AB46" s="143"/>
      <c r="AC46" s="143"/>
      <c r="AD46" s="143"/>
      <c r="AE46" s="143"/>
      <c r="AF46" s="143"/>
      <c r="AG46" s="143" t="s">
        <v>110</v>
      </c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</row>
    <row r="47" spans="1:60" x14ac:dyDescent="0.2">
      <c r="A47" s="187" t="s">
        <v>102</v>
      </c>
      <c r="B47" s="163" t="s">
        <v>67</v>
      </c>
      <c r="C47" s="164" t="s">
        <v>68</v>
      </c>
      <c r="D47" s="165"/>
      <c r="E47" s="148"/>
      <c r="F47" s="149"/>
      <c r="G47" s="188">
        <f>G48+G50</f>
        <v>0</v>
      </c>
      <c r="H47" s="149"/>
      <c r="I47" s="149">
        <v>0</v>
      </c>
      <c r="J47" s="149"/>
      <c r="K47" s="149">
        <v>0</v>
      </c>
      <c r="L47" s="149"/>
      <c r="M47" s="149"/>
      <c r="N47" s="148"/>
      <c r="O47" s="148"/>
      <c r="P47" s="148"/>
      <c r="Q47" s="148"/>
      <c r="R47" s="149"/>
      <c r="S47" s="149"/>
      <c r="T47" s="149"/>
      <c r="U47" s="149"/>
      <c r="V47" s="149"/>
      <c r="W47" s="149"/>
      <c r="X47" s="149"/>
      <c r="Y47" s="149"/>
      <c r="AG47" t="s">
        <v>103</v>
      </c>
    </row>
    <row r="48" spans="1:60" ht="12" customHeight="1" x14ac:dyDescent="0.2">
      <c r="A48" s="168">
        <v>16</v>
      </c>
      <c r="B48" s="169" t="s">
        <v>150</v>
      </c>
      <c r="C48" s="157" t="s">
        <v>151</v>
      </c>
      <c r="D48" s="170" t="s">
        <v>122</v>
      </c>
      <c r="E48" s="171">
        <v>332.57</v>
      </c>
      <c r="F48" s="172">
        <v>0</v>
      </c>
      <c r="G48" s="172">
        <f>E48*F48</f>
        <v>0</v>
      </c>
      <c r="H48" s="147">
        <v>47.68</v>
      </c>
      <c r="I48" s="147">
        <v>0</v>
      </c>
      <c r="J48" s="147">
        <v>119.82</v>
      </c>
      <c r="K48" s="147">
        <v>0</v>
      </c>
      <c r="L48" s="147">
        <v>21</v>
      </c>
      <c r="M48" s="147">
        <v>0</v>
      </c>
      <c r="N48" s="146">
        <v>5.0000000000000001E-3</v>
      </c>
      <c r="O48" s="146">
        <v>0</v>
      </c>
      <c r="P48" s="146">
        <v>0</v>
      </c>
      <c r="Q48" s="146">
        <v>0</v>
      </c>
      <c r="R48" s="147"/>
      <c r="S48" s="147" t="s">
        <v>107</v>
      </c>
      <c r="T48" s="147" t="s">
        <v>107</v>
      </c>
      <c r="U48" s="147">
        <v>0.17799999999999999</v>
      </c>
      <c r="V48" s="147">
        <v>0</v>
      </c>
      <c r="W48" s="147"/>
      <c r="X48" s="147" t="s">
        <v>108</v>
      </c>
      <c r="Y48" s="147" t="s">
        <v>109</v>
      </c>
      <c r="Z48" s="143"/>
      <c r="AA48" s="143"/>
      <c r="AB48" s="143"/>
      <c r="AC48" s="143"/>
      <c r="AD48" s="143"/>
      <c r="AE48" s="143"/>
      <c r="AF48" s="143"/>
      <c r="AG48" s="143" t="s">
        <v>110</v>
      </c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</row>
    <row r="49" spans="1:60" x14ac:dyDescent="0.2">
      <c r="A49" s="185"/>
      <c r="B49" s="160"/>
      <c r="C49" s="173" t="s">
        <v>165</v>
      </c>
      <c r="D49" s="162"/>
      <c r="E49" s="146"/>
      <c r="F49" s="147"/>
      <c r="G49" s="186"/>
      <c r="H49" s="147"/>
      <c r="I49" s="147"/>
      <c r="J49" s="147"/>
      <c r="K49" s="147"/>
      <c r="L49" s="147"/>
      <c r="M49" s="147"/>
      <c r="N49" s="146"/>
      <c r="O49" s="146"/>
      <c r="P49" s="146"/>
      <c r="Q49" s="146"/>
      <c r="R49" s="147"/>
      <c r="S49" s="147"/>
      <c r="T49" s="147"/>
      <c r="U49" s="147"/>
      <c r="V49" s="147"/>
      <c r="W49" s="147"/>
      <c r="X49" s="147"/>
      <c r="Y49" s="147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</row>
    <row r="50" spans="1:60" x14ac:dyDescent="0.2">
      <c r="A50" s="168">
        <v>17</v>
      </c>
      <c r="B50" s="169" t="s">
        <v>152</v>
      </c>
      <c r="C50" s="157" t="s">
        <v>153</v>
      </c>
      <c r="D50" s="170" t="s">
        <v>122</v>
      </c>
      <c r="E50" s="171">
        <f>E48</f>
        <v>332.57</v>
      </c>
      <c r="F50" s="172">
        <v>0</v>
      </c>
      <c r="G50" s="172">
        <f>E50*F50</f>
        <v>0</v>
      </c>
      <c r="H50" s="147">
        <v>0</v>
      </c>
      <c r="I50" s="147">
        <v>0</v>
      </c>
      <c r="J50" s="147">
        <v>120</v>
      </c>
      <c r="K50" s="147">
        <v>0</v>
      </c>
      <c r="L50" s="147">
        <v>21</v>
      </c>
      <c r="M50" s="147">
        <v>0</v>
      </c>
      <c r="N50" s="146">
        <v>0</v>
      </c>
      <c r="O50" s="146">
        <v>0</v>
      </c>
      <c r="P50" s="146">
        <v>0</v>
      </c>
      <c r="Q50" s="146">
        <v>0</v>
      </c>
      <c r="R50" s="147"/>
      <c r="S50" s="147" t="s">
        <v>107</v>
      </c>
      <c r="T50" s="147" t="s">
        <v>107</v>
      </c>
      <c r="U50" s="147">
        <v>0.17799999999999999</v>
      </c>
      <c r="V50" s="147">
        <v>0</v>
      </c>
      <c r="W50" s="147"/>
      <c r="X50" s="147" t="s">
        <v>108</v>
      </c>
      <c r="Y50" s="147" t="s">
        <v>109</v>
      </c>
      <c r="Z50" s="143"/>
      <c r="AA50" s="143"/>
      <c r="AB50" s="143"/>
      <c r="AC50" s="143"/>
      <c r="AD50" s="143"/>
      <c r="AE50" s="143"/>
      <c r="AF50" s="143"/>
      <c r="AG50" s="143" t="s">
        <v>110</v>
      </c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</row>
    <row r="51" spans="1:60" x14ac:dyDescent="0.2">
      <c r="A51" s="187" t="s">
        <v>102</v>
      </c>
      <c r="B51" s="163" t="s">
        <v>69</v>
      </c>
      <c r="C51" s="164" t="s">
        <v>70</v>
      </c>
      <c r="D51" s="165"/>
      <c r="E51" s="148"/>
      <c r="F51" s="149"/>
      <c r="G51" s="188">
        <f>SUM(G52:G61)</f>
        <v>0</v>
      </c>
      <c r="H51" s="149"/>
      <c r="I51" s="149">
        <v>0</v>
      </c>
      <c r="J51" s="149"/>
      <c r="K51" s="149">
        <v>0</v>
      </c>
      <c r="L51" s="149"/>
      <c r="M51" s="149"/>
      <c r="N51" s="148"/>
      <c r="O51" s="148"/>
      <c r="P51" s="148"/>
      <c r="Q51" s="148"/>
      <c r="R51" s="149"/>
      <c r="S51" s="149"/>
      <c r="T51" s="149"/>
      <c r="U51" s="149"/>
      <c r="V51" s="149"/>
      <c r="W51" s="149"/>
      <c r="X51" s="149"/>
      <c r="Y51" s="149"/>
      <c r="AG51" t="s">
        <v>103</v>
      </c>
    </row>
    <row r="52" spans="1:60" x14ac:dyDescent="0.2">
      <c r="A52" s="200">
        <v>18</v>
      </c>
      <c r="B52" s="201" t="s">
        <v>154</v>
      </c>
      <c r="C52" s="202" t="s">
        <v>155</v>
      </c>
      <c r="D52" s="203" t="s">
        <v>122</v>
      </c>
      <c r="E52" s="204">
        <f>E48</f>
        <v>332.57</v>
      </c>
      <c r="F52" s="205">
        <v>0</v>
      </c>
      <c r="G52" s="205">
        <f>E52*F52</f>
        <v>0</v>
      </c>
      <c r="H52" s="147">
        <v>10.6</v>
      </c>
      <c r="I52" s="147">
        <v>0</v>
      </c>
      <c r="J52" s="147">
        <v>38.1</v>
      </c>
      <c r="K52" s="147">
        <v>0</v>
      </c>
      <c r="L52" s="147">
        <v>21</v>
      </c>
      <c r="M52" s="147">
        <v>0</v>
      </c>
      <c r="N52" s="146">
        <v>1.0000000000000001E-5</v>
      </c>
      <c r="O52" s="146">
        <v>0</v>
      </c>
      <c r="P52" s="146">
        <v>0</v>
      </c>
      <c r="Q52" s="146">
        <v>0</v>
      </c>
      <c r="R52" s="147"/>
      <c r="S52" s="147" t="s">
        <v>107</v>
      </c>
      <c r="T52" s="147" t="s">
        <v>107</v>
      </c>
      <c r="U52" s="147">
        <v>7.0000000000000007E-2</v>
      </c>
      <c r="V52" s="147">
        <v>0</v>
      </c>
      <c r="W52" s="147"/>
      <c r="X52" s="147" t="s">
        <v>108</v>
      </c>
      <c r="Y52" s="147" t="s">
        <v>109</v>
      </c>
      <c r="Z52" s="143"/>
      <c r="AA52" s="143"/>
      <c r="AB52" s="143"/>
      <c r="AC52" s="143"/>
      <c r="AD52" s="143"/>
      <c r="AE52" s="143"/>
      <c r="AF52" s="143"/>
      <c r="AG52" s="143" t="s">
        <v>110</v>
      </c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</row>
    <row r="53" spans="1:60" ht="33" customHeight="1" x14ac:dyDescent="0.2">
      <c r="A53" s="168"/>
      <c r="B53" s="206" t="s">
        <v>188</v>
      </c>
      <c r="C53" s="207" t="s">
        <v>189</v>
      </c>
      <c r="D53" s="208" t="s">
        <v>122</v>
      </c>
      <c r="E53" s="171">
        <f>233.84/2</f>
        <v>116.92</v>
      </c>
      <c r="F53" s="172">
        <v>0</v>
      </c>
      <c r="G53" s="172">
        <f>E53*F53</f>
        <v>0</v>
      </c>
      <c r="H53" s="147"/>
      <c r="I53" s="147"/>
      <c r="J53" s="147"/>
      <c r="K53" s="147"/>
      <c r="L53" s="147"/>
      <c r="M53" s="147"/>
      <c r="N53" s="146"/>
      <c r="O53" s="146"/>
      <c r="P53" s="146"/>
      <c r="Q53" s="146"/>
      <c r="R53" s="147"/>
      <c r="S53" s="147"/>
      <c r="T53" s="147"/>
      <c r="U53" s="147"/>
      <c r="V53" s="147"/>
      <c r="W53" s="147"/>
      <c r="X53" s="147"/>
      <c r="Y53" s="147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</row>
    <row r="54" spans="1:60" x14ac:dyDescent="0.2">
      <c r="A54" s="185"/>
      <c r="B54" s="196"/>
      <c r="C54" s="216" t="s">
        <v>190</v>
      </c>
      <c r="D54" s="197"/>
      <c r="E54" s="198"/>
      <c r="F54" s="199"/>
      <c r="G54" s="186"/>
      <c r="H54" s="147"/>
      <c r="I54" s="147"/>
      <c r="J54" s="147"/>
      <c r="K54" s="147"/>
      <c r="L54" s="147"/>
      <c r="M54" s="147"/>
      <c r="N54" s="146"/>
      <c r="O54" s="146"/>
      <c r="P54" s="146"/>
      <c r="Q54" s="146"/>
      <c r="R54" s="147"/>
      <c r="S54" s="147"/>
      <c r="T54" s="147"/>
      <c r="U54" s="147"/>
      <c r="V54" s="147"/>
      <c r="W54" s="147"/>
      <c r="X54" s="147"/>
      <c r="Y54" s="147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</row>
    <row r="55" spans="1:60" ht="22.5" x14ac:dyDescent="0.2">
      <c r="A55" s="168"/>
      <c r="B55" s="206" t="s">
        <v>191</v>
      </c>
      <c r="C55" s="207" t="s">
        <v>192</v>
      </c>
      <c r="D55" s="208" t="s">
        <v>193</v>
      </c>
      <c r="E55" s="171">
        <v>4</v>
      </c>
      <c r="F55" s="172">
        <v>0</v>
      </c>
      <c r="G55" s="172">
        <f>E55*F55</f>
        <v>0</v>
      </c>
      <c r="H55" s="147"/>
      <c r="I55" s="147"/>
      <c r="J55" s="147"/>
      <c r="K55" s="147"/>
      <c r="L55" s="147"/>
      <c r="M55" s="147"/>
      <c r="N55" s="146"/>
      <c r="O55" s="146"/>
      <c r="P55" s="146"/>
      <c r="Q55" s="146"/>
      <c r="R55" s="147"/>
      <c r="S55" s="147"/>
      <c r="T55" s="147"/>
      <c r="U55" s="147"/>
      <c r="V55" s="147"/>
      <c r="W55" s="147"/>
      <c r="X55" s="147"/>
      <c r="Y55" s="147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</row>
    <row r="56" spans="1:60" x14ac:dyDescent="0.2">
      <c r="A56" s="185"/>
      <c r="B56" s="196"/>
      <c r="C56" s="216" t="s">
        <v>194</v>
      </c>
      <c r="D56" s="197"/>
      <c r="E56" s="198"/>
      <c r="F56" s="199"/>
      <c r="G56" s="186"/>
      <c r="H56" s="147"/>
      <c r="I56" s="147"/>
      <c r="J56" s="147"/>
      <c r="K56" s="147"/>
      <c r="L56" s="147"/>
      <c r="M56" s="147"/>
      <c r="N56" s="146"/>
      <c r="O56" s="146"/>
      <c r="P56" s="146"/>
      <c r="Q56" s="146"/>
      <c r="R56" s="147"/>
      <c r="S56" s="147"/>
      <c r="T56" s="147"/>
      <c r="U56" s="147"/>
      <c r="V56" s="147"/>
      <c r="W56" s="147"/>
      <c r="X56" s="147"/>
      <c r="Y56" s="147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</row>
    <row r="57" spans="1:60" ht="22.5" x14ac:dyDescent="0.2">
      <c r="A57" s="168"/>
      <c r="B57" s="206" t="s">
        <v>195</v>
      </c>
      <c r="C57" s="207" t="s">
        <v>196</v>
      </c>
      <c r="D57" s="208" t="s">
        <v>122</v>
      </c>
      <c r="E57" s="211">
        <f>E53</f>
        <v>116.92</v>
      </c>
      <c r="F57" s="172">
        <v>0</v>
      </c>
      <c r="G57" s="172">
        <f>E57*F57</f>
        <v>0</v>
      </c>
      <c r="H57" s="147"/>
      <c r="I57" s="147"/>
      <c r="J57" s="147"/>
      <c r="K57" s="147"/>
      <c r="L57" s="147"/>
      <c r="M57" s="147"/>
      <c r="N57" s="146"/>
      <c r="O57" s="146"/>
      <c r="P57" s="146"/>
      <c r="Q57" s="146"/>
      <c r="R57" s="147"/>
      <c r="S57" s="147"/>
      <c r="T57" s="147"/>
      <c r="U57" s="147"/>
      <c r="V57" s="147"/>
      <c r="W57" s="147"/>
      <c r="X57" s="147"/>
      <c r="Y57" s="147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</row>
    <row r="58" spans="1:60" ht="33.75" x14ac:dyDescent="0.2">
      <c r="A58" s="168"/>
      <c r="B58" s="209" t="s">
        <v>197</v>
      </c>
      <c r="C58" s="207" t="s">
        <v>198</v>
      </c>
      <c r="D58" s="210" t="s">
        <v>122</v>
      </c>
      <c r="E58" s="212">
        <f>E53</f>
        <v>116.92</v>
      </c>
      <c r="F58" s="205">
        <v>0</v>
      </c>
      <c r="G58" s="205">
        <f>E58*F58</f>
        <v>0</v>
      </c>
      <c r="H58" s="147"/>
      <c r="I58" s="147"/>
      <c r="J58" s="147"/>
      <c r="K58" s="147"/>
      <c r="L58" s="147"/>
      <c r="M58" s="147"/>
      <c r="N58" s="146"/>
      <c r="O58" s="146"/>
      <c r="P58" s="146"/>
      <c r="Q58" s="146"/>
      <c r="R58" s="147"/>
      <c r="S58" s="147"/>
      <c r="T58" s="147"/>
      <c r="U58" s="147"/>
      <c r="V58" s="147"/>
      <c r="W58" s="147"/>
      <c r="X58" s="147"/>
      <c r="Y58" s="147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</row>
    <row r="59" spans="1:60" ht="22.5" x14ac:dyDescent="0.2">
      <c r="A59" s="168"/>
      <c r="B59" s="206" t="s">
        <v>199</v>
      </c>
      <c r="C59" s="207" t="s">
        <v>200</v>
      </c>
      <c r="D59" s="208" t="s">
        <v>122</v>
      </c>
      <c r="E59" s="211">
        <f>E53</f>
        <v>116.92</v>
      </c>
      <c r="F59" s="172">
        <v>0</v>
      </c>
      <c r="G59" s="172">
        <f>E59*F59</f>
        <v>0</v>
      </c>
      <c r="H59" s="147"/>
      <c r="I59" s="147"/>
      <c r="J59" s="147"/>
      <c r="K59" s="147"/>
      <c r="L59" s="147"/>
      <c r="M59" s="147"/>
      <c r="N59" s="146"/>
      <c r="O59" s="146"/>
      <c r="P59" s="146"/>
      <c r="Q59" s="146"/>
      <c r="R59" s="147"/>
      <c r="S59" s="147"/>
      <c r="T59" s="147"/>
      <c r="U59" s="147"/>
      <c r="V59" s="147"/>
      <c r="W59" s="147"/>
      <c r="X59" s="147"/>
      <c r="Y59" s="147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</row>
    <row r="60" spans="1:60" x14ac:dyDescent="0.2">
      <c r="A60" s="185"/>
      <c r="B60" s="196"/>
      <c r="C60" s="216" t="s">
        <v>201</v>
      </c>
      <c r="D60" s="197"/>
      <c r="E60" s="198"/>
      <c r="F60" s="199"/>
      <c r="G60" s="186"/>
      <c r="H60" s="147"/>
      <c r="I60" s="147"/>
      <c r="J60" s="147"/>
      <c r="K60" s="147"/>
      <c r="L60" s="147"/>
      <c r="M60" s="147"/>
      <c r="N60" s="146"/>
      <c r="O60" s="146"/>
      <c r="P60" s="146"/>
      <c r="Q60" s="146"/>
      <c r="R60" s="147"/>
      <c r="S60" s="147"/>
      <c r="T60" s="147"/>
      <c r="U60" s="147"/>
      <c r="V60" s="147"/>
      <c r="W60" s="147"/>
      <c r="X60" s="147"/>
      <c r="Y60" s="147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</row>
    <row r="61" spans="1:60" x14ac:dyDescent="0.2">
      <c r="A61" s="168"/>
      <c r="B61" s="206" t="s">
        <v>202</v>
      </c>
      <c r="C61" s="207" t="s">
        <v>203</v>
      </c>
      <c r="D61" s="208" t="s">
        <v>122</v>
      </c>
      <c r="E61" s="211">
        <f>E57</f>
        <v>116.92</v>
      </c>
      <c r="F61" s="172">
        <v>0</v>
      </c>
      <c r="G61" s="172">
        <f>E61*F61</f>
        <v>0</v>
      </c>
      <c r="H61" s="147"/>
      <c r="I61" s="147"/>
      <c r="J61" s="147"/>
      <c r="K61" s="147"/>
      <c r="L61" s="147"/>
      <c r="M61" s="147"/>
      <c r="N61" s="146"/>
      <c r="O61" s="146"/>
      <c r="P61" s="146"/>
      <c r="Q61" s="146"/>
      <c r="R61" s="147"/>
      <c r="S61" s="147"/>
      <c r="T61" s="147"/>
      <c r="U61" s="147"/>
      <c r="V61" s="147"/>
      <c r="W61" s="147"/>
      <c r="X61" s="147"/>
      <c r="Y61" s="147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</row>
    <row r="62" spans="1:60" x14ac:dyDescent="0.2">
      <c r="A62" s="185"/>
      <c r="B62" s="213"/>
      <c r="C62" s="167" t="s">
        <v>204</v>
      </c>
      <c r="D62" s="214"/>
      <c r="E62" s="215"/>
      <c r="F62" s="199"/>
      <c r="G62" s="186"/>
      <c r="H62" s="147"/>
      <c r="I62" s="147"/>
      <c r="J62" s="147"/>
      <c r="K62" s="147"/>
      <c r="L62" s="147"/>
      <c r="M62" s="147"/>
      <c r="N62" s="146"/>
      <c r="O62" s="146"/>
      <c r="P62" s="146"/>
      <c r="Q62" s="146"/>
      <c r="R62" s="147"/>
      <c r="S62" s="147"/>
      <c r="T62" s="147"/>
      <c r="U62" s="147"/>
      <c r="V62" s="147"/>
      <c r="W62" s="147"/>
      <c r="X62" s="147"/>
      <c r="Y62" s="147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</row>
    <row r="63" spans="1:60" x14ac:dyDescent="0.2">
      <c r="A63" s="217" t="s">
        <v>102</v>
      </c>
      <c r="B63" s="218" t="s">
        <v>71</v>
      </c>
      <c r="C63" s="219" t="s">
        <v>72</v>
      </c>
      <c r="D63" s="220"/>
      <c r="E63" s="221"/>
      <c r="F63" s="222"/>
      <c r="G63" s="223">
        <f>G64+G66+G67</f>
        <v>0</v>
      </c>
      <c r="H63" s="149"/>
      <c r="I63" s="149">
        <v>0</v>
      </c>
      <c r="J63" s="149"/>
      <c r="K63" s="149">
        <v>0</v>
      </c>
      <c r="L63" s="149"/>
      <c r="M63" s="149"/>
      <c r="N63" s="148"/>
      <c r="O63" s="148"/>
      <c r="P63" s="148"/>
      <c r="Q63" s="148"/>
      <c r="R63" s="149"/>
      <c r="S63" s="149"/>
      <c r="T63" s="149"/>
      <c r="U63" s="149"/>
      <c r="V63" s="149"/>
      <c r="W63" s="149"/>
      <c r="X63" s="149"/>
      <c r="Y63" s="149"/>
      <c r="AG63" t="s">
        <v>103</v>
      </c>
    </row>
    <row r="64" spans="1:60" x14ac:dyDescent="0.2">
      <c r="A64" s="168">
        <v>19</v>
      </c>
      <c r="B64" s="169" t="s">
        <v>156</v>
      </c>
      <c r="C64" s="157" t="s">
        <v>157</v>
      </c>
      <c r="D64" s="170" t="s">
        <v>115</v>
      </c>
      <c r="E64" s="171">
        <f>E10*2.5</f>
        <v>87.69</v>
      </c>
      <c r="F64" s="172">
        <v>0</v>
      </c>
      <c r="G64" s="172">
        <f>E64*F64</f>
        <v>0</v>
      </c>
      <c r="H64" s="147">
        <v>0</v>
      </c>
      <c r="I64" s="147">
        <v>0</v>
      </c>
      <c r="J64" s="147">
        <v>264</v>
      </c>
      <c r="K64" s="147">
        <v>0</v>
      </c>
      <c r="L64" s="147">
        <v>21</v>
      </c>
      <c r="M64" s="147">
        <v>0</v>
      </c>
      <c r="N64" s="146">
        <v>0</v>
      </c>
      <c r="O64" s="146">
        <v>0</v>
      </c>
      <c r="P64" s="146">
        <v>0</v>
      </c>
      <c r="Q64" s="146">
        <v>0</v>
      </c>
      <c r="R64" s="147"/>
      <c r="S64" s="147" t="s">
        <v>107</v>
      </c>
      <c r="T64" s="147" t="s">
        <v>107</v>
      </c>
      <c r="U64" s="147">
        <v>0.49</v>
      </c>
      <c r="V64" s="147">
        <v>0</v>
      </c>
      <c r="W64" s="147"/>
      <c r="X64" s="147" t="s">
        <v>108</v>
      </c>
      <c r="Y64" s="147" t="s">
        <v>109</v>
      </c>
      <c r="Z64" s="143"/>
      <c r="AA64" s="143"/>
      <c r="AB64" s="143"/>
      <c r="AC64" s="143"/>
      <c r="AD64" s="143"/>
      <c r="AE64" s="143"/>
      <c r="AF64" s="143"/>
      <c r="AG64" s="143" t="s">
        <v>110</v>
      </c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</row>
    <row r="65" spans="1:60" ht="12.75" customHeight="1" outlineLevel="1" x14ac:dyDescent="0.2">
      <c r="A65" s="185"/>
      <c r="B65" s="160"/>
      <c r="C65" s="175" t="s">
        <v>158</v>
      </c>
      <c r="D65" s="166"/>
      <c r="E65" s="166"/>
      <c r="F65" s="166"/>
      <c r="G65" s="189"/>
      <c r="H65" s="147"/>
      <c r="I65" s="147"/>
      <c r="J65" s="147"/>
      <c r="K65" s="147"/>
      <c r="L65" s="147"/>
      <c r="M65" s="147"/>
      <c r="N65" s="146"/>
      <c r="O65" s="146"/>
      <c r="P65" s="146"/>
      <c r="Q65" s="146"/>
      <c r="R65" s="147"/>
      <c r="S65" s="147"/>
      <c r="T65" s="147"/>
      <c r="U65" s="147"/>
      <c r="V65" s="147"/>
      <c r="W65" s="147"/>
      <c r="X65" s="147"/>
      <c r="Y65" s="147"/>
      <c r="Z65" s="143"/>
      <c r="AA65" s="143"/>
      <c r="AB65" s="143"/>
      <c r="AC65" s="143"/>
      <c r="AD65" s="143"/>
      <c r="AE65" s="143"/>
      <c r="AF65" s="143"/>
      <c r="AG65" s="143" t="s">
        <v>119</v>
      </c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</row>
    <row r="66" spans="1:60" x14ac:dyDescent="0.2">
      <c r="A66" s="168">
        <v>20</v>
      </c>
      <c r="B66" s="169" t="s">
        <v>159</v>
      </c>
      <c r="C66" s="157" t="s">
        <v>160</v>
      </c>
      <c r="D66" s="170" t="s">
        <v>115</v>
      </c>
      <c r="E66" s="171">
        <f>E64*22</f>
        <v>1929.1799999999998</v>
      </c>
      <c r="F66" s="172">
        <v>0</v>
      </c>
      <c r="G66" s="172">
        <f>E66*F66</f>
        <v>0</v>
      </c>
      <c r="H66" s="147">
        <v>0</v>
      </c>
      <c r="I66" s="147">
        <v>0</v>
      </c>
      <c r="J66" s="147">
        <v>25</v>
      </c>
      <c r="K66" s="147">
        <v>0</v>
      </c>
      <c r="L66" s="147">
        <v>21</v>
      </c>
      <c r="M66" s="147">
        <v>0</v>
      </c>
      <c r="N66" s="146">
        <v>0</v>
      </c>
      <c r="O66" s="146">
        <v>0</v>
      </c>
      <c r="P66" s="146">
        <v>0</v>
      </c>
      <c r="Q66" s="146">
        <v>0</v>
      </c>
      <c r="R66" s="147"/>
      <c r="S66" s="147" t="s">
        <v>107</v>
      </c>
      <c r="T66" s="147" t="s">
        <v>107</v>
      </c>
      <c r="U66" s="147">
        <v>0</v>
      </c>
      <c r="V66" s="147">
        <v>0</v>
      </c>
      <c r="W66" s="147"/>
      <c r="X66" s="147" t="s">
        <v>108</v>
      </c>
      <c r="Y66" s="147" t="s">
        <v>109</v>
      </c>
      <c r="Z66" s="143"/>
      <c r="AA66" s="143"/>
      <c r="AB66" s="143"/>
      <c r="AC66" s="143"/>
      <c r="AD66" s="143"/>
      <c r="AE66" s="143"/>
      <c r="AF66" s="143"/>
      <c r="AG66" s="143" t="s">
        <v>110</v>
      </c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</row>
    <row r="67" spans="1:60" x14ac:dyDescent="0.2">
      <c r="A67" s="168">
        <v>24</v>
      </c>
      <c r="B67" s="169" t="s">
        <v>180</v>
      </c>
      <c r="C67" s="157" t="s">
        <v>181</v>
      </c>
      <c r="D67" s="170" t="s">
        <v>115</v>
      </c>
      <c r="E67" s="171">
        <f>E64</f>
        <v>87.69</v>
      </c>
      <c r="F67" s="172">
        <v>0</v>
      </c>
      <c r="G67" s="172">
        <f>E67*F67</f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E67">
        <v>15</v>
      </c>
      <c r="AF67">
        <v>21</v>
      </c>
      <c r="AG67" t="s">
        <v>88</v>
      </c>
    </row>
    <row r="68" spans="1:60" x14ac:dyDescent="0.2">
      <c r="A68" s="191"/>
      <c r="B68" s="192"/>
      <c r="C68" s="193"/>
      <c r="D68" s="194"/>
      <c r="E68" s="14"/>
      <c r="F68" s="14"/>
      <c r="G68" s="195"/>
      <c r="AG68" t="s">
        <v>161</v>
      </c>
    </row>
    <row r="69" spans="1:60" x14ac:dyDescent="0.2">
      <c r="D69" s="10"/>
    </row>
    <row r="70" spans="1:60" x14ac:dyDescent="0.2">
      <c r="D70" s="10"/>
    </row>
    <row r="71" spans="1:60" x14ac:dyDescent="0.2">
      <c r="D71" s="10"/>
    </row>
    <row r="72" spans="1:60" x14ac:dyDescent="0.2">
      <c r="D72" s="10"/>
    </row>
    <row r="73" spans="1:60" x14ac:dyDescent="0.2">
      <c r="D73" s="10"/>
    </row>
    <row r="74" spans="1:60" x14ac:dyDescent="0.2">
      <c r="D74" s="10"/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  <row r="5004" spans="4:4" x14ac:dyDescent="0.2">
      <c r="D5004" s="10"/>
    </row>
    <row r="5005" spans="4:4" x14ac:dyDescent="0.2">
      <c r="D5005" s="10"/>
    </row>
    <row r="5006" spans="4:4" x14ac:dyDescent="0.2">
      <c r="D5006" s="10"/>
    </row>
    <row r="5007" spans="4:4" x14ac:dyDescent="0.2">
      <c r="D5007" s="10"/>
    </row>
    <row r="5008" spans="4:4" x14ac:dyDescent="0.2">
      <c r="D5008" s="10"/>
    </row>
    <row r="5009" spans="4:4" x14ac:dyDescent="0.2">
      <c r="D5009" s="10"/>
    </row>
    <row r="5010" spans="4:4" x14ac:dyDescent="0.2">
      <c r="D5010" s="10"/>
    </row>
    <row r="5011" spans="4:4" x14ac:dyDescent="0.2">
      <c r="D5011" s="10"/>
    </row>
    <row r="5012" spans="4:4" x14ac:dyDescent="0.2">
      <c r="D5012" s="10"/>
    </row>
    <row r="5013" spans="4:4" x14ac:dyDescent="0.2">
      <c r="D5013" s="10"/>
    </row>
    <row r="5014" spans="4:4" x14ac:dyDescent="0.2">
      <c r="D5014" s="10"/>
    </row>
    <row r="5015" spans="4:4" x14ac:dyDescent="0.2">
      <c r="D5015" s="10"/>
    </row>
    <row r="5016" spans="4:4" x14ac:dyDescent="0.2">
      <c r="D5016" s="10"/>
    </row>
    <row r="5017" spans="4:4" x14ac:dyDescent="0.2">
      <c r="D5017" s="10"/>
    </row>
    <row r="5018" spans="4:4" x14ac:dyDescent="0.2">
      <c r="D5018" s="10"/>
    </row>
    <row r="5019" spans="4:4" x14ac:dyDescent="0.2">
      <c r="D5019" s="10"/>
    </row>
    <row r="5020" spans="4:4" x14ac:dyDescent="0.2">
      <c r="D5020" s="10"/>
    </row>
    <row r="5021" spans="4:4" x14ac:dyDescent="0.2">
      <c r="D5021" s="10"/>
    </row>
    <row r="5022" spans="4:4" x14ac:dyDescent="0.2">
      <c r="D5022" s="10"/>
    </row>
    <row r="5023" spans="4:4" x14ac:dyDescent="0.2">
      <c r="D5023" s="10"/>
    </row>
    <row r="5024" spans="4:4" x14ac:dyDescent="0.2">
      <c r="D5024" s="10"/>
    </row>
    <row r="5025" spans="4:4" x14ac:dyDescent="0.2">
      <c r="D5025" s="10"/>
    </row>
    <row r="5026" spans="4:4" x14ac:dyDescent="0.2">
      <c r="D5026" s="10"/>
    </row>
    <row r="5027" spans="4:4" x14ac:dyDescent="0.2">
      <c r="D5027" s="10"/>
    </row>
  </sheetData>
  <mergeCells count="3">
    <mergeCell ref="A1:G1"/>
    <mergeCell ref="C2:G2"/>
    <mergeCell ref="C3:G3"/>
  </mergeCells>
  <pageMargins left="0.59055118110236204" right="0.196850393700787" top="0.78740157499999996" bottom="0.78740157499999996" header="0.3" footer="0.3"/>
  <pageSetup paperSize="9" scale="94" orientation="portrait" r:id="rId1"/>
  <headerFooter>
    <oddFooter>&amp;RStránka &amp;P z &amp;N&amp;LZpracováno programem BUILDpower S,  © RTS, a.s.</oddFooter>
  </headerFooter>
  <colBreaks count="1" manualBreakCount="1">
    <brk id="7" max="5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560213-6c5d-420c-b2d6-4c9d4dbabc23" xsi:nil="true"/>
    <lcf76f155ced4ddcb4097134ff3c332f xmlns="cceb7ffc-97a2-4587-a3e4-e2ef727e2fb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FD446CDCC1564289788B2B4D3035F9" ma:contentTypeVersion="16" ma:contentTypeDescription="Vytvoří nový dokument" ma:contentTypeScope="" ma:versionID="34f103f5f62180e0efc608c122bbc055">
  <xsd:schema xmlns:xsd="http://www.w3.org/2001/XMLSchema" xmlns:xs="http://www.w3.org/2001/XMLSchema" xmlns:p="http://schemas.microsoft.com/office/2006/metadata/properties" xmlns:ns2="cceb7ffc-97a2-4587-a3e4-e2ef727e2fb3" xmlns:ns3="bc560213-6c5d-420c-b2d6-4c9d4dbabc23" targetNamespace="http://schemas.microsoft.com/office/2006/metadata/properties" ma:root="true" ma:fieldsID="207596ed9c0d5da11aa4468e18152cd4" ns2:_="" ns3:_="">
    <xsd:import namespace="cceb7ffc-97a2-4587-a3e4-e2ef727e2fb3"/>
    <xsd:import namespace="bc560213-6c5d-420c-b2d6-4c9d4dbabc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b7ffc-97a2-4587-a3e4-e2ef727e2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7b2db15-62ad-46e3-8716-fb6f8fe8c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60213-6c5d-420c-b2d6-4c9d4dbabc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12ccc05-c83c-45a1-ab1a-769d543962f2}" ma:internalName="TaxCatchAll" ma:showField="CatchAllData" ma:web="bc560213-6c5d-420c-b2d6-4c9d4dbabc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D20991-26F0-4E31-A447-CDD89ABFDB0E}">
  <ds:schemaRefs>
    <ds:schemaRef ds:uri="http://schemas.microsoft.com/office/2006/metadata/properties"/>
    <ds:schemaRef ds:uri="bc560213-6c5d-420c-b2d6-4c9d4dbabc23"/>
    <ds:schemaRef ds:uri="http://purl.org/dc/terms/"/>
    <ds:schemaRef ds:uri="cceb7ffc-97a2-4587-a3e4-e2ef727e2fb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CC1865-F30C-44CB-88D5-AF03363F2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eb7ffc-97a2-4587-a3e4-e2ef727e2fb3"/>
    <ds:schemaRef ds:uri="bc560213-6c5d-420c-b2d6-4c9d4dbabc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EE0C4E-C9C1-4733-804A-F928BD7E58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Mazal</dc:creator>
  <cp:lastModifiedBy>Jan Příkazký</cp:lastModifiedBy>
  <cp:lastPrinted>2023-05-04T10:04:19Z</cp:lastPrinted>
  <dcterms:created xsi:type="dcterms:W3CDTF">2009-04-08T07:15:50Z</dcterms:created>
  <dcterms:modified xsi:type="dcterms:W3CDTF">2023-05-12T07:00:42Z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0x0101007EFD446CDCC1564289788B2B4D3035F9</vt:lpwstr>
  </property>
  <property fmtid="{D5CDD505-2E9C-101B-9397-08002B2CF9AE}" pid="3" name="MediaServiceImageTags">
    <vt:lpwstr/>
  </property>
</Properties>
</file>