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INVEST_AKCE_PŘIPRAVOVANÉ\ČOV\Oprava sociálek\Výběrovka\Zadávací VV\"/>
    </mc:Choice>
  </mc:AlternateContent>
  <bookViews>
    <workbookView xWindow="0" yWindow="0" windowWidth="15270" windowHeight="13560" firstSheet="1" activeTab="1"/>
  </bookViews>
  <sheets>
    <sheet name="Rekapitulace stavby" sheetId="1" state="veryHidden" r:id="rId1"/>
    <sheet name="D.1.1 - STAVBA" sheetId="2" r:id="rId2"/>
  </sheets>
  <definedNames>
    <definedName name="_xlnm._FilterDatabase" localSheetId="1" hidden="1">'D.1.1 - STAVBA'!$C$132:$K$390</definedName>
    <definedName name="_xlnm.Print_Titles" localSheetId="1">'D.1.1 - STAVBA'!$132:$132</definedName>
    <definedName name="_xlnm.Print_Titles" localSheetId="0">'Rekapitulace stavby'!$92:$92</definedName>
    <definedName name="_xlnm.Print_Area" localSheetId="1">'D.1.1 - STAVBA'!$C$82:$J$114,'D.1.1 - STAVBA'!$C$120:$J$390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84" i="2"/>
  <c r="BH384" i="2"/>
  <c r="BG384" i="2"/>
  <c r="BF384" i="2"/>
  <c r="T384" i="2"/>
  <c r="R384" i="2"/>
  <c r="P384" i="2"/>
  <c r="BI377" i="2"/>
  <c r="BH377" i="2"/>
  <c r="BG377" i="2"/>
  <c r="BF377" i="2"/>
  <c r="T377" i="2"/>
  <c r="R377" i="2"/>
  <c r="P377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T301" i="2" s="1"/>
  <c r="R302" i="2"/>
  <c r="R301" i="2" s="1"/>
  <c r="P302" i="2"/>
  <c r="P301" i="2" s="1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T242" i="2"/>
  <c r="R243" i="2"/>
  <c r="R242" i="2"/>
  <c r="P243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T192" i="2"/>
  <c r="R193" i="2"/>
  <c r="R192" i="2"/>
  <c r="P193" i="2"/>
  <c r="P192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T140" i="2" s="1"/>
  <c r="R141" i="2"/>
  <c r="R140" i="2" s="1"/>
  <c r="P141" i="2"/>
  <c r="P140" i="2" s="1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F127" i="2"/>
  <c r="E125" i="2"/>
  <c r="E87" i="2"/>
  <c r="J24" i="2"/>
  <c r="E24" i="2"/>
  <c r="J92" i="2" s="1"/>
  <c r="J23" i="2"/>
  <c r="J21" i="2"/>
  <c r="J129" i="2"/>
  <c r="J20" i="2"/>
  <c r="F130" i="2"/>
  <c r="J15" i="2"/>
  <c r="F129" i="2"/>
  <c r="J12" i="2"/>
  <c r="J127" i="2" s="1"/>
  <c r="E123" i="2"/>
  <c r="L90" i="1"/>
  <c r="AM90" i="1"/>
  <c r="AM89" i="1"/>
  <c r="L89" i="1"/>
  <c r="AM87" i="1"/>
  <c r="L87" i="1"/>
  <c r="L85" i="1"/>
  <c r="L84" i="1"/>
  <c r="BK368" i="2"/>
  <c r="J286" i="2"/>
  <c r="J219" i="2"/>
  <c r="BK169" i="2"/>
  <c r="J344" i="2"/>
  <c r="BK283" i="2"/>
  <c r="BK196" i="2"/>
  <c r="BK321" i="2"/>
  <c r="BK223" i="2"/>
  <c r="BK171" i="2"/>
  <c r="BK302" i="2"/>
  <c r="J266" i="2"/>
  <c r="J223" i="2"/>
  <c r="J365" i="2"/>
  <c r="J238" i="2"/>
  <c r="BK173" i="2"/>
  <c r="J368" i="2"/>
  <c r="BK252" i="2"/>
  <c r="BK176" i="2"/>
  <c r="BK341" i="2"/>
  <c r="J294" i="2"/>
  <c r="J211" i="2"/>
  <c r="BK164" i="2"/>
  <c r="J309" i="2"/>
  <c r="BK209" i="2"/>
  <c r="J157" i="2"/>
  <c r="J312" i="2"/>
  <c r="BK255" i="2"/>
  <c r="BK184" i="2"/>
  <c r="BK365" i="2"/>
  <c r="J243" i="2"/>
  <c r="BK138" i="2"/>
  <c r="BK290" i="2"/>
  <c r="BK221" i="2"/>
  <c r="BK157" i="2"/>
  <c r="BK294" i="2"/>
  <c r="J255" i="2"/>
  <c r="BK211" i="2"/>
  <c r="BK372" i="2"/>
  <c r="J281" i="2"/>
  <c r="J198" i="2"/>
  <c r="J141" i="2"/>
  <c r="BK309" i="2"/>
  <c r="BK234" i="2"/>
  <c r="BK144" i="2"/>
  <c r="J296" i="2"/>
  <c r="BK249" i="2"/>
  <c r="BK182" i="2"/>
  <c r="BK315" i="2"/>
  <c r="J225" i="2"/>
  <c r="BK178" i="2"/>
  <c r="J315" i="2"/>
  <c r="J236" i="2"/>
  <c r="J178" i="2"/>
  <c r="J353" i="2"/>
  <c r="J302" i="2"/>
  <c r="BK206" i="2"/>
  <c r="BK338" i="2"/>
  <c r="BK238" i="2"/>
  <c r="BK193" i="2"/>
  <c r="BK296" i="2"/>
  <c r="BK281" i="2"/>
  <c r="BK227" i="2"/>
  <c r="J144" i="2"/>
  <c r="BK243" i="2"/>
  <c r="J184" i="2"/>
  <c r="J372" i="2"/>
  <c r="J292" i="2"/>
  <c r="J193" i="2"/>
  <c r="BK326" i="2"/>
  <c r="J258" i="2"/>
  <c r="J171" i="2"/>
  <c r="J321" i="2"/>
  <c r="BK229" i="2"/>
  <c r="BK180" i="2"/>
  <c r="BK335" i="2"/>
  <c r="J232" i="2"/>
  <c r="J377" i="2"/>
  <c r="J290" i="2"/>
  <c r="BK350" i="2"/>
  <c r="J246" i="2"/>
  <c r="BK377" i="2"/>
  <c r="J273" i="2"/>
  <c r="J213" i="2"/>
  <c r="J338" i="2"/>
  <c r="BK216" i="2"/>
  <c r="J136" i="2"/>
  <c r="BK278" i="2"/>
  <c r="BK136" i="2"/>
  <c r="BK288" i="2"/>
  <c r="BK141" i="2"/>
  <c r="BK258" i="2"/>
  <c r="J169" i="2"/>
  <c r="BK384" i="2"/>
  <c r="J288" i="2"/>
  <c r="J200" i="2"/>
  <c r="AS94" i="1"/>
  <c r="BK306" i="2"/>
  <c r="J227" i="2"/>
  <c r="J176" i="2"/>
  <c r="J252" i="2"/>
  <c r="BK204" i="2"/>
  <c r="J306" i="2"/>
  <c r="J283" i="2"/>
  <c r="BK236" i="2"/>
  <c r="J166" i="2"/>
  <c r="BK299" i="2"/>
  <c r="J234" i="2"/>
  <c r="J186" i="2"/>
  <c r="J356" i="2"/>
  <c r="BK246" i="2"/>
  <c r="BK166" i="2"/>
  <c r="J318" i="2"/>
  <c r="J209" i="2"/>
  <c r="BK332" i="2"/>
  <c r="J278" i="2"/>
  <c r="BK198" i="2"/>
  <c r="J299" i="2"/>
  <c r="BK225" i="2"/>
  <c r="J384" i="2"/>
  <c r="J329" i="2"/>
  <c r="BK240" i="2"/>
  <c r="J182" i="2"/>
  <c r="BK318" i="2"/>
  <c r="BK213" i="2"/>
  <c r="BK151" i="2"/>
  <c r="BK292" i="2"/>
  <c r="J249" i="2"/>
  <c r="BK219" i="2"/>
  <c r="J350" i="2"/>
  <c r="J229" i="2"/>
  <c r="J164" i="2"/>
  <c r="BK344" i="2"/>
  <c r="BK232" i="2"/>
  <c r="J332" i="2"/>
  <c r="BK266" i="2"/>
  <c r="J173" i="2"/>
  <c r="J326" i="2"/>
  <c r="J206" i="2"/>
  <c r="BK146" i="2"/>
  <c r="BK356" i="2"/>
  <c r="BK261" i="2"/>
  <c r="J216" i="2"/>
  <c r="J138" i="2"/>
  <c r="BK312" i="2"/>
  <c r="J221" i="2"/>
  <c r="J341" i="2"/>
  <c r="J270" i="2"/>
  <c r="J180" i="2"/>
  <c r="J361" i="2"/>
  <c r="BK286" i="2"/>
  <c r="J240" i="2"/>
  <c r="J196" i="2"/>
  <c r="BK361" i="2"/>
  <c r="BK273" i="2"/>
  <c r="BK200" i="2"/>
  <c r="J146" i="2"/>
  <c r="J335" i="2"/>
  <c r="J151" i="2"/>
  <c r="BK353" i="2"/>
  <c r="BK270" i="2"/>
  <c r="J204" i="2"/>
  <c r="BK329" i="2"/>
  <c r="J261" i="2"/>
  <c r="BK186" i="2"/>
  <c r="T143" i="2" l="1"/>
  <c r="T195" i="2"/>
  <c r="R218" i="2"/>
  <c r="R231" i="2"/>
  <c r="T135" i="2"/>
  <c r="P175" i="2"/>
  <c r="BK195" i="2"/>
  <c r="J195" i="2"/>
  <c r="J103" i="2"/>
  <c r="P203" i="2"/>
  <c r="T218" i="2"/>
  <c r="P231" i="2"/>
  <c r="P135" i="2"/>
  <c r="BK175" i="2"/>
  <c r="J175" i="2"/>
  <c r="J101" i="2"/>
  <c r="T203" i="2"/>
  <c r="T245" i="2"/>
  <c r="P305" i="2"/>
  <c r="P143" i="2"/>
  <c r="R203" i="2"/>
  <c r="BK245" i="2"/>
  <c r="J245" i="2"/>
  <c r="J109" i="2" s="1"/>
  <c r="P355" i="2"/>
  <c r="BK371" i="2"/>
  <c r="J371" i="2"/>
  <c r="J113" i="2"/>
  <c r="BK143" i="2"/>
  <c r="J143" i="2"/>
  <c r="J100" i="2"/>
  <c r="R175" i="2"/>
  <c r="R195" i="2"/>
  <c r="BK231" i="2"/>
  <c r="J231" i="2"/>
  <c r="J107" i="2" s="1"/>
  <c r="T231" i="2"/>
  <c r="BK305" i="2"/>
  <c r="J305" i="2" s="1"/>
  <c r="J111" i="2" s="1"/>
  <c r="BK355" i="2"/>
  <c r="J355" i="2" s="1"/>
  <c r="J112" i="2" s="1"/>
  <c r="P371" i="2"/>
  <c r="R135" i="2"/>
  <c r="R143" i="2"/>
  <c r="BK203" i="2"/>
  <c r="P218" i="2"/>
  <c r="P245" i="2"/>
  <c r="T305" i="2"/>
  <c r="T355" i="2"/>
  <c r="R371" i="2"/>
  <c r="BK135" i="2"/>
  <c r="J135" i="2" s="1"/>
  <c r="J98" i="2" s="1"/>
  <c r="T175" i="2"/>
  <c r="P195" i="2"/>
  <c r="BK218" i="2"/>
  <c r="J218" i="2"/>
  <c r="J106" i="2" s="1"/>
  <c r="R245" i="2"/>
  <c r="R305" i="2"/>
  <c r="R355" i="2"/>
  <c r="T371" i="2"/>
  <c r="BK192" i="2"/>
  <c r="J192" i="2" s="1"/>
  <c r="J102" i="2" s="1"/>
  <c r="BK242" i="2"/>
  <c r="J242" i="2"/>
  <c r="J108" i="2"/>
  <c r="BK301" i="2"/>
  <c r="J301" i="2" s="1"/>
  <c r="J110" i="2" s="1"/>
  <c r="BK140" i="2"/>
  <c r="J140" i="2" s="1"/>
  <c r="J99" i="2" s="1"/>
  <c r="J89" i="2"/>
  <c r="BE141" i="2"/>
  <c r="BE173" i="2"/>
  <c r="BE234" i="2"/>
  <c r="BE236" i="2"/>
  <c r="BE238" i="2"/>
  <c r="BE240" i="2"/>
  <c r="BE243" i="2"/>
  <c r="BE246" i="2"/>
  <c r="BE249" i="2"/>
  <c r="BE252" i="2"/>
  <c r="BE266" i="2"/>
  <c r="BE341" i="2"/>
  <c r="BE193" i="2"/>
  <c r="BE196" i="2"/>
  <c r="BE213" i="2"/>
  <c r="BE216" i="2"/>
  <c r="BE219" i="2"/>
  <c r="BE229" i="2"/>
  <c r="BE273" i="2"/>
  <c r="BE278" i="2"/>
  <c r="BE283" i="2"/>
  <c r="BE290" i="2"/>
  <c r="BE377" i="2"/>
  <c r="BE384" i="2"/>
  <c r="BE157" i="2"/>
  <c r="BE180" i="2"/>
  <c r="BE184" i="2"/>
  <c r="BE200" i="2"/>
  <c r="BE204" i="2"/>
  <c r="BE227" i="2"/>
  <c r="BE258" i="2"/>
  <c r="BE281" i="2"/>
  <c r="BE288" i="2"/>
  <c r="BE299" i="2"/>
  <c r="BE315" i="2"/>
  <c r="BE321" i="2"/>
  <c r="BE326" i="2"/>
  <c r="BE332" i="2"/>
  <c r="F92" i="2"/>
  <c r="BE151" i="2"/>
  <c r="BE169" i="2"/>
  <c r="BE225" i="2"/>
  <c r="BE232" i="2"/>
  <c r="BE255" i="2"/>
  <c r="BE294" i="2"/>
  <c r="BE302" i="2"/>
  <c r="BE306" i="2"/>
  <c r="BE368" i="2"/>
  <c r="E85" i="2"/>
  <c r="J130" i="2"/>
  <c r="BE171" i="2"/>
  <c r="BE182" i="2"/>
  <c r="BE206" i="2"/>
  <c r="BE209" i="2"/>
  <c r="BE309" i="2"/>
  <c r="BE318" i="2"/>
  <c r="BE335" i="2"/>
  <c r="BE350" i="2"/>
  <c r="BE136" i="2"/>
  <c r="BE138" i="2"/>
  <c r="BE166" i="2"/>
  <c r="BE176" i="2"/>
  <c r="BE211" i="2"/>
  <c r="BE261" i="2"/>
  <c r="BE312" i="2"/>
  <c r="BE329" i="2"/>
  <c r="BE361" i="2"/>
  <c r="BE178" i="2"/>
  <c r="BE198" i="2"/>
  <c r="BE223" i="2"/>
  <c r="BE270" i="2"/>
  <c r="BE286" i="2"/>
  <c r="BE292" i="2"/>
  <c r="BE296" i="2"/>
  <c r="BE338" i="2"/>
  <c r="BE356" i="2"/>
  <c r="BE372" i="2"/>
  <c r="BE144" i="2"/>
  <c r="BE146" i="2"/>
  <c r="BE164" i="2"/>
  <c r="BE186" i="2"/>
  <c r="BE221" i="2"/>
  <c r="BE344" i="2"/>
  <c r="BE353" i="2"/>
  <c r="BE365" i="2"/>
  <c r="J34" i="2"/>
  <c r="AW95" i="1" s="1"/>
  <c r="F36" i="2"/>
  <c r="BC95" i="1" s="1"/>
  <c r="BC94" i="1" s="1"/>
  <c r="W32" i="1" s="1"/>
  <c r="F34" i="2"/>
  <c r="BA95" i="1" s="1"/>
  <c r="BA94" i="1" s="1"/>
  <c r="AW94" i="1" s="1"/>
  <c r="AK30" i="1" s="1"/>
  <c r="F37" i="2"/>
  <c r="BD95" i="1" s="1"/>
  <c r="BD94" i="1" s="1"/>
  <c r="W33" i="1" s="1"/>
  <c r="F35" i="2"/>
  <c r="BB95" i="1" s="1"/>
  <c r="BB94" i="1" s="1"/>
  <c r="W31" i="1" s="1"/>
  <c r="BK202" i="2" l="1"/>
  <c r="J202" i="2" s="1"/>
  <c r="J104" i="2" s="1"/>
  <c r="P134" i="2"/>
  <c r="R134" i="2"/>
  <c r="R202" i="2"/>
  <c r="R133" i="2" s="1"/>
  <c r="P202" i="2"/>
  <c r="T134" i="2"/>
  <c r="T133" i="2" s="1"/>
  <c r="T202" i="2"/>
  <c r="BK134" i="2"/>
  <c r="BK133" i="2" s="1"/>
  <c r="J133" i="2" s="1"/>
  <c r="J96" i="2" s="1"/>
  <c r="J203" i="2"/>
  <c r="J105" i="2"/>
  <c r="F33" i="2"/>
  <c r="AZ95" i="1" s="1"/>
  <c r="AZ94" i="1" s="1"/>
  <c r="AV94" i="1" s="1"/>
  <c r="AK29" i="1" s="1"/>
  <c r="W30" i="1"/>
  <c r="AY94" i="1"/>
  <c r="J33" i="2"/>
  <c r="AV95" i="1" s="1"/>
  <c r="AT95" i="1" s="1"/>
  <c r="AX94" i="1"/>
  <c r="P133" i="2" l="1"/>
  <c r="AU95" i="1"/>
  <c r="J134" i="2"/>
  <c r="J97" i="2"/>
  <c r="AU94" i="1"/>
  <c r="J30" i="2"/>
  <c r="AG95" i="1" s="1"/>
  <c r="AG94" i="1" s="1"/>
  <c r="AT94" i="1"/>
  <c r="W29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<sst xmlns="http://schemas.openxmlformats.org/spreadsheetml/2006/main" count="2510" uniqueCount="610">
  <si>
    <t>Export Komplet</t>
  </si>
  <si>
    <t/>
  </si>
  <si>
    <t>2.0</t>
  </si>
  <si>
    <t>False</t>
  </si>
  <si>
    <t>{62b17f76-8a50-442d-971c-2aaa2ec9fb68}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</si>
  <si>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</si>
  <si>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</si>
  <si>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</si>
  <si>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</si>
  <si>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</si>
  <si>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</si>
  <si>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</si>
  <si>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</si>
  <si>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</si>
  <si>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O050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</si>
  <si>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</si>
  <si>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</si>
  <si>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Míšovická_pomocné</t>
  </si>
  <si>
    <t>KSO:</t>
  </si>
  <si>
    <t>CC-CZ:</t>
  </si>
  <si>
    <t>Místo:</t>
  </si>
  <si>
    <t xml:space="preserve"> </t>
  </si>
  <si>
    <t>Datum:</t>
  </si>
  <si>
    <t>20. 4. 2023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</si>
  <si>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</si>
  <si>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</si>
  <si>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</si>
  <si>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</si>
  <si>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</si>
  <si>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</si>
  <si>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</si>
  <si>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</si>
  <si>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</si>
  <si>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</si>
  <si>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</si>
  <si>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</si>
  <si>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</si>
  <si>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</si>
  <si>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</si>
  <si>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</si>
  <si>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</si>
  <si>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</si>
  <si>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</si>
  <si>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</si>
  <si>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</si>
  <si>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</si>
  <si>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</si>
  <si>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</si>
  <si>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</si>
  <si>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</si>
  <si>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</si>
  <si>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</si>
  <si>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</si>
  <si>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</si>
  <si>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</si>
  <si>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</si>
  <si>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</si>
  <si>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</si>
  <si>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</si>
  <si>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</si>
  <si>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</si>
  <si>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</si>
  <si>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</si>
  <si>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</si>
  <si>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</si>
  <si>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</si>
  <si>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</si>
  <si>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</si>
  <si>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</si>
  <si>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</si>
  <si>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</si>
  <si>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</si>
  <si>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</si>
  <si>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</si>
  <si>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</si>
  <si>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</si>
  <si>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</si>
  <si>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</si>
  <si>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</si>
  <si>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STAVBA</t>
  </si>
  <si>
    <t>STA</t>
  </si>
  <si>
    <t>1</t>
  </si>
  <si>
    <t>{98007fe6-4f2a-4815-b3f9-7dfc787cee28}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</si>
  <si>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</si>
  <si>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</si>
  <si>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</si>
  <si>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</si>
  <si>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</si>
  <si>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</si>
  <si>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</si>
  <si>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</si>
  <si>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</si>
  <si>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</si>
  <si>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</si>
  <si>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</si>
  <si>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</si>
  <si>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</si>
  <si>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</si>
  <si>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</si>
  <si>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</si>
  <si>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</si>
  <si>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</si>
  <si>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</si>
  <si>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</si>
  <si>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</si>
  <si>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</si>
  <si>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</si>
  <si>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</si>
  <si>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</si>
  <si>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</si>
  <si>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</si>
  <si>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</si>
  <si>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</si>
  <si>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</si>
  <si>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</si>
  <si>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</si>
  <si>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</si>
  <si>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</si>
  <si>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</si>
  <si>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</si>
  <si>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</si>
  <si>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</si>
  <si>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</si>
  <si>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</si>
  <si>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</si>
  <si>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</si>
  <si>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273321611</t>
  </si>
  <si>
    <t>Základové desky ze ŽB bez zvýšených nároků na prostředí tř. C 30/37</t>
  </si>
  <si>
    <t>m3</t>
  </si>
  <si>
    <t>4</t>
  </si>
  <si>
    <t>1113851728</t>
  </si>
  <si>
    <t>PP</t>
  </si>
  <si>
    <t>Základy z betonu železového (bez výztuže) desky z betonu bez zvláštních nároků na prostředí tř. C 30/37</t>
  </si>
  <si>
    <t>273362021</t>
  </si>
  <si>
    <t>Výztuž základových desek svařovanými sítěmi Kari</t>
  </si>
  <si>
    <t>t</t>
  </si>
  <si>
    <t>-220188080</t>
  </si>
  <si>
    <t>Výztuž základů desek ze svařovaných sítí z drátů typu KARI</t>
  </si>
  <si>
    <t>3</t>
  </si>
  <si>
    <t>Svislé a kompletní konstrukce</t>
  </si>
  <si>
    <t>342272225</t>
  </si>
  <si>
    <t>Příčka z pórobetonových hladkých tvárnic na tenkovrstvou maltu tl 100 mm</t>
  </si>
  <si>
    <t>m2</t>
  </si>
  <si>
    <t>-1094512891</t>
  </si>
  <si>
    <t>Příčky z pórobetonových tvárnic hladkých na tenké maltové lože objemová hmotnost do 500 kg/m3, tloušťka příčky 100 mm</t>
  </si>
  <si>
    <t>6</t>
  </si>
  <si>
    <t>Úpravy povrchů, podlahy a osazování výplní</t>
  </si>
  <si>
    <t>612311101</t>
  </si>
  <si>
    <t>Vápenná omítka hrubá jednovrstvá nezatřená vnitřních stěn nanášená ručně</t>
  </si>
  <si>
    <t>287216628</t>
  </si>
  <si>
    <t>Omítka vápenná vnitřních ploch nanášená ručně jednovrstvá hrubá, tloušťky do 10 mm nezatřená stěn</t>
  </si>
  <si>
    <t>5</t>
  </si>
  <si>
    <t>612311121</t>
  </si>
  <si>
    <t>Vápenná omítka hladká jednovrstvá vnitřních stěn nanášená ručně</t>
  </si>
  <si>
    <t>-465255905</t>
  </si>
  <si>
    <t>Omítka vápenná vnitřních ploch nanášená ručně jednovrstvá hladká, tloušťky do 10 mm svislých konstrukcí stěn</t>
  </si>
  <si>
    <t>VV</t>
  </si>
  <si>
    <t>"1.21" 25,24</t>
  </si>
  <si>
    <t>"1.22" 39,20</t>
  </si>
  <si>
    <t>Součet</t>
  </si>
  <si>
    <t>612316121</t>
  </si>
  <si>
    <t>Sanační omítka vápenná jednovrstvá vnitřních stěn nanášená ručně</t>
  </si>
  <si>
    <t>-1343387306</t>
  </si>
  <si>
    <t>Omítka sanační vápenná vnitřních ploch jednovrstvá jednovrstvá, tloušťky do 20 mm nanášená ručně svislých konstrukcí stěn</t>
  </si>
  <si>
    <t>"1.18" 4,55</t>
  </si>
  <si>
    <t>"1.21" 1,55</t>
  </si>
  <si>
    <t>"1.23" 5,45</t>
  </si>
  <si>
    <t>7</t>
  </si>
  <si>
    <t>612321141</t>
  </si>
  <si>
    <t>Vápenocementová omítka štuková dvouvrstvá vnitřních stěn nanášená ručně</t>
  </si>
  <si>
    <t>1557156216</t>
  </si>
  <si>
    <t>Omítka vápenocementová vnitřních ploch nanášená ručně dvouvrstvá, tloušťky jádrové omítky do 10 mm a tloušťky štuku do 3 mm štuková svislých konstrukcí stěn</t>
  </si>
  <si>
    <t>"1.21" 1,55+25,24</t>
  </si>
  <si>
    <t>8</t>
  </si>
  <si>
    <t>612345412</t>
  </si>
  <si>
    <t>Oprava vnitřní sádrové hladké omítky stěn v rozsahu pl přes 10 do 30 %</t>
  </si>
  <si>
    <t>-2036803974</t>
  </si>
  <si>
    <t>Oprava sádrové nebo vápenosádrové omítky vnitřních ploch hladké, tloušťky do 20 mm stěn, v rozsahu opravované plochy přes 10 do 30%</t>
  </si>
  <si>
    <t>9</t>
  </si>
  <si>
    <t>619995001</t>
  </si>
  <si>
    <t>Začištění omítek kolem oken, dveří, podlah nebo obkladů</t>
  </si>
  <si>
    <t>m</t>
  </si>
  <si>
    <t>1891798828</t>
  </si>
  <si>
    <t>Začištění omítek (s dodáním hmot) kolem oken, dveří, podlah, obkladů apod.</t>
  </si>
  <si>
    <t>1*5+2,1*16+3,2+3,3+2,1+3,5+19+24+2*2+2,4*8</t>
  </si>
  <si>
    <t>10</t>
  </si>
  <si>
    <t>631311115</t>
  </si>
  <si>
    <t>Mazanina tl přes 50 do 80 mm z betonu prostého bez zvýšených nároků na prostředí tř. C 20/25</t>
  </si>
  <si>
    <t>1100456407</t>
  </si>
  <si>
    <t>Mazanina z betonu prostého bez zvýšených nároků na prostředí tl. přes 50 do 80 mm tř. C 20/25</t>
  </si>
  <si>
    <t>11</t>
  </si>
  <si>
    <t>642942111</t>
  </si>
  <si>
    <t>Osazování zárubní nebo rámů dveřních kovových do 2,5 m2 na MC</t>
  </si>
  <si>
    <t>kus</t>
  </si>
  <si>
    <t>-354366018</t>
  </si>
  <si>
    <t>Osazování zárubní nebo rámů kovových dveřních lisovaných nebo z úhelníků bez dveřních křídel na cementovou maltu, plochy otvoru do 2,5 m2</t>
  </si>
  <si>
    <t>12</t>
  </si>
  <si>
    <t>M</t>
  </si>
  <si>
    <t>55331482</t>
  </si>
  <si>
    <t>zárubeň jednokřídlá ocelová pro zdění tl stěny 75-100mm rozměru 800/1970, 2100mm</t>
  </si>
  <si>
    <t>993661228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</si>
  <si>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</si>
  <si>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</si>
  <si>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</si>
  <si>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</si>
  <si>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-1984449344</t>
  </si>
  <si>
    <t>Lešení pomocné pracovní pro objekty pozemních staveb pro zatížení do 150 kg/m2, o výšce lešeňové podlahy do 1,9 m</t>
  </si>
  <si>
    <t>14</t>
  </si>
  <si>
    <t>961055111</t>
  </si>
  <si>
    <t>Bourání základů ze ŽB</t>
  </si>
  <si>
    <t>-1068152305</t>
  </si>
  <si>
    <t>Bourání základů z betonu železového</t>
  </si>
  <si>
    <t>965043331</t>
  </si>
  <si>
    <t>Bourání podkladů pod dlažby betonových s potěrem nebo teracem tl do 100 mm pl do 4 m2</t>
  </si>
  <si>
    <t>1584702232</t>
  </si>
  <si>
    <t>Bourání mazanin betonových s potěrem nebo teracem tl. do 100 mm, plochy do 4 m2</t>
  </si>
  <si>
    <t>16</t>
  </si>
  <si>
    <t>968072455</t>
  </si>
  <si>
    <t>Vybourání kovových dveřních zárubní pl do 2 m2</t>
  </si>
  <si>
    <t>1971774916</t>
  </si>
  <si>
    <t>Vybourání kovových rámů oken s křídly, dveřních zárubní, vrat, stěn, ostění nebo obkladů dveřních zárubní, plochy do 2 m2</t>
  </si>
  <si>
    <t>17</t>
  </si>
  <si>
    <t>974042554</t>
  </si>
  <si>
    <t>Vysekání rýh v dlažbě betonové nebo jiné monolitické hl do 100 mm š do 150 mm</t>
  </si>
  <si>
    <t>-479969753</t>
  </si>
  <si>
    <t>Vysekání rýh v betonové nebo jiné monolitické dlažbě s betonovým podkladem do hl. 100 mm a šířky do 150 mm</t>
  </si>
  <si>
    <t>18</t>
  </si>
  <si>
    <t>978013191</t>
  </si>
  <si>
    <t>Otlučení (osekání) vnitřní vápenné nebo vápenocementové omítky stěn v rozsahu přes 50 do 100 %</t>
  </si>
  <si>
    <t>-1975737320</t>
  </si>
  <si>
    <t>Otlučení vápenných nebo vápenocementových omítek vnitřních ploch stěn s vyškrabáním spar, s očištěním zdiva, v rozsahu přes 50 do 100 %</t>
  </si>
  <si>
    <t>997</t>
  </si>
  <si>
    <t>Přesun sutě</t>
  </si>
  <si>
    <t>19</t>
  </si>
  <si>
    <t>997013211</t>
  </si>
  <si>
    <t>Vnitrostaveništní doprava suti a vybouraných hmot pro budovy v do 6 m ručně</t>
  </si>
  <si>
    <t>365163369</t>
  </si>
  <si>
    <t>Vnitrostaveništní doprava suti a vybouraných hmot vodorovně do 50 m svisle ručně pro budovy a haly výšky do 6 m</t>
  </si>
  <si>
    <t>998</t>
  </si>
  <si>
    <t>Přesun hmot</t>
  </si>
  <si>
    <t>20</t>
  </si>
  <si>
    <t>998011001</t>
  </si>
  <si>
    <t>Přesun hmot pro budovy zděné v do 6 m</t>
  </si>
  <si>
    <t>-1662209139</t>
  </si>
  <si>
    <t>Přesun hmot pro budovy občanské výstavby, bydlení, výrobu a služby s nosnou svislou konstrukcí zděnou z cihel, tvárnic nebo kamene vodorovná dopravní vzdálenost do 100 m pro budovy výšky do 6 m</t>
  </si>
  <si>
    <t>998011014</t>
  </si>
  <si>
    <t>Příplatek k přesunu hmot pro budovy zděné za zvětšený přesun do 500 m</t>
  </si>
  <si>
    <t>1509665826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</si>
  <si>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</si>
  <si>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22</t>
  </si>
  <si>
    <t>998018001</t>
  </si>
  <si>
    <t>Přesun hmot ruční pro budovy v do 6 m</t>
  </si>
  <si>
    <t>-1387671960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</si>
  <si>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</si>
  <si>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</si>
  <si>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</si>
  <si>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</si>
  <si>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</si>
  <si>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23</t>
  </si>
  <si>
    <t>711111001</t>
  </si>
  <si>
    <t>Provedení izolace proti zemní vlhkosti vodorovné za studena nátěrem penetračním</t>
  </si>
  <si>
    <t>-1395059137</t>
  </si>
  <si>
    <t>Provedení izolace proti zemní vlhkosti natěradly a tmely za studena na ploše vodorovné V nátěrem penetračním</t>
  </si>
  <si>
    <t>24</t>
  </si>
  <si>
    <t>11163150</t>
  </si>
  <si>
    <t>lak penetrační asfaltový</t>
  </si>
  <si>
    <t>32</t>
  </si>
  <si>
    <t>512758288</t>
  </si>
  <si>
    <t>5*0,0003 'Přepočtené koeficientem množství</t>
  </si>
  <si>
    <t>25</t>
  </si>
  <si>
    <t>711113125</t>
  </si>
  <si>
    <t>Izolace proti vlhkosti na svislé ploše za studena těsnicí hmotou dvousložkovou na bázi polymery modifikované živičné emulze</t>
  </si>
  <si>
    <t>-2050830660</t>
  </si>
  <si>
    <t>Izolace proti zemní vlhkosti natěradly a tmely za studena na ploše svislé S těsnicí hmotou dvousložkovou na bázi polymery modifikované živice</t>
  </si>
  <si>
    <t>26</t>
  </si>
  <si>
    <t>711131111</t>
  </si>
  <si>
    <t>Provedení izolace proti zemní vlhkosti pásy na sucho samolepící vodovné</t>
  </si>
  <si>
    <t>-194542725</t>
  </si>
  <si>
    <t>Provedení izolace proti zemní vlhkosti pásy na sucho samolepícího asfaltového pásu na ploše vodovné V</t>
  </si>
  <si>
    <t>27</t>
  </si>
  <si>
    <t>62866281</t>
  </si>
  <si>
    <t>pás asfaltový samolepicí modifikovaný SBS tl 3,0mm s vložkou ze skleněné tkaniny se spalitelnou fólií nebo jemnozrnným minerálním posypem nebo textilií na horním povrchu</t>
  </si>
  <si>
    <t>2022228149</t>
  </si>
  <si>
    <t>1,36*1,1655 'Přepočtené koeficientem množství</t>
  </si>
  <si>
    <t>28</t>
  </si>
  <si>
    <t>998711101</t>
  </si>
  <si>
    <t>Přesun hmot tonážní pro izolace proti vodě, vlhkosti a plynům v objektech v do 6 m</t>
  </si>
  <si>
    <t>2112605679</t>
  </si>
  <si>
    <t>Přesun hmot pro izolace proti vodě, vlhkosti a plynům stanovený z hmotnosti přesunovaného materiálu vodorovná dopravní vzdálenost do 50 m v objektech výšky do 6 m</t>
  </si>
  <si>
    <t>763</t>
  </si>
  <si>
    <t>Konstrukce suché výstavby</t>
  </si>
  <si>
    <t>29</t>
  </si>
  <si>
    <t>763131411</t>
  </si>
  <si>
    <t>SDK podhled desky 1xA 12,5 bez izolace dvouvrstvá spodní kce profil CD+UD</t>
  </si>
  <si>
    <t>1394614818</t>
  </si>
  <si>
    <t>Podhled ze sádrokartonových desek dvouvrstvá zavěšená spodní konstrukce z ocelových profilů CD, UD jednoduše opláštěná deskou standardní A, tl. 12,5 mm, bez izolace</t>
  </si>
  <si>
    <t>30</t>
  </si>
  <si>
    <t>763131712</t>
  </si>
  <si>
    <t>SDK podhled napojení na jiný druh podhledu</t>
  </si>
  <si>
    <t>-1716002384</t>
  </si>
  <si>
    <t>Podhled ze sádrokartonových desek ostatní práce a konstrukce na podhledech ze sádrokartonových desek napojení na jiný druh podhledu</t>
  </si>
  <si>
    <t>31</t>
  </si>
  <si>
    <t>763131761</t>
  </si>
  <si>
    <t>Příplatek k SDK podhledu za plochu do 3 m2 jednotlivě</t>
  </si>
  <si>
    <t>506159496</t>
  </si>
  <si>
    <t>Podhled ze sádrokartonových desek Příplatek k cenám za plochu do 3 m2 jednotlivě</t>
  </si>
  <si>
    <t>763172354</t>
  </si>
  <si>
    <t>Montáž dvířek revizních jednoplášťových SDK kcí vel. 500 x 500 mm pro podhledy</t>
  </si>
  <si>
    <t>-1277870437</t>
  </si>
  <si>
    <t>Montáž dvířek pro konstrukce ze sádrokartonových desek revizních jednoplášťových pro podhledy velikost (šxv) 500 x 500 mm</t>
  </si>
  <si>
    <t>33</t>
  </si>
  <si>
    <t>59030713</t>
  </si>
  <si>
    <t>dvířka revizní jednokřídlá s automatickým zámkem 500x500mm</t>
  </si>
  <si>
    <t>1043213396</t>
  </si>
  <si>
    <t>34</t>
  </si>
  <si>
    <t>998763301</t>
  </si>
  <si>
    <t>Přesun hmot tonážní pro sádrokartonové konstrukce v objektech v do 6 m</t>
  </si>
  <si>
    <t>2085139084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</si>
  <si>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</si>
  <si>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766</t>
  </si>
  <si>
    <t>Konstrukce truhlářské</t>
  </si>
  <si>
    <t>35</t>
  </si>
  <si>
    <t>766660001</t>
  </si>
  <si>
    <t>Montáž dveřních křídel otvíravých jednokřídlových š do 0,8 m do ocelové zárubně</t>
  </si>
  <si>
    <t>-850569609</t>
  </si>
  <si>
    <t>Montáž dveřních křídel dřevěných nebo plastových otevíravých do ocelové zárubně povrchově upravených jednokřídlových, šířky do 800 mm</t>
  </si>
  <si>
    <t>36</t>
  </si>
  <si>
    <t>61161012</t>
  </si>
  <si>
    <t>dveře jednokřídlé dřevotřískové povrch lakovaný plné 600x1970-2100mm</t>
  </si>
  <si>
    <t>-1613748339</t>
  </si>
  <si>
    <t>37</t>
  </si>
  <si>
    <t>61161014</t>
  </si>
  <si>
    <t>dveře jednokřídlé dřevotřískové povrch lakovaný plné 800x1970-2100mm</t>
  </si>
  <si>
    <t>-1808547659</t>
  </si>
  <si>
    <t>38</t>
  </si>
  <si>
    <t>766691914</t>
  </si>
  <si>
    <t>Vyvěšení nebo zavěšení dřevěných křídel dveří pl do 2 m2</t>
  </si>
  <si>
    <t>-1885734158</t>
  </si>
  <si>
    <t>Ostatní práce vyvěšení nebo zavěšení křídel dřevěných dveřních, plochy do 2 m2</t>
  </si>
  <si>
    <t>39</t>
  </si>
  <si>
    <t>998766101</t>
  </si>
  <si>
    <t>Přesun hmot tonážní pro kce truhlářské v objektech v do 6 m</t>
  </si>
  <si>
    <t>-545489979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</si>
  <si>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</si>
  <si>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</si>
  <si>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</si>
  <si>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40</t>
  </si>
  <si>
    <t>767581802</t>
  </si>
  <si>
    <t>Demontáž podhledu lamel</t>
  </si>
  <si>
    <t>-1381679054</t>
  </si>
  <si>
    <t>Demontáž podhledů lamel</t>
  </si>
  <si>
    <t>771</t>
  </si>
  <si>
    <t>Podlahy z dlaždic</t>
  </si>
  <si>
    <t>41</t>
  </si>
  <si>
    <t>771111011</t>
  </si>
  <si>
    <t>Vysátí podkladu před pokládkou dlažby</t>
  </si>
  <si>
    <t>-299994817</t>
  </si>
  <si>
    <t>Příprava podkladu před provedením dlažby vysátí podlah</t>
  </si>
  <si>
    <t>12,85+15,10</t>
  </si>
  <si>
    <t>42</t>
  </si>
  <si>
    <t>771121011</t>
  </si>
  <si>
    <t>Nátěr penetrační na podlahu</t>
  </si>
  <si>
    <t>1646186499</t>
  </si>
  <si>
    <t>Příprava podkladu před provedením dlažby nátěr penetrační na podlahu</t>
  </si>
  <si>
    <t>43</t>
  </si>
  <si>
    <t>771151012</t>
  </si>
  <si>
    <t>Samonivelační stěrka podlah pevnosti 20 MPa tl přes 3 do 5 mm</t>
  </si>
  <si>
    <t>1227039696</t>
  </si>
  <si>
    <t>Příprava podkladu před provedením dlažby samonivelační stěrka min.pevnosti 20 MPa, tloušťky přes 3 do 5 mm</t>
  </si>
  <si>
    <t>44</t>
  </si>
  <si>
    <t>771474113</t>
  </si>
  <si>
    <t>Montáž soklů z dlaždic keramických rovných flexibilní lepidlo v přes 90 do 120 mm</t>
  </si>
  <si>
    <t>1338895438</t>
  </si>
  <si>
    <t>Montáž soklů z dlaždic keramických lepených flexibilním lepidlem rovných, výšky přes 90 do 120 mm</t>
  </si>
  <si>
    <t>4*0,9*2</t>
  </si>
  <si>
    <t>45</t>
  </si>
  <si>
    <t>59761009</t>
  </si>
  <si>
    <t>sokl-dlažba keramická slinutá hladká do interiéru i exteriéru 900x95mm</t>
  </si>
  <si>
    <t>-1446647626</t>
  </si>
  <si>
    <t>7,2*1,837 'Přepočtené koeficientem množství</t>
  </si>
  <si>
    <t>46</t>
  </si>
  <si>
    <t>771571810</t>
  </si>
  <si>
    <t>Demontáž podlah z dlaždic keramických kladených do malty</t>
  </si>
  <si>
    <t>-1538614378</t>
  </si>
  <si>
    <t>"1.21" 10,70+2,15</t>
  </si>
  <si>
    <t>"1.22" 15,1</t>
  </si>
  <si>
    <t>47</t>
  </si>
  <si>
    <t>771573001pc</t>
  </si>
  <si>
    <t>Keramická dlažba protiskluzná</t>
  </si>
  <si>
    <t>1442650908</t>
  </si>
  <si>
    <t>P</t>
  </si>
  <si>
    <t>Poznámka k položce:_x000D_
dodávka</t>
  </si>
  <si>
    <t>(12,85+15,1)*1,15</t>
  </si>
  <si>
    <t>48</t>
  </si>
  <si>
    <t>771573219</t>
  </si>
  <si>
    <t>Montáž podlah keramických pro mechanické zatížení protiskluzných lepených standardním lepidlem přes 25 do 35 ks/m2</t>
  </si>
  <si>
    <t>-378823482</t>
  </si>
  <si>
    <t>Montáž podlah z dlaždic keramických lepených standardním lepidlem pro vysoké mechanické zatížení protiskluzných nebo reliéfních (bezbariérových) přes 25 do 35 ks/m2</t>
  </si>
  <si>
    <t>12,85+15,1</t>
  </si>
  <si>
    <t>49</t>
  </si>
  <si>
    <t>771577152</t>
  </si>
  <si>
    <t>Příplatek k montáži podlah keramických do malty za omezený prostor</t>
  </si>
  <si>
    <t>-1908390551</t>
  </si>
  <si>
    <t>Montáž podlah z dlaždic keramických kladených do malty Příplatek k cenám za podlahy v omezeném prostoru</t>
  </si>
  <si>
    <t>3,2+3,3</t>
  </si>
  <si>
    <t>0,9*0,9*4</t>
  </si>
  <si>
    <t>50</t>
  </si>
  <si>
    <t>771577154</t>
  </si>
  <si>
    <t>Příplatek k montáži podlah keramických do malty za spárování tmelem dvousložkovým</t>
  </si>
  <si>
    <t>793585007</t>
  </si>
  <si>
    <t>Montáž podlah z dlaždic keramických kladených do malty Příplatek k cenám za dvousložkový spárovací tmel</t>
  </si>
  <si>
    <t>15,1+12,85</t>
  </si>
  <si>
    <t>51</t>
  </si>
  <si>
    <t>771591112</t>
  </si>
  <si>
    <t>Izolace pod dlažbu nátěrem nebo stěrkou ve dvou vrstvách</t>
  </si>
  <si>
    <t>-1730111461</t>
  </si>
  <si>
    <t>Izolace podlahy pod dlažbu nátěrem nebo stěrkou ve dvou vrstvách</t>
  </si>
  <si>
    <t>52</t>
  </si>
  <si>
    <t>771591115</t>
  </si>
  <si>
    <t>Podlahy spárování silikonem</t>
  </si>
  <si>
    <t>2007025349</t>
  </si>
  <si>
    <t>Podlahy - dokončovací práce spárování silikonem</t>
  </si>
  <si>
    <t>6*11+3*21</t>
  </si>
  <si>
    <t>53</t>
  </si>
  <si>
    <t>771591207</t>
  </si>
  <si>
    <t>Montáž izolace pod dlažbu nátěrem nebo stěrkou ve dvou vrstvách</t>
  </si>
  <si>
    <t>-1473114131</t>
  </si>
  <si>
    <t>Izolace podlahy pod dlažbu montáž izolace nátěrem nebo stěrkou ve dvou vrstvách</t>
  </si>
  <si>
    <t>54</t>
  </si>
  <si>
    <t>771591211</t>
  </si>
  <si>
    <t>Rohož lepená roznášecí a separační do podlah ve spojení s dlažbou</t>
  </si>
  <si>
    <t>-281145198</t>
  </si>
  <si>
    <t>Izolace podlahy pod dlažbu rohož pod dlažbu celoplošně lepená roznášecí a separační</t>
  </si>
  <si>
    <t>55</t>
  </si>
  <si>
    <t>771591217</t>
  </si>
  <si>
    <t>Montáž roznášecí rohože lepené do podlah pod dlažbu</t>
  </si>
  <si>
    <t>304715051</t>
  </si>
  <si>
    <t>Izolace podlahy pod dlažbu montáž separační rohože celoplošně lepené na podlahu</t>
  </si>
  <si>
    <t>56</t>
  </si>
  <si>
    <t>771591264</t>
  </si>
  <si>
    <t>Izolace těsnícími pásy mezi podlahou a stěnou</t>
  </si>
  <si>
    <t>21245005</t>
  </si>
  <si>
    <t>Izolace podlahy pod dlažbu těsnícími izolačními pásy mezi podlahou a stěnu</t>
  </si>
  <si>
    <t>57</t>
  </si>
  <si>
    <t>771591481</t>
  </si>
  <si>
    <t>Montáž liniového odvodňovacího žlabu pro napojení na kontaktní izolaci</t>
  </si>
  <si>
    <t>490455560</t>
  </si>
  <si>
    <t>Liniové odvodnění odvodňovacím žlabem montáž odvodňovacího žlabu</t>
  </si>
  <si>
    <t>58</t>
  </si>
  <si>
    <t>771592011</t>
  </si>
  <si>
    <t>Čištění vnitřních ploch podlah nebo schodišť po položení dlažby chemickými prostředky</t>
  </si>
  <si>
    <t>182700280</t>
  </si>
  <si>
    <t>Čištění vnitřních ploch po položení dlažby podlah nebo schodišť chemickými prostředky</t>
  </si>
  <si>
    <t>59</t>
  </si>
  <si>
    <t>998771101</t>
  </si>
  <si>
    <t>Přesun hmot tonážní pro podlahy z dlaždic v objektech v do 6 m</t>
  </si>
  <si>
    <t>1356972590</t>
  </si>
  <si>
    <t>Přesun hmot pro podlahy z dlaždic stanovený z hmotnosti přesunovaného materiálu vodorovná dopravní vzdálenost do 50 m v objektech výšky do 6 m</t>
  </si>
  <si>
    <t>775</t>
  </si>
  <si>
    <t>Podlahy skládané</t>
  </si>
  <si>
    <t>60</t>
  </si>
  <si>
    <t>775111117</t>
  </si>
  <si>
    <t>Broušení stávajícího podkladu skládaných podlah diamantovým kotoučem</t>
  </si>
  <si>
    <t>1701730011</t>
  </si>
  <si>
    <t>Příprava podkladu skládaných podlah broušení podlah stávajícího podkladu pro odstranění nerovností (diamantovým kotoučem)</t>
  </si>
  <si>
    <t>781</t>
  </si>
  <si>
    <t>Dokončovací práce - obklady</t>
  </si>
  <si>
    <t>61</t>
  </si>
  <si>
    <t>781111011</t>
  </si>
  <si>
    <t>Ometení (oprášení) stěny při přípravě podkladu</t>
  </si>
  <si>
    <t>-1569936494</t>
  </si>
  <si>
    <t>Příprava podkladu před provedením obkladu oprášení (ometení) stěny</t>
  </si>
  <si>
    <t>25,24+39,20</t>
  </si>
  <si>
    <t>62</t>
  </si>
  <si>
    <t>781121011</t>
  </si>
  <si>
    <t>Nátěr penetrační na stěnu</t>
  </si>
  <si>
    <t>-1936204074</t>
  </si>
  <si>
    <t>Příprava podkladu před provedením obkladu nátěr penetrační na stěnu</t>
  </si>
  <si>
    <t>25,24+39,2</t>
  </si>
  <si>
    <t>63</t>
  </si>
  <si>
    <t>781131112</t>
  </si>
  <si>
    <t>Izolace pod obklad nátěrem nebo stěrkou ve dvou vrstvách</t>
  </si>
  <si>
    <t>-401812733</t>
  </si>
  <si>
    <t>Izolace stěny pod obklad izolace nátěrem nebo stěrkou ve dvou vrstvách</t>
  </si>
  <si>
    <t>39,2</t>
  </si>
  <si>
    <t>64</t>
  </si>
  <si>
    <t>781131241</t>
  </si>
  <si>
    <t>Izolace pod obklad těsnícími pásy vnitřní kout</t>
  </si>
  <si>
    <t>-1158603974</t>
  </si>
  <si>
    <t>Izolace stěny pod obklad izolace těsnícími izolačními pásy vnitřní kout</t>
  </si>
  <si>
    <t>Poznámka k položce:_x000D_
do v=2,1m</t>
  </si>
  <si>
    <t>65</t>
  </si>
  <si>
    <t>781131242</t>
  </si>
  <si>
    <t>Izolace pod obklad těsnícími pásy vnější roh</t>
  </si>
  <si>
    <t>-1917730548</t>
  </si>
  <si>
    <t>Izolace stěny pod obklad izolace těsnícími izolačními pásy vnější roh</t>
  </si>
  <si>
    <t>66</t>
  </si>
  <si>
    <t>781471810</t>
  </si>
  <si>
    <t>Demontáž obkladů z obkladaček keramických kladených do malty</t>
  </si>
  <si>
    <t>1103277283</t>
  </si>
  <si>
    <t>Demontáž obkladů z dlaždic keramických kladených do malty</t>
  </si>
  <si>
    <t>"1.21" 7,23+13,71+4,3</t>
  </si>
  <si>
    <t>67</t>
  </si>
  <si>
    <t>781474119</t>
  </si>
  <si>
    <t>Montáž obkladů vnitřních keramických hladkých přes 50 do 85 ks/m2 lepených flexibilním lepidlem</t>
  </si>
  <si>
    <t>1670095225</t>
  </si>
  <si>
    <t>Montáž obkladů vnitřních stěn z dlaždic keramických lepených flexibilním lepidlem maloformátových hladkých přes 50 do 85 ks/m2</t>
  </si>
  <si>
    <t>68</t>
  </si>
  <si>
    <t>59761626</t>
  </si>
  <si>
    <t>obklad keramický hladký přes 50 do 85ks/m2</t>
  </si>
  <si>
    <t>1802063331</t>
  </si>
  <si>
    <t>64,44*1,1 'Přepočtené koeficientem množství</t>
  </si>
  <si>
    <t>69</t>
  </si>
  <si>
    <t>781477112</t>
  </si>
  <si>
    <t>Příplatek k montáži obkladů vnitřních keramických hladkých za omezený prostor</t>
  </si>
  <si>
    <t>-1593249303</t>
  </si>
  <si>
    <t>Montáž obkladů vnitřních stěn z dlaždic keramických Příplatek k cenám za obklady v omezeném prostoru</t>
  </si>
  <si>
    <t>2,1*0,9*12+3,2*2,1+3,3*2,1</t>
  </si>
  <si>
    <t>70</t>
  </si>
  <si>
    <t>781491012</t>
  </si>
  <si>
    <t>Montáž zrcadel plochy přes 1 m2 lepených silikonovým tmelem na podkladní omítku</t>
  </si>
  <si>
    <t>1390452711</t>
  </si>
  <si>
    <t>Montáž zrcadel lepených silikonovým tmelem na podkladní omítku, plochy přes 1 m2</t>
  </si>
  <si>
    <t>2*0,6</t>
  </si>
  <si>
    <t>71</t>
  </si>
  <si>
    <t>63465124</t>
  </si>
  <si>
    <t>zrcadlo nemontované čiré tl 4mm max rozměr 3210x2250mm</t>
  </si>
  <si>
    <t>618784267</t>
  </si>
  <si>
    <t>1,2*1,1 'Přepočtené koeficientem množství</t>
  </si>
  <si>
    <t>72</t>
  </si>
  <si>
    <t>781494111</t>
  </si>
  <si>
    <t>Plastové profily rohové lepené flexibilním lepidlem</t>
  </si>
  <si>
    <t>327448073</t>
  </si>
  <si>
    <t>Obklad - dokončující práce profily ukončovací plastové lepené flexibilním lepidlem rohové</t>
  </si>
  <si>
    <t>(3,2+3,3+2,1+3,5+20+2,1*20+2,1*18+0,9*8)*1,2</t>
  </si>
  <si>
    <t>73</t>
  </si>
  <si>
    <t>781495115</t>
  </si>
  <si>
    <t>Spárování vnitřních obkladů silikonem</t>
  </si>
  <si>
    <t>-1633155963</t>
  </si>
  <si>
    <t>Obklad - dokončující práce ostatní práce spárování silikonem</t>
  </si>
  <si>
    <t>(0,9*8+2,1*4)*3*4</t>
  </si>
  <si>
    <t>2*2,1+8*0,6</t>
  </si>
  <si>
    <t>8*4+15*2,1</t>
  </si>
  <si>
    <t>74</t>
  </si>
  <si>
    <t>781495211</t>
  </si>
  <si>
    <t>Čištění vnitřních ploch stěn po provedení obkladu chemickými prostředky</t>
  </si>
  <si>
    <t>-1641852505</t>
  </si>
  <si>
    <t>Čištění vnitřních ploch po provedení obkladu stěn chemickými prostředky</t>
  </si>
  <si>
    <t>75</t>
  </si>
  <si>
    <t>998781101</t>
  </si>
  <si>
    <t>Přesun hmot tonážní pro obklady keramické v objektech v do 6 m</t>
  </si>
  <si>
    <t>-550251489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</si>
  <si>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</si>
  <si>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</si>
  <si>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</si>
  <si>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76</t>
  </si>
  <si>
    <t>78331400001pc</t>
  </si>
  <si>
    <t>Nátěry zárubní dveří - základní+2xvrchní (RAL1015) včetně obroušení</t>
  </si>
  <si>
    <t>-1845562849</t>
  </si>
  <si>
    <t>Poznámka k položce:_x000D_
D+M</t>
  </si>
  <si>
    <t>"Zárubně 800mm" (0,2*(2+2*0,8))*3</t>
  </si>
  <si>
    <t>"Zárubně 600mm" (0,2*(2+2*0,6))*3</t>
  </si>
  <si>
    <t>77</t>
  </si>
  <si>
    <t>783604110</t>
  </si>
  <si>
    <t>Provedení základního jednonásobného nátěru článkových otopných těles</t>
  </si>
  <si>
    <t>1891288404</t>
  </si>
  <si>
    <t>Provedení nátěru otopných těles základního jednonásobného článkových</t>
  </si>
  <si>
    <t>Poznámka k položce:_x000D_
5 článku=1 m2</t>
  </si>
  <si>
    <t>3+3</t>
  </si>
  <si>
    <t>78</t>
  </si>
  <si>
    <t>783617111</t>
  </si>
  <si>
    <t>Krycí jednonásobný syntetický nátěr článkových otopných těles</t>
  </si>
  <si>
    <t>1393974714</t>
  </si>
  <si>
    <t>Krycí nátěr (email) otopných těles článkových jednonásobný syntetický</t>
  </si>
  <si>
    <t>79</t>
  </si>
  <si>
    <t>783617601</t>
  </si>
  <si>
    <t>Krycí jednonásobný syntetický nátěr potrubí DN do 50 mm</t>
  </si>
  <si>
    <t>1574576348</t>
  </si>
  <si>
    <t>Krycí nátěr (email) armatur a kovových potrubí potrubí do DN 50 mm jednonásobný syntetický standardní</t>
  </si>
  <si>
    <t>2*4+2*4</t>
  </si>
  <si>
    <t>784</t>
  </si>
  <si>
    <t>Dokončovací práce - malby a tapety</t>
  </si>
  <si>
    <t>80</t>
  </si>
  <si>
    <t>784121001</t>
  </si>
  <si>
    <t>Oškrabání malby v mísnostech v do 3,80 m</t>
  </si>
  <si>
    <t>-1952722069</t>
  </si>
  <si>
    <t>Oškrabání malby v místnostech výšky do 3,80 m</t>
  </si>
  <si>
    <t>"1.21" 35,5+15,0</t>
  </si>
  <si>
    <t>"1.22" 40,2</t>
  </si>
  <si>
    <t>81</t>
  </si>
  <si>
    <t>784181101</t>
  </si>
  <si>
    <t>Základní akrylátová jednonásobná bezbarvá penetrace podkladu v místnostech v do 3,80 m</t>
  </si>
  <si>
    <t>1621130797</t>
  </si>
  <si>
    <t>Penetrace podkladu jednonásobná základní akrylátová bezbarvá v místnostech výšky do 3,80 m</t>
  </si>
  <si>
    <t>"1.18" 4,55+1,2</t>
  </si>
  <si>
    <t>"1.21" 50,5</t>
  </si>
  <si>
    <t xml:space="preserve">"1.23" 5,45 </t>
  </si>
  <si>
    <t>82</t>
  </si>
  <si>
    <t>784211101</t>
  </si>
  <si>
    <t>Dvojnásobné bílé malby ze směsí za mokra výborně oděruvzdorných v místnostech v do 3,80 m</t>
  </si>
  <si>
    <t>-220863819</t>
  </si>
  <si>
    <t>Malby z malířských směsí oděruvzdorných za mokra dvojnásobné, bílé za mokra oděruvzdorné výborně v místnostech výšky do 3,80 m</t>
  </si>
  <si>
    <t>Rekonstrukce sociálního zázemí na administrativně-provozní budově ČOV v Uherském Brodě</t>
  </si>
  <si>
    <t>D.1.1. Architektonické a stavebně technické řešení</t>
  </si>
  <si>
    <t>Budova SO130, areál ČOV, Vazová č. p. 2448, 688 01 Uherský Brod</t>
  </si>
  <si>
    <t>Zadavatel:  Město Uherský Brod, Masarykovo nám. 100, Uherský Brod, 688 01</t>
  </si>
  <si>
    <t>Ing. Vlastimil Karlík</t>
  </si>
  <si>
    <t>Město Uherský Brod, Masarykovo nám. 100, 688 01 Uherský Brod</t>
  </si>
  <si>
    <t>00291463</t>
  </si>
  <si>
    <t>Ing. Karlík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</si>
</sst>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0" fillId="0" borderId="0" xfId="0" applyProtection="1">
      <protection locked="0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212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 x14ac:dyDescent="0.2">
      <c r="B5" s="19"/>
      <c r="D5" s="23" t="s">
        <v>13</v>
      </c>
      <c r="K5" s="198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9"/>
      <c r="BE5" s="195" t="s">
        <v>15</v>
      </c>
      <c r="BS5" s="16" t="s">
        <v>6</v>
      </c>
    </row>
    <row r="6" spans="1:74" s="1" customFormat="1" ht="36.950000000000003" customHeight="1" x14ac:dyDescent="0.2">
      <c r="B6" s="19"/>
      <c r="D6" s="25" t="s">
        <v>16</v>
      </c>
      <c r="K6" s="200" t="s">
        <v>17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9"/>
      <c r="BE6" s="196"/>
      <c r="BS6" s="16" t="s">
        <v>6</v>
      </c>
    </row>
    <row r="7" spans="1:74" s="1" customFormat="1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6"/>
      <c r="BS7" s="16" t="s">
        <v>6</v>
      </c>
    </row>
    <row r="8" spans="1:74" s="1" customFormat="1" ht="12" customHeight="1" x14ac:dyDescent="0.2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6"/>
      <c r="BS8" s="16" t="s">
        <v>6</v>
      </c>
    </row>
    <row r="9" spans="1:74" s="1" customFormat="1" ht="14.45" customHeight="1" x14ac:dyDescent="0.2">
      <c r="B9" s="19"/>
      <c r="AR9" s="19"/>
      <c r="BE9" s="196"/>
      <c r="BS9" s="16" t="s">
        <v>6</v>
      </c>
    </row>
    <row r="10" spans="1:74" s="1" customFormat="1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196"/>
      <c r="BS10" s="16" t="s">
        <v>6</v>
      </c>
    </row>
    <row r="11" spans="1:74" s="1" customFormat="1" ht="18.399999999999999" customHeight="1" x14ac:dyDescent="0.2">
      <c r="B11" s="19"/>
      <c r="E11" s="24" t="s">
        <v>21</v>
      </c>
      <c r="AK11" s="26" t="s">
        <v>26</v>
      </c>
      <c r="AN11" s="24" t="s">
        <v>1</v>
      </c>
      <c r="AR11" s="19"/>
      <c r="BE11" s="196"/>
      <c r="BS11" s="16" t="s">
        <v>6</v>
      </c>
    </row>
    <row r="12" spans="1:74" s="1" customFormat="1" ht="6.95" customHeight="1" x14ac:dyDescent="0.2">
      <c r="B12" s="19"/>
      <c r="AR12" s="19"/>
      <c r="BE12" s="196"/>
      <c r="BS12" s="16" t="s">
        <v>6</v>
      </c>
    </row>
    <row r="13" spans="1:74" s="1" customFormat="1" ht="12" customHeight="1" x14ac:dyDescent="0.2">
      <c r="B13" s="19"/>
      <c r="D13" s="26" t="s">
        <v>27</v>
      </c>
      <c r="AK13" s="26" t="s">
        <v>25</v>
      </c>
      <c r="AN13" s="28" t="s">
        <v>28</v>
      </c>
      <c r="AR13" s="19"/>
      <c r="BE13" s="196"/>
      <c r="BS13" s="16" t="s">
        <v>6</v>
      </c>
    </row>
    <row r="14" spans="1:74" ht="12.75" x14ac:dyDescent="0.2">
      <c r="B14" s="19"/>
      <c r="E14" s="201" t="s">
        <v>28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6" t="s">
        <v>26</v>
      </c>
      <c r="AN14" s="28" t="s">
        <v>28</v>
      </c>
      <c r="AR14" s="19"/>
      <c r="BE14" s="196"/>
      <c r="BS14" s="16" t="s">
        <v>6</v>
      </c>
    </row>
    <row r="15" spans="1:74" s="1" customFormat="1" ht="6.95" customHeight="1" x14ac:dyDescent="0.2">
      <c r="B15" s="19"/>
      <c r="AR15" s="19"/>
      <c r="BE15" s="196"/>
      <c r="BS15" s="16" t="s">
        <v>3</v>
      </c>
    </row>
    <row r="16" spans="1:74" s="1" customFormat="1" ht="12" customHeight="1" x14ac:dyDescent="0.2">
      <c r="B16" s="19"/>
      <c r="D16" s="26" t="s">
        <v>29</v>
      </c>
      <c r="AK16" s="26" t="s">
        <v>25</v>
      </c>
      <c r="AN16" s="24" t="s">
        <v>1</v>
      </c>
      <c r="AR16" s="19"/>
      <c r="BE16" s="196"/>
      <c r="BS16" s="16" t="s">
        <v>3</v>
      </c>
    </row>
    <row r="17" spans="1:71" s="1" customFormat="1" ht="18.399999999999999" customHeight="1" x14ac:dyDescent="0.2">
      <c r="B17" s="19"/>
      <c r="E17" s="24" t="s">
        <v>21</v>
      </c>
      <c r="AK17" s="26" t="s">
        <v>26</v>
      </c>
      <c r="AN17" s="24" t="s">
        <v>1</v>
      </c>
      <c r="AR17" s="19"/>
      <c r="BE17" s="196"/>
      <c r="BS17" s="16" t="s">
        <v>30</v>
      </c>
    </row>
    <row r="18" spans="1:71" s="1" customFormat="1" ht="6.95" customHeight="1" x14ac:dyDescent="0.2">
      <c r="B18" s="19"/>
      <c r="AR18" s="19"/>
      <c r="BE18" s="196"/>
      <c r="BS18" s="16" t="s">
        <v>6</v>
      </c>
    </row>
    <row r="19" spans="1:71" s="1" customFormat="1" ht="12" customHeight="1" x14ac:dyDescent="0.2">
      <c r="B19" s="19"/>
      <c r="D19" s="26" t="s">
        <v>31</v>
      </c>
      <c r="AK19" s="26" t="s">
        <v>25</v>
      </c>
      <c r="AN19" s="24" t="s">
        <v>1</v>
      </c>
      <c r="AR19" s="19"/>
      <c r="BE19" s="196"/>
      <c r="BS19" s="16" t="s">
        <v>6</v>
      </c>
    </row>
    <row r="20" spans="1:71" s="1" customFormat="1" ht="18.399999999999999" customHeight="1" x14ac:dyDescent="0.2">
      <c r="B20" s="19"/>
      <c r="E20" s="24" t="s">
        <v>21</v>
      </c>
      <c r="AK20" s="26" t="s">
        <v>26</v>
      </c>
      <c r="AN20" s="24" t="s">
        <v>1</v>
      </c>
      <c r="AR20" s="19"/>
      <c r="BE20" s="196"/>
      <c r="BS20" s="16" t="s">
        <v>30</v>
      </c>
    </row>
    <row r="21" spans="1:71" s="1" customFormat="1" ht="6.95" customHeight="1" x14ac:dyDescent="0.2">
      <c r="B21" s="19"/>
      <c r="AR21" s="19"/>
      <c r="BE21" s="196"/>
    </row>
    <row r="22" spans="1:71" s="1" customFormat="1" ht="12" customHeight="1" x14ac:dyDescent="0.2">
      <c r="B22" s="19"/>
      <c r="D22" s="26" t="s">
        <v>32</v>
      </c>
      <c r="AR22" s="19"/>
      <c r="BE22" s="196"/>
    </row>
    <row r="23" spans="1:71" s="1" customFormat="1" ht="16.5" customHeight="1" x14ac:dyDescent="0.2">
      <c r="B23" s="19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9"/>
      <c r="BE23" s="196"/>
    </row>
    <row r="24" spans="1:71" s="1" customFormat="1" ht="6.95" customHeight="1" x14ac:dyDescent="0.2">
      <c r="B24" s="19"/>
      <c r="AR24" s="19"/>
      <c r="BE24" s="196"/>
    </row>
    <row r="25" spans="1:71" s="1" customFormat="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6"/>
    </row>
    <row r="26" spans="1:71" s="2" customFormat="1" ht="25.9" customHeight="1" x14ac:dyDescent="0.2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4">
        <f>ROUND(AG94,2)</f>
        <v>0</v>
      </c>
      <c r="AL26" s="205"/>
      <c r="AM26" s="205"/>
      <c r="AN26" s="205"/>
      <c r="AO26" s="205"/>
      <c r="AP26" s="31"/>
      <c r="AQ26" s="31"/>
      <c r="AR26" s="32"/>
      <c r="BE26" s="196"/>
    </row>
    <row r="27" spans="1:7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6"/>
    </row>
    <row r="28" spans="1:71" s="2" customFormat="1" ht="12.75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6" t="s">
        <v>34</v>
      </c>
      <c r="M28" s="206"/>
      <c r="N28" s="206"/>
      <c r="O28" s="206"/>
      <c r="P28" s="206"/>
      <c r="Q28" s="31"/>
      <c r="R28" s="31"/>
      <c r="S28" s="31"/>
      <c r="T28" s="31"/>
      <c r="U28" s="31"/>
      <c r="V28" s="31"/>
      <c r="W28" s="206" t="s">
        <v>35</v>
      </c>
      <c r="X28" s="206"/>
      <c r="Y28" s="206"/>
      <c r="Z28" s="206"/>
      <c r="AA28" s="206"/>
      <c r="AB28" s="206"/>
      <c r="AC28" s="206"/>
      <c r="AD28" s="206"/>
      <c r="AE28" s="206"/>
      <c r="AF28" s="31"/>
      <c r="AG28" s="31"/>
      <c r="AH28" s="31"/>
      <c r="AI28" s="31"/>
      <c r="AJ28" s="31"/>
      <c r="AK28" s="206" t="s">
        <v>36</v>
      </c>
      <c r="AL28" s="206"/>
      <c r="AM28" s="206"/>
      <c r="AN28" s="206"/>
      <c r="AO28" s="206"/>
      <c r="AP28" s="31"/>
      <c r="AQ28" s="31"/>
      <c r="AR28" s="32"/>
      <c r="BE28" s="196"/>
    </row>
    <row r="29" spans="1:71" s="3" customFormat="1" ht="14.45" customHeight="1" x14ac:dyDescent="0.2">
      <c r="B29" s="36"/>
      <c r="D29" s="26" t="s">
        <v>37</v>
      </c>
      <c r="F29" s="26" t="s">
        <v>38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6"/>
      <c r="BE29" s="197"/>
    </row>
    <row r="30" spans="1:71" s="3" customFormat="1" ht="14.45" customHeight="1" x14ac:dyDescent="0.2">
      <c r="B30" s="36"/>
      <c r="F30" s="26" t="s">
        <v>39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6"/>
      <c r="BE30" s="197"/>
    </row>
    <row r="31" spans="1:71" s="3" customFormat="1" ht="14.45" hidden="1" customHeight="1" x14ac:dyDescent="0.2">
      <c r="B31" s="36"/>
      <c r="F31" s="26" t="s">
        <v>40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6"/>
      <c r="BE31" s="197"/>
    </row>
    <row r="32" spans="1:71" s="3" customFormat="1" ht="14.45" hidden="1" customHeight="1" x14ac:dyDescent="0.2">
      <c r="B32" s="36"/>
      <c r="F32" s="26" t="s">
        <v>41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6"/>
      <c r="BE32" s="197"/>
    </row>
    <row r="33" spans="1:57" s="3" customFormat="1" ht="14.45" hidden="1" customHeight="1" x14ac:dyDescent="0.2">
      <c r="B33" s="36"/>
      <c r="F33" s="26" t="s">
        <v>42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6"/>
      <c r="BE33" s="197"/>
    </row>
    <row r="34" spans="1:57" s="2" customFormat="1" ht="6.95" customHeight="1" x14ac:dyDescent="0.2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6"/>
    </row>
    <row r="35" spans="1:57" s="2" customFormat="1" ht="25.9" customHeight="1" x14ac:dyDescent="0.2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27" t="s">
        <v>45</v>
      </c>
      <c r="Y35" s="228"/>
      <c r="Z35" s="228"/>
      <c r="AA35" s="228"/>
      <c r="AB35" s="228"/>
      <c r="AC35" s="39"/>
      <c r="AD35" s="39"/>
      <c r="AE35" s="39"/>
      <c r="AF35" s="39"/>
      <c r="AG35" s="39"/>
      <c r="AH35" s="39"/>
      <c r="AI35" s="39"/>
      <c r="AJ35" s="39"/>
      <c r="AK35" s="229">
        <f>SUM(AK26:AK33)</f>
        <v>0</v>
      </c>
      <c r="AL35" s="228"/>
      <c r="AM35" s="228"/>
      <c r="AN35" s="228"/>
      <c r="AO35" s="230"/>
      <c r="AP35" s="37"/>
      <c r="AQ35" s="37"/>
      <c r="AR35" s="32"/>
      <c r="BE35" s="31"/>
    </row>
    <row r="36" spans="1:57" s="2" customFormat="1" ht="6.95" customHeight="1" x14ac:dyDescent="0.2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2.75" x14ac:dyDescent="0.2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2.75" x14ac:dyDescent="0.2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2.75" x14ac:dyDescent="0.2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 x14ac:dyDescent="0.2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2">
      <c r="B84" s="50"/>
      <c r="C84" s="26" t="s">
        <v>13</v>
      </c>
      <c r="L84" s="4" t="str">
        <f>K5</f>
        <v>O050</v>
      </c>
      <c r="AR84" s="50"/>
    </row>
    <row r="85" spans="1:91" s="5" customFormat="1" ht="36.950000000000003" customHeight="1" x14ac:dyDescent="0.2">
      <c r="B85" s="51"/>
      <c r="C85" s="52" t="s">
        <v>16</v>
      </c>
      <c r="L85" s="218" t="str">
        <f>K6</f>
        <v>Míšovická_pomocné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51"/>
    </row>
    <row r="86" spans="1:91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2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20" t="str">
        <f>IF(AN8= "","",AN8)</f>
        <v>20. 4. 2023</v>
      </c>
      <c r="AN87" s="220"/>
      <c r="AO87" s="31"/>
      <c r="AP87" s="31"/>
      <c r="AQ87" s="31"/>
      <c r="AR87" s="32"/>
      <c r="BE87" s="31"/>
    </row>
    <row r="88" spans="1:91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 x14ac:dyDescent="0.2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21" t="str">
        <f>IF(E17="","",E17)</f>
        <v xml:space="preserve"> </v>
      </c>
      <c r="AN89" s="222"/>
      <c r="AO89" s="222"/>
      <c r="AP89" s="222"/>
      <c r="AQ89" s="31"/>
      <c r="AR89" s="32"/>
      <c r="AS89" s="223" t="s">
        <v>53</v>
      </c>
      <c r="AT89" s="22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 x14ac:dyDescent="0.2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21" t="str">
        <f>IF(E20="","",E20)</f>
        <v xml:space="preserve"> </v>
      </c>
      <c r="AN90" s="222"/>
      <c r="AO90" s="222"/>
      <c r="AP90" s="222"/>
      <c r="AQ90" s="31"/>
      <c r="AR90" s="32"/>
      <c r="AS90" s="225"/>
      <c r="AT90" s="22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5"/>
      <c r="AT91" s="22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2">
      <c r="A92" s="31"/>
      <c r="B92" s="32"/>
      <c r="C92" s="213" t="s">
        <v>54</v>
      </c>
      <c r="D92" s="214"/>
      <c r="E92" s="214"/>
      <c r="F92" s="214"/>
      <c r="G92" s="214"/>
      <c r="H92" s="59"/>
      <c r="I92" s="215" t="s">
        <v>55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56</v>
      </c>
      <c r="AH92" s="214"/>
      <c r="AI92" s="214"/>
      <c r="AJ92" s="214"/>
      <c r="AK92" s="214"/>
      <c r="AL92" s="214"/>
      <c r="AM92" s="214"/>
      <c r="AN92" s="215" t="s">
        <v>57</v>
      </c>
      <c r="AO92" s="214"/>
      <c r="AP92" s="217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 x14ac:dyDescent="0.2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0">
        <f>ROUND(AG95,2)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 x14ac:dyDescent="0.2">
      <c r="A95" s="78" t="s">
        <v>77</v>
      </c>
      <c r="B95" s="79"/>
      <c r="C95" s="80"/>
      <c r="D95" s="209" t="s">
        <v>78</v>
      </c>
      <c r="E95" s="209"/>
      <c r="F95" s="209"/>
      <c r="G95" s="209"/>
      <c r="H95" s="209"/>
      <c r="I95" s="81"/>
      <c r="J95" s="209" t="s">
        <v>79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'D.1.1 - STAVBA'!J30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82" t="s">
        <v>80</v>
      </c>
      <c r="AR95" s="79"/>
      <c r="AS95" s="83">
        <v>0</v>
      </c>
      <c r="AT95" s="84">
        <f>ROUND(SUM(AV95:AW95),2)</f>
        <v>0</v>
      </c>
      <c r="AU95" s="85">
        <f>'D.1.1 - STAVBA'!P133</f>
        <v>0</v>
      </c>
      <c r="AV95" s="84">
        <f>'D.1.1 - STAVBA'!J33</f>
        <v>0</v>
      </c>
      <c r="AW95" s="84">
        <f>'D.1.1 - STAVBA'!J34</f>
        <v>0</v>
      </c>
      <c r="AX95" s="84">
        <f>'D.1.1 - STAVBA'!J35</f>
        <v>0</v>
      </c>
      <c r="AY95" s="84">
        <f>'D.1.1 - STAVBA'!J36</f>
        <v>0</v>
      </c>
      <c r="AZ95" s="84">
        <f>'D.1.1 - STAVBA'!F33</f>
        <v>0</v>
      </c>
      <c r="BA95" s="84">
        <f>'D.1.1 - STAVBA'!F34</f>
        <v>0</v>
      </c>
      <c r="BB95" s="84">
        <f>'D.1.1 - STAVBA'!F35</f>
        <v>0</v>
      </c>
      <c r="BC95" s="84">
        <f>'D.1.1 - STAVBA'!F36</f>
        <v>0</v>
      </c>
      <c r="BD95" s="86">
        <f>'D.1.1 - STAVBA'!F37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2" customFormat="1" ht="30" customHeight="1" x14ac:dyDescent="0.2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 x14ac:dyDescent="0.2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D.1.1 - STAVB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1"/>
  <sheetViews>
    <sheetView showGridLines="0" tabSelected="1" topLeftCell="A136" workbookViewId="0">
      <selection activeCell="F17" sqref="F1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AT2" s="16" t="s">
        <v>82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 x14ac:dyDescent="0.2">
      <c r="B4" s="19"/>
      <c r="D4" s="20" t="s">
        <v>84</v>
      </c>
      <c r="L4" s="19"/>
      <c r="M4" s="88" t="s">
        <v>10</v>
      </c>
      <c r="AT4" s="16" t="s">
        <v>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26" t="s">
        <v>16</v>
      </c>
      <c r="L6" s="19"/>
    </row>
    <row r="7" spans="1:46" s="1" customFormat="1" ht="16.5" customHeight="1" x14ac:dyDescent="0.2">
      <c r="B7" s="19"/>
      <c r="E7" s="232" t="s">
        <v>602</v>
      </c>
      <c r="F7" s="233"/>
      <c r="G7" s="233"/>
      <c r="H7" s="233"/>
      <c r="I7" s="234"/>
      <c r="L7" s="19"/>
    </row>
    <row r="8" spans="1:46" s="2" customFormat="1" ht="12" customHeight="1" x14ac:dyDescent="0.2">
      <c r="A8" s="31"/>
      <c r="B8" s="32"/>
      <c r="C8" s="31"/>
      <c r="D8" s="26" t="s">
        <v>85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 x14ac:dyDescent="0.2">
      <c r="A9" s="31"/>
      <c r="B9" s="32"/>
      <c r="C9" s="31"/>
      <c r="D9" s="31"/>
      <c r="E9" s="218" t="s">
        <v>603</v>
      </c>
      <c r="F9" s="218"/>
      <c r="G9" s="218"/>
      <c r="H9" s="218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x14ac:dyDescent="0.2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 x14ac:dyDescent="0.2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 x14ac:dyDescent="0.2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20. 4. 2023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 x14ac:dyDescent="0.2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190" t="s">
        <v>608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 x14ac:dyDescent="0.2">
      <c r="A15" s="31"/>
      <c r="B15" s="32"/>
      <c r="C15" s="31"/>
      <c r="D15" s="31"/>
      <c r="E15" s="24" t="s">
        <v>607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 x14ac:dyDescent="0.2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 x14ac:dyDescent="0.2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 x14ac:dyDescent="0.2">
      <c r="A18" s="31"/>
      <c r="B18" s="32"/>
      <c r="C18" s="31"/>
      <c r="D18" s="31"/>
      <c r="E18" s="235"/>
      <c r="F18" s="198"/>
      <c r="G18" s="198"/>
      <c r="H18" s="198"/>
      <c r="I18" s="26" t="s">
        <v>26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 x14ac:dyDescent="0.2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 x14ac:dyDescent="0.2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 x14ac:dyDescent="0.2">
      <c r="A21" s="31"/>
      <c r="B21" s="32"/>
      <c r="C21" s="31"/>
      <c r="D21" s="31"/>
      <c r="E21" s="24" t="s">
        <v>609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 x14ac:dyDescent="0.2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 x14ac:dyDescent="0.2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 x14ac:dyDescent="0.2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 x14ac:dyDescent="0.2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 x14ac:dyDescent="0.2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 x14ac:dyDescent="0.2">
      <c r="A27" s="89"/>
      <c r="B27" s="90"/>
      <c r="C27" s="89"/>
      <c r="D27" s="89"/>
      <c r="E27" s="203" t="s">
        <v>1</v>
      </c>
      <c r="F27" s="203"/>
      <c r="G27" s="203"/>
      <c r="H27" s="20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 x14ac:dyDescent="0.2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 x14ac:dyDescent="0.2">
      <c r="A30" s="31"/>
      <c r="B30" s="32"/>
      <c r="C30" s="31"/>
      <c r="D30" s="92" t="s">
        <v>33</v>
      </c>
      <c r="E30" s="31"/>
      <c r="F30" s="31"/>
      <c r="G30" s="31"/>
      <c r="H30" s="31"/>
      <c r="I30" s="31"/>
      <c r="J30" s="70">
        <f>ROUND(J133,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 x14ac:dyDescent="0.2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 x14ac:dyDescent="0.2">
      <c r="A33" s="31"/>
      <c r="B33" s="32"/>
      <c r="C33" s="31"/>
      <c r="D33" s="93" t="s">
        <v>37</v>
      </c>
      <c r="E33" s="26" t="s">
        <v>38</v>
      </c>
      <c r="F33" s="94">
        <f>ROUND((SUM(BE133:BE390)),  2)</f>
        <v>0</v>
      </c>
      <c r="G33" s="31"/>
      <c r="H33" s="31"/>
      <c r="I33" s="95">
        <v>0.21</v>
      </c>
      <c r="J33" s="94">
        <f>ROUND(((SUM(BE133:BE390))*I33),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26" t="s">
        <v>39</v>
      </c>
      <c r="F34" s="94">
        <f>ROUND((SUM(BF133:BF390)),  2)</f>
        <v>0</v>
      </c>
      <c r="G34" s="31"/>
      <c r="H34" s="31"/>
      <c r="I34" s="95">
        <v>0.15</v>
      </c>
      <c r="J34" s="94">
        <f>ROUND(((SUM(BF133:BF390))*I34),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31"/>
      <c r="E35" s="26" t="s">
        <v>40</v>
      </c>
      <c r="F35" s="94">
        <f>ROUND((SUM(BG133:BG390)),  2)</f>
        <v>0</v>
      </c>
      <c r="G35" s="31"/>
      <c r="H35" s="31"/>
      <c r="I35" s="95">
        <v>0.21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6" t="s">
        <v>41</v>
      </c>
      <c r="F36" s="94">
        <f>ROUND((SUM(BH133:BH390)),  2)</f>
        <v>0</v>
      </c>
      <c r="G36" s="31"/>
      <c r="H36" s="31"/>
      <c r="I36" s="95">
        <v>0.15</v>
      </c>
      <c r="J36" s="9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 x14ac:dyDescent="0.2">
      <c r="A37" s="31"/>
      <c r="B37" s="32"/>
      <c r="C37" s="31"/>
      <c r="D37" s="31"/>
      <c r="E37" s="26" t="s">
        <v>42</v>
      </c>
      <c r="F37" s="94">
        <f>ROUND((SUM(BI133:BI390)),  2)</f>
        <v>0</v>
      </c>
      <c r="G37" s="31"/>
      <c r="H37" s="31"/>
      <c r="I37" s="95">
        <v>0</v>
      </c>
      <c r="J37" s="9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 x14ac:dyDescent="0.2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 x14ac:dyDescent="0.2">
      <c r="A39" s="31"/>
      <c r="B39" s="32"/>
      <c r="C39" s="96"/>
      <c r="D39" s="97" t="s">
        <v>43</v>
      </c>
      <c r="E39" s="59"/>
      <c r="F39" s="59"/>
      <c r="G39" s="98" t="s">
        <v>44</v>
      </c>
      <c r="H39" s="99" t="s">
        <v>45</v>
      </c>
      <c r="I39" s="59"/>
      <c r="J39" s="100">
        <f>SUM(J30:J37)</f>
        <v>0</v>
      </c>
      <c r="K39" s="10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1"/>
      <c r="B61" s="32"/>
      <c r="C61" s="31"/>
      <c r="D61" s="44" t="s">
        <v>48</v>
      </c>
      <c r="E61" s="34"/>
      <c r="F61" s="102" t="s">
        <v>49</v>
      </c>
      <c r="G61" s="44" t="s">
        <v>48</v>
      </c>
      <c r="H61" s="34"/>
      <c r="I61" s="34"/>
      <c r="J61" s="103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19"/>
      <c r="L66" s="19"/>
    </row>
    <row r="67" spans="1:31" x14ac:dyDescent="0.2">
      <c r="B67" s="19"/>
      <c r="G67" s="191"/>
      <c r="H67" s="191"/>
      <c r="I67" s="191"/>
      <c r="J67" s="191"/>
      <c r="L67" s="19"/>
    </row>
    <row r="68" spans="1:31" x14ac:dyDescent="0.2">
      <c r="B68" s="19"/>
      <c r="G68" s="191"/>
      <c r="H68" s="191"/>
      <c r="I68" s="191"/>
      <c r="J68" s="191"/>
      <c r="L68" s="19"/>
    </row>
    <row r="69" spans="1:31" x14ac:dyDescent="0.2">
      <c r="B69" s="19"/>
      <c r="G69" s="191"/>
      <c r="H69" s="191"/>
      <c r="I69" s="191"/>
      <c r="J69" s="191"/>
      <c r="L69" s="19"/>
    </row>
    <row r="70" spans="1:31" x14ac:dyDescent="0.2">
      <c r="B70" s="19"/>
      <c r="G70" s="191"/>
      <c r="H70" s="191"/>
      <c r="I70" s="191"/>
      <c r="J70" s="191"/>
      <c r="L70" s="19"/>
    </row>
    <row r="71" spans="1:31" x14ac:dyDescent="0.2">
      <c r="B71" s="19"/>
      <c r="G71" s="191"/>
      <c r="H71" s="191"/>
      <c r="I71" s="191"/>
      <c r="J71" s="191"/>
      <c r="L71" s="19"/>
    </row>
    <row r="72" spans="1:31" x14ac:dyDescent="0.2">
      <c r="B72" s="19"/>
      <c r="G72" s="191"/>
      <c r="H72" s="191"/>
      <c r="I72" s="191"/>
      <c r="J72" s="191"/>
      <c r="L72" s="19"/>
    </row>
    <row r="73" spans="1:31" x14ac:dyDescent="0.2">
      <c r="B73" s="19"/>
      <c r="G73" s="191"/>
      <c r="H73" s="191"/>
      <c r="I73" s="191"/>
      <c r="J73" s="191"/>
      <c r="L73" s="19"/>
    </row>
    <row r="74" spans="1:31" x14ac:dyDescent="0.2">
      <c r="B74" s="19"/>
      <c r="G74" s="191"/>
      <c r="H74" s="191"/>
      <c r="I74" s="191"/>
      <c r="J74" s="191"/>
      <c r="L74" s="19"/>
    </row>
    <row r="75" spans="1:31" x14ac:dyDescent="0.2">
      <c r="B75" s="19"/>
      <c r="L75" s="19"/>
    </row>
    <row r="76" spans="1:31" s="2" customFormat="1" ht="12.75" x14ac:dyDescent="0.2">
      <c r="A76" s="31"/>
      <c r="B76" s="32"/>
      <c r="C76" s="31"/>
      <c r="D76" s="44" t="s">
        <v>48</v>
      </c>
      <c r="E76" s="34"/>
      <c r="F76" s="102" t="s">
        <v>49</v>
      </c>
      <c r="G76" s="44" t="s">
        <v>48</v>
      </c>
      <c r="H76" s="34"/>
      <c r="I76" s="34"/>
      <c r="J76" s="103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 x14ac:dyDescent="0.2">
      <c r="A82" s="31"/>
      <c r="B82" s="32"/>
      <c r="C82" s="20" t="s">
        <v>86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 x14ac:dyDescent="0.2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 x14ac:dyDescent="0.2">
      <c r="A85" s="31"/>
      <c r="B85" s="32"/>
      <c r="C85" s="31"/>
      <c r="D85" s="31"/>
      <c r="E85" s="232" t="str">
        <f>E7</f>
        <v>Rekonstrukce sociálního zázemí na administrativně-provozní budově ČOV v Uherském Brodě</v>
      </c>
      <c r="F85" s="233"/>
      <c r="G85" s="233"/>
      <c r="H85" s="233"/>
      <c r="I85" s="234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 x14ac:dyDescent="0.2">
      <c r="A86" s="31"/>
      <c r="B86" s="32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 x14ac:dyDescent="0.2">
      <c r="A87" s="31"/>
      <c r="B87" s="32"/>
      <c r="C87" s="31"/>
      <c r="D87" s="31"/>
      <c r="E87" s="218" t="str">
        <f>E9</f>
        <v>D.1.1. Architektonické a stavebně technické řešení</v>
      </c>
      <c r="F87" s="231"/>
      <c r="G87" s="231"/>
      <c r="H87" s="23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 x14ac:dyDescent="0.2">
      <c r="A89" s="31"/>
      <c r="B89" s="32"/>
      <c r="C89" s="26" t="s">
        <v>20</v>
      </c>
      <c r="D89" s="31"/>
      <c r="E89" s="231" t="s">
        <v>604</v>
      </c>
      <c r="F89" s="234"/>
      <c r="G89" s="31"/>
      <c r="H89" s="31"/>
      <c r="I89" s="26" t="s">
        <v>22</v>
      </c>
      <c r="J89" s="54" t="str">
        <f>IF(J12="","",J12)</f>
        <v>20. 4. 2023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 x14ac:dyDescent="0.2">
      <c r="A91" s="31"/>
      <c r="B91" s="32"/>
      <c r="C91" s="233" t="s">
        <v>605</v>
      </c>
      <c r="D91" s="234"/>
      <c r="E91" s="234"/>
      <c r="F91" s="234"/>
      <c r="G91" s="31"/>
      <c r="H91" s="31"/>
      <c r="I91" s="26" t="s">
        <v>29</v>
      </c>
      <c r="J91" s="29" t="s">
        <v>606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 x14ac:dyDescent="0.2">
      <c r="A92" s="31"/>
      <c r="B92" s="32"/>
      <c r="C92" s="26" t="s">
        <v>27</v>
      </c>
      <c r="D92" s="31"/>
      <c r="E92" s="31"/>
      <c r="F92" s="24" t="str">
        <f>IF(E18="","",E18)</f>
        <v/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 x14ac:dyDescent="0.2">
      <c r="A94" s="31"/>
      <c r="B94" s="32"/>
      <c r="C94" s="104" t="s">
        <v>87</v>
      </c>
      <c r="D94" s="96"/>
      <c r="E94" s="96"/>
      <c r="F94" s="96"/>
      <c r="G94" s="96"/>
      <c r="H94" s="96"/>
      <c r="I94" s="96"/>
      <c r="J94" s="105" t="s">
        <v>88</v>
      </c>
      <c r="K94" s="96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 x14ac:dyDescent="0.2">
      <c r="A96" s="31"/>
      <c r="B96" s="32"/>
      <c r="C96" s="106" t="s">
        <v>89</v>
      </c>
      <c r="D96" s="31"/>
      <c r="E96" s="31"/>
      <c r="F96" s="31"/>
      <c r="G96" s="31"/>
      <c r="H96" s="31"/>
      <c r="I96" s="31"/>
      <c r="J96" s="70">
        <f>J133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90</v>
      </c>
    </row>
    <row r="97" spans="2:12" s="9" customFormat="1" ht="24.95" customHeight="1" x14ac:dyDescent="0.2">
      <c r="B97" s="107"/>
      <c r="D97" s="108" t="s">
        <v>91</v>
      </c>
      <c r="E97" s="109"/>
      <c r="F97" s="109"/>
      <c r="G97" s="109"/>
      <c r="H97" s="109"/>
      <c r="I97" s="109"/>
      <c r="J97" s="110">
        <f>J134</f>
        <v>0</v>
      </c>
      <c r="L97" s="107"/>
    </row>
    <row r="98" spans="2:12" s="10" customFormat="1" ht="19.899999999999999" customHeight="1" x14ac:dyDescent="0.2">
      <c r="B98" s="111"/>
      <c r="D98" s="112" t="s">
        <v>92</v>
      </c>
      <c r="E98" s="113"/>
      <c r="F98" s="113"/>
      <c r="G98" s="113"/>
      <c r="H98" s="113"/>
      <c r="I98" s="113"/>
      <c r="J98" s="114">
        <f>J135</f>
        <v>0</v>
      </c>
      <c r="L98" s="111"/>
    </row>
    <row r="99" spans="2:12" s="10" customFormat="1" ht="19.899999999999999" customHeight="1" x14ac:dyDescent="0.2">
      <c r="B99" s="111"/>
      <c r="D99" s="112" t="s">
        <v>93</v>
      </c>
      <c r="E99" s="113"/>
      <c r="F99" s="113"/>
      <c r="G99" s="113"/>
      <c r="H99" s="113"/>
      <c r="I99" s="113"/>
      <c r="J99" s="114">
        <f>J140</f>
        <v>0</v>
      </c>
      <c r="L99" s="111"/>
    </row>
    <row r="100" spans="2:12" s="10" customFormat="1" ht="19.899999999999999" customHeight="1" x14ac:dyDescent="0.2">
      <c r="B100" s="111"/>
      <c r="D100" s="112" t="s">
        <v>94</v>
      </c>
      <c r="E100" s="113"/>
      <c r="F100" s="113"/>
      <c r="G100" s="113"/>
      <c r="H100" s="113"/>
      <c r="I100" s="113"/>
      <c r="J100" s="114">
        <f>J143</f>
        <v>0</v>
      </c>
      <c r="L100" s="111"/>
    </row>
    <row r="101" spans="2:12" s="10" customFormat="1" ht="19.899999999999999" customHeight="1" x14ac:dyDescent="0.2">
      <c r="B101" s="111"/>
      <c r="D101" s="112" t="s">
        <v>95</v>
      </c>
      <c r="E101" s="113"/>
      <c r="F101" s="113"/>
      <c r="G101" s="113"/>
      <c r="H101" s="113"/>
      <c r="I101" s="113"/>
      <c r="J101" s="114">
        <f>J175</f>
        <v>0</v>
      </c>
      <c r="L101" s="111"/>
    </row>
    <row r="102" spans="2:12" s="10" customFormat="1" ht="19.899999999999999" customHeight="1" x14ac:dyDescent="0.2">
      <c r="B102" s="111"/>
      <c r="D102" s="112" t="s">
        <v>96</v>
      </c>
      <c r="E102" s="113"/>
      <c r="F102" s="113"/>
      <c r="G102" s="113"/>
      <c r="H102" s="113"/>
      <c r="I102" s="113"/>
      <c r="J102" s="114">
        <f>J192</f>
        <v>0</v>
      </c>
      <c r="L102" s="111"/>
    </row>
    <row r="103" spans="2:12" s="10" customFormat="1" ht="19.899999999999999" customHeight="1" x14ac:dyDescent="0.2">
      <c r="B103" s="111"/>
      <c r="D103" s="112" t="s">
        <v>97</v>
      </c>
      <c r="E103" s="113"/>
      <c r="F103" s="113"/>
      <c r="G103" s="113"/>
      <c r="H103" s="113"/>
      <c r="I103" s="113"/>
      <c r="J103" s="114">
        <f>J195</f>
        <v>0</v>
      </c>
      <c r="L103" s="111"/>
    </row>
    <row r="104" spans="2:12" s="9" customFormat="1" ht="24.95" customHeight="1" x14ac:dyDescent="0.2">
      <c r="B104" s="107"/>
      <c r="D104" s="108" t="s">
        <v>98</v>
      </c>
      <c r="E104" s="109"/>
      <c r="F104" s="109"/>
      <c r="G104" s="109"/>
      <c r="H104" s="109"/>
      <c r="I104" s="109"/>
      <c r="J104" s="110">
        <f>J202</f>
        <v>0</v>
      </c>
      <c r="L104" s="107"/>
    </row>
    <row r="105" spans="2:12" s="10" customFormat="1" ht="19.899999999999999" customHeight="1" x14ac:dyDescent="0.2">
      <c r="B105" s="111"/>
      <c r="D105" s="112" t="s">
        <v>99</v>
      </c>
      <c r="E105" s="113"/>
      <c r="F105" s="113"/>
      <c r="G105" s="113"/>
      <c r="H105" s="113"/>
      <c r="I105" s="113"/>
      <c r="J105" s="114">
        <f>J203</f>
        <v>0</v>
      </c>
      <c r="L105" s="111"/>
    </row>
    <row r="106" spans="2:12" s="10" customFormat="1" ht="19.899999999999999" customHeight="1" x14ac:dyDescent="0.2">
      <c r="B106" s="111"/>
      <c r="D106" s="112" t="s">
        <v>100</v>
      </c>
      <c r="E106" s="113"/>
      <c r="F106" s="113"/>
      <c r="G106" s="113"/>
      <c r="H106" s="113"/>
      <c r="I106" s="113"/>
      <c r="J106" s="114">
        <f>J218</f>
        <v>0</v>
      </c>
      <c r="L106" s="111"/>
    </row>
    <row r="107" spans="2:12" s="10" customFormat="1" ht="19.899999999999999" customHeight="1" x14ac:dyDescent="0.2">
      <c r="B107" s="111"/>
      <c r="D107" s="112" t="s">
        <v>101</v>
      </c>
      <c r="E107" s="113"/>
      <c r="F107" s="113"/>
      <c r="G107" s="113"/>
      <c r="H107" s="113"/>
      <c r="I107" s="113"/>
      <c r="J107" s="114">
        <f>J231</f>
        <v>0</v>
      </c>
      <c r="L107" s="111"/>
    </row>
    <row r="108" spans="2:12" s="10" customFormat="1" ht="19.899999999999999" customHeight="1" x14ac:dyDescent="0.2">
      <c r="B108" s="111"/>
      <c r="D108" s="112" t="s">
        <v>102</v>
      </c>
      <c r="E108" s="113"/>
      <c r="F108" s="113"/>
      <c r="G108" s="113"/>
      <c r="H108" s="113"/>
      <c r="I108" s="113"/>
      <c r="J108" s="114">
        <f>J242</f>
        <v>0</v>
      </c>
      <c r="L108" s="111"/>
    </row>
    <row r="109" spans="2:12" s="10" customFormat="1" ht="19.899999999999999" customHeight="1" x14ac:dyDescent="0.2">
      <c r="B109" s="111"/>
      <c r="D109" s="112" t="s">
        <v>103</v>
      </c>
      <c r="E109" s="113"/>
      <c r="F109" s="113"/>
      <c r="G109" s="113"/>
      <c r="H109" s="113"/>
      <c r="I109" s="113"/>
      <c r="J109" s="114">
        <f>J245</f>
        <v>0</v>
      </c>
      <c r="L109" s="111"/>
    </row>
    <row r="110" spans="2:12" s="10" customFormat="1" ht="19.899999999999999" customHeight="1" x14ac:dyDescent="0.2">
      <c r="B110" s="111"/>
      <c r="D110" s="112" t="s">
        <v>104</v>
      </c>
      <c r="E110" s="113"/>
      <c r="F110" s="113"/>
      <c r="G110" s="113"/>
      <c r="H110" s="113"/>
      <c r="I110" s="113"/>
      <c r="J110" s="114">
        <f>J301</f>
        <v>0</v>
      </c>
      <c r="L110" s="111"/>
    </row>
    <row r="111" spans="2:12" s="10" customFormat="1" ht="19.899999999999999" customHeight="1" x14ac:dyDescent="0.2">
      <c r="B111" s="111"/>
      <c r="D111" s="112" t="s">
        <v>105</v>
      </c>
      <c r="E111" s="113"/>
      <c r="F111" s="113"/>
      <c r="G111" s="113"/>
      <c r="H111" s="113"/>
      <c r="I111" s="113"/>
      <c r="J111" s="114">
        <f>J305</f>
        <v>0</v>
      </c>
      <c r="L111" s="111"/>
    </row>
    <row r="112" spans="2:12" s="10" customFormat="1" ht="19.899999999999999" customHeight="1" x14ac:dyDescent="0.2">
      <c r="B112" s="111"/>
      <c r="D112" s="112" t="s">
        <v>106</v>
      </c>
      <c r="E112" s="113"/>
      <c r="F112" s="113"/>
      <c r="G112" s="113"/>
      <c r="H112" s="113"/>
      <c r="I112" s="113"/>
      <c r="J112" s="114">
        <f>J355</f>
        <v>0</v>
      </c>
      <c r="L112" s="111"/>
    </row>
    <row r="113" spans="1:31" s="10" customFormat="1" ht="19.899999999999999" customHeight="1" x14ac:dyDescent="0.2">
      <c r="B113" s="111"/>
      <c r="D113" s="112" t="s">
        <v>107</v>
      </c>
      <c r="E113" s="113"/>
      <c r="F113" s="113"/>
      <c r="G113" s="113"/>
      <c r="H113" s="113"/>
      <c r="I113" s="113"/>
      <c r="J113" s="114">
        <f>J371</f>
        <v>0</v>
      </c>
      <c r="L113" s="111"/>
    </row>
    <row r="114" spans="1:31" s="2" customFormat="1" ht="21.75" customHeight="1" x14ac:dyDescent="0.2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 x14ac:dyDescent="0.2">
      <c r="A115" s="31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6.95" customHeight="1" x14ac:dyDescent="0.2">
      <c r="A119" s="31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 x14ac:dyDescent="0.2">
      <c r="A120" s="31"/>
      <c r="B120" s="32"/>
      <c r="C120" s="20" t="s">
        <v>108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 x14ac:dyDescent="0.2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 x14ac:dyDescent="0.2">
      <c r="A122" s="31"/>
      <c r="B122" s="32"/>
      <c r="C122" s="26" t="s">
        <v>16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 x14ac:dyDescent="0.2">
      <c r="A123" s="31"/>
      <c r="B123" s="32"/>
      <c r="C123" s="31"/>
      <c r="D123" s="31"/>
      <c r="E123" s="232" t="str">
        <f>E7</f>
        <v>Rekonstrukce sociálního zázemí na administrativně-provozní budově ČOV v Uherském Brodě</v>
      </c>
      <c r="F123" s="233"/>
      <c r="G123" s="233"/>
      <c r="H123" s="233"/>
      <c r="I123" s="234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 x14ac:dyDescent="0.2">
      <c r="A124" s="31"/>
      <c r="B124" s="32"/>
      <c r="C124" s="26" t="s">
        <v>85</v>
      </c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 x14ac:dyDescent="0.2">
      <c r="A125" s="31"/>
      <c r="B125" s="32"/>
      <c r="C125" s="31"/>
      <c r="D125" s="31"/>
      <c r="E125" s="218" t="str">
        <f>E9</f>
        <v>D.1.1. Architektonické a stavebně technické řešení</v>
      </c>
      <c r="F125" s="231"/>
      <c r="G125" s="231"/>
      <c r="H125" s="2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 x14ac:dyDescent="0.2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 x14ac:dyDescent="0.2">
      <c r="A127" s="31"/>
      <c r="B127" s="32"/>
      <c r="C127" s="26" t="s">
        <v>20</v>
      </c>
      <c r="D127" s="31"/>
      <c r="E127" s="31"/>
      <c r="F127" s="24" t="str">
        <f>F12</f>
        <v xml:space="preserve"> </v>
      </c>
      <c r="G127" s="31"/>
      <c r="H127" s="31"/>
      <c r="I127" s="26" t="s">
        <v>22</v>
      </c>
      <c r="J127" s="54" t="str">
        <f>IF(J12="","",J12)</f>
        <v>20. 4. 2023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 x14ac:dyDescent="0.2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 x14ac:dyDescent="0.2">
      <c r="A129" s="31"/>
      <c r="B129" s="32"/>
      <c r="C129" s="26" t="s">
        <v>24</v>
      </c>
      <c r="D129" s="31"/>
      <c r="E129" s="31"/>
      <c r="F129" s="24" t="str">
        <f>E15</f>
        <v>Město Uherský Brod, Masarykovo nám. 100, 688 01 Uherský Brod</v>
      </c>
      <c r="G129" s="31"/>
      <c r="H129" s="31"/>
      <c r="I129" s="26" t="s">
        <v>29</v>
      </c>
      <c r="J129" s="29" t="str">
        <f>E21</f>
        <v>Ing. Karlík</v>
      </c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 x14ac:dyDescent="0.2">
      <c r="A130" s="31"/>
      <c r="B130" s="32"/>
      <c r="C130" s="26" t="s">
        <v>27</v>
      </c>
      <c r="D130" s="31"/>
      <c r="E130" s="31"/>
      <c r="F130" s="24" t="str">
        <f>IF(E18="","",E18)</f>
        <v/>
      </c>
      <c r="G130" s="31"/>
      <c r="H130" s="31"/>
      <c r="I130" s="26" t="s">
        <v>31</v>
      </c>
      <c r="J130" s="29" t="str">
        <f>E24</f>
        <v xml:space="preserve"> 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0.35" customHeight="1" x14ac:dyDescent="0.2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1" customFormat="1" ht="29.25" customHeight="1" x14ac:dyDescent="0.2">
      <c r="A132" s="115"/>
      <c r="B132" s="116"/>
      <c r="C132" s="117" t="s">
        <v>109</v>
      </c>
      <c r="D132" s="118" t="s">
        <v>58</v>
      </c>
      <c r="E132" s="118" t="s">
        <v>54</v>
      </c>
      <c r="F132" s="118" t="s">
        <v>55</v>
      </c>
      <c r="G132" s="118" t="s">
        <v>110</v>
      </c>
      <c r="H132" s="118" t="s">
        <v>111</v>
      </c>
      <c r="I132" s="118" t="s">
        <v>112</v>
      </c>
      <c r="J132" s="119" t="s">
        <v>88</v>
      </c>
      <c r="K132" s="120" t="s">
        <v>113</v>
      </c>
      <c r="L132" s="121"/>
      <c r="M132" s="61" t="s">
        <v>1</v>
      </c>
      <c r="N132" s="62" t="s">
        <v>37</v>
      </c>
      <c r="O132" s="62" t="s">
        <v>114</v>
      </c>
      <c r="P132" s="62" t="s">
        <v>115</v>
      </c>
      <c r="Q132" s="62" t="s">
        <v>116</v>
      </c>
      <c r="R132" s="62" t="s">
        <v>117</v>
      </c>
      <c r="S132" s="62" t="s">
        <v>118</v>
      </c>
      <c r="T132" s="63" t="s">
        <v>119</v>
      </c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</row>
    <row r="133" spans="1:65" s="2" customFormat="1" ht="22.9" customHeight="1" x14ac:dyDescent="0.25">
      <c r="A133" s="31"/>
      <c r="B133" s="32"/>
      <c r="C133" s="68" t="s">
        <v>120</v>
      </c>
      <c r="D133" s="31"/>
      <c r="E133" s="31"/>
      <c r="F133" s="31"/>
      <c r="G133" s="31"/>
      <c r="H133" s="31"/>
      <c r="I133" s="31"/>
      <c r="J133" s="122">
        <f>BK133</f>
        <v>0</v>
      </c>
      <c r="K133" s="31"/>
      <c r="L133" s="32"/>
      <c r="M133" s="64"/>
      <c r="N133" s="55"/>
      <c r="O133" s="65"/>
      <c r="P133" s="123">
        <f>P134+P202</f>
        <v>0</v>
      </c>
      <c r="Q133" s="65"/>
      <c r="R133" s="123">
        <f>R134+R202</f>
        <v>6.6181224899999993</v>
      </c>
      <c r="S133" s="65"/>
      <c r="T133" s="124">
        <f>T134+T202</f>
        <v>9.1152385000000002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72</v>
      </c>
      <c r="AU133" s="16" t="s">
        <v>90</v>
      </c>
      <c r="BK133" s="125">
        <f>BK134+BK202</f>
        <v>0</v>
      </c>
    </row>
    <row r="134" spans="1:65" s="12" customFormat="1" ht="25.9" customHeight="1" x14ac:dyDescent="0.2">
      <c r="B134" s="126"/>
      <c r="D134" s="127" t="s">
        <v>72</v>
      </c>
      <c r="E134" s="128" t="s">
        <v>121</v>
      </c>
      <c r="F134" s="128" t="s">
        <v>122</v>
      </c>
      <c r="I134" s="129"/>
      <c r="J134" s="130">
        <f>BK134</f>
        <v>0</v>
      </c>
      <c r="L134" s="126"/>
      <c r="M134" s="131"/>
      <c r="N134" s="132"/>
      <c r="O134" s="132"/>
      <c r="P134" s="133">
        <f>P135+P140+P143+P175+P192+P195</f>
        <v>0</v>
      </c>
      <c r="Q134" s="132"/>
      <c r="R134" s="133">
        <f>R135+R140+R143+R175+R192+R195</f>
        <v>4.3498478499999997</v>
      </c>
      <c r="S134" s="132"/>
      <c r="T134" s="134">
        <f>T135+T140+T143+T175+T192+T195</f>
        <v>1.3632999999999997</v>
      </c>
      <c r="AR134" s="127" t="s">
        <v>81</v>
      </c>
      <c r="AT134" s="135" t="s">
        <v>72</v>
      </c>
      <c r="AU134" s="135" t="s">
        <v>73</v>
      </c>
      <c r="AY134" s="127" t="s">
        <v>123</v>
      </c>
      <c r="BK134" s="136">
        <f>BK135+BK140+BK143+BK175+BK192+BK195</f>
        <v>0</v>
      </c>
    </row>
    <row r="135" spans="1:65" s="12" customFormat="1" ht="22.9" customHeight="1" x14ac:dyDescent="0.2">
      <c r="B135" s="126"/>
      <c r="D135" s="127" t="s">
        <v>72</v>
      </c>
      <c r="E135" s="137" t="s">
        <v>83</v>
      </c>
      <c r="F135" s="137" t="s">
        <v>124</v>
      </c>
      <c r="I135" s="129"/>
      <c r="J135" s="138">
        <f>BK135</f>
        <v>0</v>
      </c>
      <c r="L135" s="126"/>
      <c r="M135" s="131"/>
      <c r="N135" s="132"/>
      <c r="O135" s="132"/>
      <c r="P135" s="133">
        <f>SUM(P136:P139)</f>
        <v>0</v>
      </c>
      <c r="Q135" s="132"/>
      <c r="R135" s="133">
        <f>SUM(R136:R139)</f>
        <v>0.39122204999999999</v>
      </c>
      <c r="S135" s="132"/>
      <c r="T135" s="134">
        <f>SUM(T136:T139)</f>
        <v>0</v>
      </c>
      <c r="AR135" s="127" t="s">
        <v>81</v>
      </c>
      <c r="AT135" s="135" t="s">
        <v>72</v>
      </c>
      <c r="AU135" s="135" t="s">
        <v>81</v>
      </c>
      <c r="AY135" s="127" t="s">
        <v>123</v>
      </c>
      <c r="BK135" s="136">
        <f>SUM(BK136:BK139)</f>
        <v>0</v>
      </c>
    </row>
    <row r="136" spans="1:65" s="2" customFormat="1" ht="24.2" customHeight="1" x14ac:dyDescent="0.2">
      <c r="A136" s="31"/>
      <c r="B136" s="139"/>
      <c r="C136" s="140" t="s">
        <v>81</v>
      </c>
      <c r="D136" s="140" t="s">
        <v>125</v>
      </c>
      <c r="E136" s="141" t="s">
        <v>126</v>
      </c>
      <c r="F136" s="142" t="s">
        <v>127</v>
      </c>
      <c r="G136" s="143" t="s">
        <v>128</v>
      </c>
      <c r="H136" s="144">
        <v>0.15</v>
      </c>
      <c r="I136" s="145"/>
      <c r="J136" s="146">
        <f>ROUND(I136*H136,2)</f>
        <v>0</v>
      </c>
      <c r="K136" s="147"/>
      <c r="L136" s="32"/>
      <c r="M136" s="148" t="s">
        <v>1</v>
      </c>
      <c r="N136" s="149" t="s">
        <v>38</v>
      </c>
      <c r="O136" s="57"/>
      <c r="P136" s="150">
        <f>O136*H136</f>
        <v>0</v>
      </c>
      <c r="Q136" s="150">
        <v>2.5018699999999998</v>
      </c>
      <c r="R136" s="150">
        <f>Q136*H136</f>
        <v>0.37528049999999996</v>
      </c>
      <c r="S136" s="150">
        <v>0</v>
      </c>
      <c r="T136" s="15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2" t="s">
        <v>129</v>
      </c>
      <c r="AT136" s="152" t="s">
        <v>125</v>
      </c>
      <c r="AU136" s="152" t="s">
        <v>83</v>
      </c>
      <c r="AY136" s="16" t="s">
        <v>123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6" t="s">
        <v>81</v>
      </c>
      <c r="BK136" s="153">
        <f>ROUND(I136*H136,2)</f>
        <v>0</v>
      </c>
      <c r="BL136" s="16" t="s">
        <v>129</v>
      </c>
      <c r="BM136" s="152" t="s">
        <v>130</v>
      </c>
    </row>
    <row r="137" spans="1:65" s="2" customFormat="1" ht="19.5" x14ac:dyDescent="0.2">
      <c r="A137" s="31"/>
      <c r="B137" s="32"/>
      <c r="C137" s="31"/>
      <c r="D137" s="154" t="s">
        <v>131</v>
      </c>
      <c r="E137" s="31"/>
      <c r="F137" s="155" t="s">
        <v>132</v>
      </c>
      <c r="G137" s="31"/>
      <c r="H137" s="31"/>
      <c r="I137" s="156"/>
      <c r="J137" s="31"/>
      <c r="K137" s="31"/>
      <c r="L137" s="32"/>
      <c r="M137" s="157"/>
      <c r="N137" s="158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131</v>
      </c>
      <c r="AU137" s="16" t="s">
        <v>83</v>
      </c>
    </row>
    <row r="138" spans="1:65" s="2" customFormat="1" ht="16.5" customHeight="1" x14ac:dyDescent="0.2">
      <c r="A138" s="31"/>
      <c r="B138" s="139"/>
      <c r="C138" s="140" t="s">
        <v>83</v>
      </c>
      <c r="D138" s="140" t="s">
        <v>125</v>
      </c>
      <c r="E138" s="141" t="s">
        <v>133</v>
      </c>
      <c r="F138" s="142" t="s">
        <v>134</v>
      </c>
      <c r="G138" s="143" t="s">
        <v>135</v>
      </c>
      <c r="H138" s="144">
        <v>1.4999999999999999E-2</v>
      </c>
      <c r="I138" s="145"/>
      <c r="J138" s="146">
        <f>ROUND(I138*H138,2)</f>
        <v>0</v>
      </c>
      <c r="K138" s="147"/>
      <c r="L138" s="32"/>
      <c r="M138" s="148" t="s">
        <v>1</v>
      </c>
      <c r="N138" s="149" t="s">
        <v>38</v>
      </c>
      <c r="O138" s="57"/>
      <c r="P138" s="150">
        <f>O138*H138</f>
        <v>0</v>
      </c>
      <c r="Q138" s="150">
        <v>1.06277</v>
      </c>
      <c r="R138" s="150">
        <f>Q138*H138</f>
        <v>1.5941549999999999E-2</v>
      </c>
      <c r="S138" s="150">
        <v>0</v>
      </c>
      <c r="T138" s="15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2" t="s">
        <v>129</v>
      </c>
      <c r="AT138" s="152" t="s">
        <v>125</v>
      </c>
      <c r="AU138" s="152" t="s">
        <v>83</v>
      </c>
      <c r="AY138" s="16" t="s">
        <v>123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6" t="s">
        <v>81</v>
      </c>
      <c r="BK138" s="153">
        <f>ROUND(I138*H138,2)</f>
        <v>0</v>
      </c>
      <c r="BL138" s="16" t="s">
        <v>129</v>
      </c>
      <c r="BM138" s="152" t="s">
        <v>136</v>
      </c>
    </row>
    <row r="139" spans="1:65" s="2" customFormat="1" x14ac:dyDescent="0.2">
      <c r="A139" s="31"/>
      <c r="B139" s="32"/>
      <c r="C139" s="31"/>
      <c r="D139" s="154" t="s">
        <v>131</v>
      </c>
      <c r="E139" s="31"/>
      <c r="F139" s="155" t="s">
        <v>137</v>
      </c>
      <c r="G139" s="31"/>
      <c r="H139" s="31"/>
      <c r="I139" s="156"/>
      <c r="J139" s="31"/>
      <c r="K139" s="31"/>
      <c r="L139" s="32"/>
      <c r="M139" s="157"/>
      <c r="N139" s="158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131</v>
      </c>
      <c r="AU139" s="16" t="s">
        <v>83</v>
      </c>
    </row>
    <row r="140" spans="1:65" s="12" customFormat="1" ht="22.9" customHeight="1" x14ac:dyDescent="0.2">
      <c r="B140" s="126"/>
      <c r="D140" s="127" t="s">
        <v>72</v>
      </c>
      <c r="E140" s="137" t="s">
        <v>138</v>
      </c>
      <c r="F140" s="137" t="s">
        <v>139</v>
      </c>
      <c r="I140" s="129"/>
      <c r="J140" s="138">
        <f>BK140</f>
        <v>0</v>
      </c>
      <c r="L140" s="126"/>
      <c r="M140" s="131"/>
      <c r="N140" s="132"/>
      <c r="O140" s="132"/>
      <c r="P140" s="133">
        <f>SUM(P141:P142)</f>
        <v>0</v>
      </c>
      <c r="Q140" s="132"/>
      <c r="R140" s="133">
        <f>SUM(R141:R142)</f>
        <v>1.7281600000000001E-2</v>
      </c>
      <c r="S140" s="132"/>
      <c r="T140" s="134">
        <f>SUM(T141:T142)</f>
        <v>0</v>
      </c>
      <c r="AR140" s="127" t="s">
        <v>81</v>
      </c>
      <c r="AT140" s="135" t="s">
        <v>72</v>
      </c>
      <c r="AU140" s="135" t="s">
        <v>81</v>
      </c>
      <c r="AY140" s="127" t="s">
        <v>123</v>
      </c>
      <c r="BK140" s="136">
        <f>SUM(BK141:BK142)</f>
        <v>0</v>
      </c>
    </row>
    <row r="141" spans="1:65" s="2" customFormat="1" ht="24.2" customHeight="1" x14ac:dyDescent="0.2">
      <c r="A141" s="31"/>
      <c r="B141" s="139"/>
      <c r="C141" s="140" t="s">
        <v>138</v>
      </c>
      <c r="D141" s="140" t="s">
        <v>125</v>
      </c>
      <c r="E141" s="141" t="s">
        <v>140</v>
      </c>
      <c r="F141" s="142" t="s">
        <v>141</v>
      </c>
      <c r="G141" s="143" t="s">
        <v>142</v>
      </c>
      <c r="H141" s="144">
        <v>0.28000000000000003</v>
      </c>
      <c r="I141" s="145"/>
      <c r="J141" s="146">
        <f>ROUND(I141*H141,2)</f>
        <v>0</v>
      </c>
      <c r="K141" s="147"/>
      <c r="L141" s="32"/>
      <c r="M141" s="148" t="s">
        <v>1</v>
      </c>
      <c r="N141" s="149" t="s">
        <v>38</v>
      </c>
      <c r="O141" s="57"/>
      <c r="P141" s="150">
        <f>O141*H141</f>
        <v>0</v>
      </c>
      <c r="Q141" s="150">
        <v>6.1719999999999997E-2</v>
      </c>
      <c r="R141" s="150">
        <f>Q141*H141</f>
        <v>1.7281600000000001E-2</v>
      </c>
      <c r="S141" s="150">
        <v>0</v>
      </c>
      <c r="T141" s="15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2" t="s">
        <v>129</v>
      </c>
      <c r="AT141" s="152" t="s">
        <v>125</v>
      </c>
      <c r="AU141" s="152" t="s">
        <v>83</v>
      </c>
      <c r="AY141" s="16" t="s">
        <v>123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6" t="s">
        <v>81</v>
      </c>
      <c r="BK141" s="153">
        <f>ROUND(I141*H141,2)</f>
        <v>0</v>
      </c>
      <c r="BL141" s="16" t="s">
        <v>129</v>
      </c>
      <c r="BM141" s="152" t="s">
        <v>143</v>
      </c>
    </row>
    <row r="142" spans="1:65" s="2" customFormat="1" ht="19.5" x14ac:dyDescent="0.2">
      <c r="A142" s="31"/>
      <c r="B142" s="32"/>
      <c r="C142" s="31"/>
      <c r="D142" s="154" t="s">
        <v>131</v>
      </c>
      <c r="E142" s="31"/>
      <c r="F142" s="155" t="s">
        <v>144</v>
      </c>
      <c r="G142" s="31"/>
      <c r="H142" s="31"/>
      <c r="I142" s="156"/>
      <c r="J142" s="31"/>
      <c r="K142" s="31"/>
      <c r="L142" s="32"/>
      <c r="M142" s="157"/>
      <c r="N142" s="158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131</v>
      </c>
      <c r="AU142" s="16" t="s">
        <v>83</v>
      </c>
    </row>
    <row r="143" spans="1:65" s="12" customFormat="1" ht="22.9" customHeight="1" x14ac:dyDescent="0.2">
      <c r="B143" s="126"/>
      <c r="D143" s="127" t="s">
        <v>72</v>
      </c>
      <c r="E143" s="137" t="s">
        <v>145</v>
      </c>
      <c r="F143" s="137" t="s">
        <v>146</v>
      </c>
      <c r="I143" s="129"/>
      <c r="J143" s="138">
        <f>BK143</f>
        <v>0</v>
      </c>
      <c r="L143" s="126"/>
      <c r="M143" s="131"/>
      <c r="N143" s="132"/>
      <c r="O143" s="132"/>
      <c r="P143" s="133">
        <f>SUM(P144:P174)</f>
        <v>0</v>
      </c>
      <c r="Q143" s="132"/>
      <c r="R143" s="133">
        <f>SUM(R144:R174)</f>
        <v>3.9410842000000001</v>
      </c>
      <c r="S143" s="132"/>
      <c r="T143" s="134">
        <f>SUM(T144:T174)</f>
        <v>0</v>
      </c>
      <c r="AR143" s="127" t="s">
        <v>81</v>
      </c>
      <c r="AT143" s="135" t="s">
        <v>72</v>
      </c>
      <c r="AU143" s="135" t="s">
        <v>81</v>
      </c>
      <c r="AY143" s="127" t="s">
        <v>123</v>
      </c>
      <c r="BK143" s="136">
        <f>SUM(BK144:BK174)</f>
        <v>0</v>
      </c>
    </row>
    <row r="144" spans="1:65" s="2" customFormat="1" ht="24.2" customHeight="1" x14ac:dyDescent="0.2">
      <c r="A144" s="31"/>
      <c r="B144" s="139"/>
      <c r="C144" s="140" t="s">
        <v>129</v>
      </c>
      <c r="D144" s="140" t="s">
        <v>125</v>
      </c>
      <c r="E144" s="141" t="s">
        <v>147</v>
      </c>
      <c r="F144" s="142" t="s">
        <v>148</v>
      </c>
      <c r="G144" s="143" t="s">
        <v>142</v>
      </c>
      <c r="H144" s="144">
        <v>38</v>
      </c>
      <c r="I144" s="145"/>
      <c r="J144" s="146">
        <f>ROUND(I144*H144,2)</f>
        <v>0</v>
      </c>
      <c r="K144" s="147"/>
      <c r="L144" s="32"/>
      <c r="M144" s="148" t="s">
        <v>1</v>
      </c>
      <c r="N144" s="149" t="s">
        <v>38</v>
      </c>
      <c r="O144" s="57"/>
      <c r="P144" s="150">
        <f>O144*H144</f>
        <v>0</v>
      </c>
      <c r="Q144" s="150">
        <v>1.47E-2</v>
      </c>
      <c r="R144" s="150">
        <f>Q144*H144</f>
        <v>0.55859999999999999</v>
      </c>
      <c r="S144" s="150">
        <v>0</v>
      </c>
      <c r="T144" s="15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129</v>
      </c>
      <c r="AT144" s="152" t="s">
        <v>125</v>
      </c>
      <c r="AU144" s="152" t="s">
        <v>83</v>
      </c>
      <c r="AY144" s="16" t="s">
        <v>123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6" t="s">
        <v>81</v>
      </c>
      <c r="BK144" s="153">
        <f>ROUND(I144*H144,2)</f>
        <v>0</v>
      </c>
      <c r="BL144" s="16" t="s">
        <v>129</v>
      </c>
      <c r="BM144" s="152" t="s">
        <v>149</v>
      </c>
    </row>
    <row r="145" spans="1:65" s="2" customFormat="1" ht="19.5" x14ac:dyDescent="0.2">
      <c r="A145" s="31"/>
      <c r="B145" s="32"/>
      <c r="C145" s="31"/>
      <c r="D145" s="154" t="s">
        <v>131</v>
      </c>
      <c r="E145" s="31"/>
      <c r="F145" s="155" t="s">
        <v>150</v>
      </c>
      <c r="G145" s="31"/>
      <c r="H145" s="31"/>
      <c r="I145" s="156"/>
      <c r="J145" s="31"/>
      <c r="K145" s="31"/>
      <c r="L145" s="32"/>
      <c r="M145" s="157"/>
      <c r="N145" s="158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131</v>
      </c>
      <c r="AU145" s="16" t="s">
        <v>83</v>
      </c>
    </row>
    <row r="146" spans="1:65" s="2" customFormat="1" ht="24.2" customHeight="1" x14ac:dyDescent="0.2">
      <c r="A146" s="31"/>
      <c r="B146" s="139"/>
      <c r="C146" s="140" t="s">
        <v>151</v>
      </c>
      <c r="D146" s="140" t="s">
        <v>125</v>
      </c>
      <c r="E146" s="141" t="s">
        <v>152</v>
      </c>
      <c r="F146" s="142" t="s">
        <v>153</v>
      </c>
      <c r="G146" s="143" t="s">
        <v>142</v>
      </c>
      <c r="H146" s="144">
        <v>64.44</v>
      </c>
      <c r="I146" s="145"/>
      <c r="J146" s="146">
        <f>ROUND(I146*H146,2)</f>
        <v>0</v>
      </c>
      <c r="K146" s="147"/>
      <c r="L146" s="32"/>
      <c r="M146" s="148" t="s">
        <v>1</v>
      </c>
      <c r="N146" s="149" t="s">
        <v>38</v>
      </c>
      <c r="O146" s="57"/>
      <c r="P146" s="150">
        <f>O146*H146</f>
        <v>0</v>
      </c>
      <c r="Q146" s="150">
        <v>1.47E-2</v>
      </c>
      <c r="R146" s="150">
        <f>Q146*H146</f>
        <v>0.94726799999999989</v>
      </c>
      <c r="S146" s="150">
        <v>0</v>
      </c>
      <c r="T146" s="15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2" t="s">
        <v>129</v>
      </c>
      <c r="AT146" s="152" t="s">
        <v>125</v>
      </c>
      <c r="AU146" s="152" t="s">
        <v>83</v>
      </c>
      <c r="AY146" s="16" t="s">
        <v>123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6" t="s">
        <v>81</v>
      </c>
      <c r="BK146" s="153">
        <f>ROUND(I146*H146,2)</f>
        <v>0</v>
      </c>
      <c r="BL146" s="16" t="s">
        <v>129</v>
      </c>
      <c r="BM146" s="152" t="s">
        <v>154</v>
      </c>
    </row>
    <row r="147" spans="1:65" s="2" customFormat="1" ht="19.5" x14ac:dyDescent="0.2">
      <c r="A147" s="31"/>
      <c r="B147" s="32"/>
      <c r="C147" s="31"/>
      <c r="D147" s="154" t="s">
        <v>131</v>
      </c>
      <c r="E147" s="31"/>
      <c r="F147" s="155" t="s">
        <v>155</v>
      </c>
      <c r="G147" s="31"/>
      <c r="H147" s="31"/>
      <c r="I147" s="156"/>
      <c r="J147" s="31"/>
      <c r="K147" s="31"/>
      <c r="L147" s="32"/>
      <c r="M147" s="157"/>
      <c r="N147" s="158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131</v>
      </c>
      <c r="AU147" s="16" t="s">
        <v>83</v>
      </c>
    </row>
    <row r="148" spans="1:65" s="13" customFormat="1" x14ac:dyDescent="0.2">
      <c r="B148" s="159"/>
      <c r="D148" s="154" t="s">
        <v>156</v>
      </c>
      <c r="E148" s="160" t="s">
        <v>1</v>
      </c>
      <c r="F148" s="161" t="s">
        <v>157</v>
      </c>
      <c r="H148" s="162">
        <v>25.24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156</v>
      </c>
      <c r="AU148" s="160" t="s">
        <v>83</v>
      </c>
      <c r="AV148" s="13" t="s">
        <v>83</v>
      </c>
      <c r="AW148" s="13" t="s">
        <v>30</v>
      </c>
      <c r="AX148" s="13" t="s">
        <v>73</v>
      </c>
      <c r="AY148" s="160" t="s">
        <v>123</v>
      </c>
    </row>
    <row r="149" spans="1:65" s="13" customFormat="1" x14ac:dyDescent="0.2">
      <c r="B149" s="159"/>
      <c r="D149" s="154" t="s">
        <v>156</v>
      </c>
      <c r="E149" s="160" t="s">
        <v>1</v>
      </c>
      <c r="F149" s="161" t="s">
        <v>158</v>
      </c>
      <c r="H149" s="162">
        <v>39.200000000000003</v>
      </c>
      <c r="I149" s="163"/>
      <c r="L149" s="159"/>
      <c r="M149" s="164"/>
      <c r="N149" s="165"/>
      <c r="O149" s="165"/>
      <c r="P149" s="165"/>
      <c r="Q149" s="165"/>
      <c r="R149" s="165"/>
      <c r="S149" s="165"/>
      <c r="T149" s="166"/>
      <c r="AT149" s="160" t="s">
        <v>156</v>
      </c>
      <c r="AU149" s="160" t="s">
        <v>83</v>
      </c>
      <c r="AV149" s="13" t="s">
        <v>83</v>
      </c>
      <c r="AW149" s="13" t="s">
        <v>30</v>
      </c>
      <c r="AX149" s="13" t="s">
        <v>73</v>
      </c>
      <c r="AY149" s="160" t="s">
        <v>123</v>
      </c>
    </row>
    <row r="150" spans="1:65" s="14" customFormat="1" x14ac:dyDescent="0.2">
      <c r="B150" s="167"/>
      <c r="D150" s="154" t="s">
        <v>156</v>
      </c>
      <c r="E150" s="168" t="s">
        <v>1</v>
      </c>
      <c r="F150" s="169" t="s">
        <v>159</v>
      </c>
      <c r="H150" s="170">
        <v>64.44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156</v>
      </c>
      <c r="AU150" s="168" t="s">
        <v>83</v>
      </c>
      <c r="AV150" s="14" t="s">
        <v>129</v>
      </c>
      <c r="AW150" s="14" t="s">
        <v>30</v>
      </c>
      <c r="AX150" s="14" t="s">
        <v>81</v>
      </c>
      <c r="AY150" s="168" t="s">
        <v>123</v>
      </c>
    </row>
    <row r="151" spans="1:65" s="2" customFormat="1" ht="24.2" customHeight="1" x14ac:dyDescent="0.2">
      <c r="A151" s="31"/>
      <c r="B151" s="139"/>
      <c r="C151" s="140" t="s">
        <v>145</v>
      </c>
      <c r="D151" s="140" t="s">
        <v>125</v>
      </c>
      <c r="E151" s="141" t="s">
        <v>160</v>
      </c>
      <c r="F151" s="142" t="s">
        <v>161</v>
      </c>
      <c r="G151" s="143" t="s">
        <v>142</v>
      </c>
      <c r="H151" s="144">
        <v>11.55</v>
      </c>
      <c r="I151" s="145"/>
      <c r="J151" s="146">
        <f>ROUND(I151*H151,2)</f>
        <v>0</v>
      </c>
      <c r="K151" s="147"/>
      <c r="L151" s="32"/>
      <c r="M151" s="148" t="s">
        <v>1</v>
      </c>
      <c r="N151" s="149" t="s">
        <v>38</v>
      </c>
      <c r="O151" s="57"/>
      <c r="P151" s="150">
        <f>O151*H151</f>
        <v>0</v>
      </c>
      <c r="Q151" s="150">
        <v>0.02</v>
      </c>
      <c r="R151" s="150">
        <f>Q151*H151</f>
        <v>0.23100000000000001</v>
      </c>
      <c r="S151" s="150">
        <v>0</v>
      </c>
      <c r="T151" s="15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2" t="s">
        <v>129</v>
      </c>
      <c r="AT151" s="152" t="s">
        <v>125</v>
      </c>
      <c r="AU151" s="152" t="s">
        <v>83</v>
      </c>
      <c r="AY151" s="16" t="s">
        <v>123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6" t="s">
        <v>81</v>
      </c>
      <c r="BK151" s="153">
        <f>ROUND(I151*H151,2)</f>
        <v>0</v>
      </c>
      <c r="BL151" s="16" t="s">
        <v>129</v>
      </c>
      <c r="BM151" s="152" t="s">
        <v>162</v>
      </c>
    </row>
    <row r="152" spans="1:65" s="2" customFormat="1" ht="19.5" x14ac:dyDescent="0.2">
      <c r="A152" s="31"/>
      <c r="B152" s="32"/>
      <c r="C152" s="31"/>
      <c r="D152" s="154" t="s">
        <v>131</v>
      </c>
      <c r="E152" s="31"/>
      <c r="F152" s="155" t="s">
        <v>163</v>
      </c>
      <c r="G152" s="31"/>
      <c r="H152" s="31"/>
      <c r="I152" s="156"/>
      <c r="J152" s="31"/>
      <c r="K152" s="31"/>
      <c r="L152" s="32"/>
      <c r="M152" s="157"/>
      <c r="N152" s="158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131</v>
      </c>
      <c r="AU152" s="16" t="s">
        <v>83</v>
      </c>
    </row>
    <row r="153" spans="1:65" s="13" customFormat="1" x14ac:dyDescent="0.2">
      <c r="B153" s="159"/>
      <c r="D153" s="154" t="s">
        <v>156</v>
      </c>
      <c r="E153" s="160" t="s">
        <v>1</v>
      </c>
      <c r="F153" s="161" t="s">
        <v>164</v>
      </c>
      <c r="H153" s="162">
        <v>4.55</v>
      </c>
      <c r="I153" s="163"/>
      <c r="L153" s="159"/>
      <c r="M153" s="164"/>
      <c r="N153" s="165"/>
      <c r="O153" s="165"/>
      <c r="P153" s="165"/>
      <c r="Q153" s="165"/>
      <c r="R153" s="165"/>
      <c r="S153" s="165"/>
      <c r="T153" s="166"/>
      <c r="AT153" s="160" t="s">
        <v>156</v>
      </c>
      <c r="AU153" s="160" t="s">
        <v>83</v>
      </c>
      <c r="AV153" s="13" t="s">
        <v>83</v>
      </c>
      <c r="AW153" s="13" t="s">
        <v>30</v>
      </c>
      <c r="AX153" s="13" t="s">
        <v>73</v>
      </c>
      <c r="AY153" s="160" t="s">
        <v>123</v>
      </c>
    </row>
    <row r="154" spans="1:65" s="13" customFormat="1" x14ac:dyDescent="0.2">
      <c r="B154" s="159"/>
      <c r="D154" s="154" t="s">
        <v>156</v>
      </c>
      <c r="E154" s="160" t="s">
        <v>1</v>
      </c>
      <c r="F154" s="161" t="s">
        <v>165</v>
      </c>
      <c r="H154" s="162">
        <v>1.55</v>
      </c>
      <c r="I154" s="163"/>
      <c r="L154" s="159"/>
      <c r="M154" s="164"/>
      <c r="N154" s="165"/>
      <c r="O154" s="165"/>
      <c r="P154" s="165"/>
      <c r="Q154" s="165"/>
      <c r="R154" s="165"/>
      <c r="S154" s="165"/>
      <c r="T154" s="166"/>
      <c r="AT154" s="160" t="s">
        <v>156</v>
      </c>
      <c r="AU154" s="160" t="s">
        <v>83</v>
      </c>
      <c r="AV154" s="13" t="s">
        <v>83</v>
      </c>
      <c r="AW154" s="13" t="s">
        <v>30</v>
      </c>
      <c r="AX154" s="13" t="s">
        <v>73</v>
      </c>
      <c r="AY154" s="160" t="s">
        <v>123</v>
      </c>
    </row>
    <row r="155" spans="1:65" s="13" customFormat="1" x14ac:dyDescent="0.2">
      <c r="B155" s="159"/>
      <c r="D155" s="154" t="s">
        <v>156</v>
      </c>
      <c r="E155" s="160" t="s">
        <v>1</v>
      </c>
      <c r="F155" s="161" t="s">
        <v>166</v>
      </c>
      <c r="H155" s="162">
        <v>5.45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156</v>
      </c>
      <c r="AU155" s="160" t="s">
        <v>83</v>
      </c>
      <c r="AV155" s="13" t="s">
        <v>83</v>
      </c>
      <c r="AW155" s="13" t="s">
        <v>30</v>
      </c>
      <c r="AX155" s="13" t="s">
        <v>73</v>
      </c>
      <c r="AY155" s="160" t="s">
        <v>123</v>
      </c>
    </row>
    <row r="156" spans="1:65" s="14" customFormat="1" x14ac:dyDescent="0.2">
      <c r="B156" s="167"/>
      <c r="D156" s="154" t="s">
        <v>156</v>
      </c>
      <c r="E156" s="168" t="s">
        <v>1</v>
      </c>
      <c r="F156" s="169" t="s">
        <v>159</v>
      </c>
      <c r="H156" s="170">
        <v>11.55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156</v>
      </c>
      <c r="AU156" s="168" t="s">
        <v>83</v>
      </c>
      <c r="AV156" s="14" t="s">
        <v>129</v>
      </c>
      <c r="AW156" s="14" t="s">
        <v>30</v>
      </c>
      <c r="AX156" s="14" t="s">
        <v>81</v>
      </c>
      <c r="AY156" s="168" t="s">
        <v>123</v>
      </c>
    </row>
    <row r="157" spans="1:65" s="2" customFormat="1" ht="24.2" customHeight="1" x14ac:dyDescent="0.2">
      <c r="A157" s="31"/>
      <c r="B157" s="139"/>
      <c r="C157" s="140" t="s">
        <v>167</v>
      </c>
      <c r="D157" s="140" t="s">
        <v>125</v>
      </c>
      <c r="E157" s="141" t="s">
        <v>168</v>
      </c>
      <c r="F157" s="142" t="s">
        <v>169</v>
      </c>
      <c r="G157" s="143" t="s">
        <v>142</v>
      </c>
      <c r="H157" s="144">
        <v>75.989999999999995</v>
      </c>
      <c r="I157" s="145"/>
      <c r="J157" s="146">
        <f>ROUND(I157*H157,2)</f>
        <v>0</v>
      </c>
      <c r="K157" s="147"/>
      <c r="L157" s="32"/>
      <c r="M157" s="148" t="s">
        <v>1</v>
      </c>
      <c r="N157" s="149" t="s">
        <v>38</v>
      </c>
      <c r="O157" s="57"/>
      <c r="P157" s="150">
        <f>O157*H157</f>
        <v>0</v>
      </c>
      <c r="Q157" s="150">
        <v>1.8380000000000001E-2</v>
      </c>
      <c r="R157" s="150">
        <f>Q157*H157</f>
        <v>1.3966962000000001</v>
      </c>
      <c r="S157" s="150">
        <v>0</v>
      </c>
      <c r="T157" s="15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2" t="s">
        <v>129</v>
      </c>
      <c r="AT157" s="152" t="s">
        <v>125</v>
      </c>
      <c r="AU157" s="152" t="s">
        <v>83</v>
      </c>
      <c r="AY157" s="16" t="s">
        <v>123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6" t="s">
        <v>81</v>
      </c>
      <c r="BK157" s="153">
        <f>ROUND(I157*H157,2)</f>
        <v>0</v>
      </c>
      <c r="BL157" s="16" t="s">
        <v>129</v>
      </c>
      <c r="BM157" s="152" t="s">
        <v>170</v>
      </c>
    </row>
    <row r="158" spans="1:65" s="2" customFormat="1" ht="29.25" x14ac:dyDescent="0.2">
      <c r="A158" s="31"/>
      <c r="B158" s="32"/>
      <c r="C158" s="31"/>
      <c r="D158" s="154" t="s">
        <v>131</v>
      </c>
      <c r="E158" s="31"/>
      <c r="F158" s="155" t="s">
        <v>171</v>
      </c>
      <c r="G158" s="31"/>
      <c r="H158" s="31"/>
      <c r="I158" s="156"/>
      <c r="J158" s="31"/>
      <c r="K158" s="31"/>
      <c r="L158" s="32"/>
      <c r="M158" s="157"/>
      <c r="N158" s="158"/>
      <c r="O158" s="57"/>
      <c r="P158" s="57"/>
      <c r="Q158" s="57"/>
      <c r="R158" s="57"/>
      <c r="S158" s="57"/>
      <c r="T158" s="58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131</v>
      </c>
      <c r="AU158" s="16" t="s">
        <v>83</v>
      </c>
    </row>
    <row r="159" spans="1:65" s="13" customFormat="1" x14ac:dyDescent="0.2">
      <c r="B159" s="159"/>
      <c r="D159" s="154" t="s">
        <v>156</v>
      </c>
      <c r="E159" s="160" t="s">
        <v>1</v>
      </c>
      <c r="F159" s="161" t="s">
        <v>164</v>
      </c>
      <c r="H159" s="162">
        <v>4.55</v>
      </c>
      <c r="I159" s="163"/>
      <c r="L159" s="159"/>
      <c r="M159" s="164"/>
      <c r="N159" s="165"/>
      <c r="O159" s="165"/>
      <c r="P159" s="165"/>
      <c r="Q159" s="165"/>
      <c r="R159" s="165"/>
      <c r="S159" s="165"/>
      <c r="T159" s="166"/>
      <c r="AT159" s="160" t="s">
        <v>156</v>
      </c>
      <c r="AU159" s="160" t="s">
        <v>83</v>
      </c>
      <c r="AV159" s="13" t="s">
        <v>83</v>
      </c>
      <c r="AW159" s="13" t="s">
        <v>30</v>
      </c>
      <c r="AX159" s="13" t="s">
        <v>73</v>
      </c>
      <c r="AY159" s="160" t="s">
        <v>123</v>
      </c>
    </row>
    <row r="160" spans="1:65" s="13" customFormat="1" x14ac:dyDescent="0.2">
      <c r="B160" s="159"/>
      <c r="D160" s="154" t="s">
        <v>156</v>
      </c>
      <c r="E160" s="160" t="s">
        <v>1</v>
      </c>
      <c r="F160" s="161" t="s">
        <v>172</v>
      </c>
      <c r="H160" s="162">
        <v>26.79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0" t="s">
        <v>156</v>
      </c>
      <c r="AU160" s="160" t="s">
        <v>83</v>
      </c>
      <c r="AV160" s="13" t="s">
        <v>83</v>
      </c>
      <c r="AW160" s="13" t="s">
        <v>30</v>
      </c>
      <c r="AX160" s="13" t="s">
        <v>73</v>
      </c>
      <c r="AY160" s="160" t="s">
        <v>123</v>
      </c>
    </row>
    <row r="161" spans="1:65" s="13" customFormat="1" x14ac:dyDescent="0.2">
      <c r="B161" s="159"/>
      <c r="D161" s="154" t="s">
        <v>156</v>
      </c>
      <c r="E161" s="160" t="s">
        <v>1</v>
      </c>
      <c r="F161" s="161" t="s">
        <v>158</v>
      </c>
      <c r="H161" s="162">
        <v>39.200000000000003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0" t="s">
        <v>156</v>
      </c>
      <c r="AU161" s="160" t="s">
        <v>83</v>
      </c>
      <c r="AV161" s="13" t="s">
        <v>83</v>
      </c>
      <c r="AW161" s="13" t="s">
        <v>30</v>
      </c>
      <c r="AX161" s="13" t="s">
        <v>73</v>
      </c>
      <c r="AY161" s="160" t="s">
        <v>123</v>
      </c>
    </row>
    <row r="162" spans="1:65" s="13" customFormat="1" x14ac:dyDescent="0.2">
      <c r="B162" s="159"/>
      <c r="D162" s="154" t="s">
        <v>156</v>
      </c>
      <c r="E162" s="160" t="s">
        <v>1</v>
      </c>
      <c r="F162" s="161" t="s">
        <v>166</v>
      </c>
      <c r="H162" s="162">
        <v>5.45</v>
      </c>
      <c r="I162" s="163"/>
      <c r="L162" s="159"/>
      <c r="M162" s="164"/>
      <c r="N162" s="165"/>
      <c r="O162" s="165"/>
      <c r="P162" s="165"/>
      <c r="Q162" s="165"/>
      <c r="R162" s="165"/>
      <c r="S162" s="165"/>
      <c r="T162" s="166"/>
      <c r="AT162" s="160" t="s">
        <v>156</v>
      </c>
      <c r="AU162" s="160" t="s">
        <v>83</v>
      </c>
      <c r="AV162" s="13" t="s">
        <v>83</v>
      </c>
      <c r="AW162" s="13" t="s">
        <v>30</v>
      </c>
      <c r="AX162" s="13" t="s">
        <v>73</v>
      </c>
      <c r="AY162" s="160" t="s">
        <v>123</v>
      </c>
    </row>
    <row r="163" spans="1:65" s="14" customFormat="1" x14ac:dyDescent="0.2">
      <c r="B163" s="167"/>
      <c r="D163" s="154" t="s">
        <v>156</v>
      </c>
      <c r="E163" s="168" t="s">
        <v>1</v>
      </c>
      <c r="F163" s="169" t="s">
        <v>159</v>
      </c>
      <c r="H163" s="170">
        <v>75.989999999999995</v>
      </c>
      <c r="I163" s="171"/>
      <c r="L163" s="167"/>
      <c r="M163" s="172"/>
      <c r="N163" s="173"/>
      <c r="O163" s="173"/>
      <c r="P163" s="173"/>
      <c r="Q163" s="173"/>
      <c r="R163" s="173"/>
      <c r="S163" s="173"/>
      <c r="T163" s="174"/>
      <c r="AT163" s="168" t="s">
        <v>156</v>
      </c>
      <c r="AU163" s="168" t="s">
        <v>83</v>
      </c>
      <c r="AV163" s="14" t="s">
        <v>129</v>
      </c>
      <c r="AW163" s="14" t="s">
        <v>30</v>
      </c>
      <c r="AX163" s="14" t="s">
        <v>81</v>
      </c>
      <c r="AY163" s="168" t="s">
        <v>123</v>
      </c>
    </row>
    <row r="164" spans="1:65" s="2" customFormat="1" ht="24.2" customHeight="1" x14ac:dyDescent="0.2">
      <c r="A164" s="31"/>
      <c r="B164" s="139"/>
      <c r="C164" s="140" t="s">
        <v>173</v>
      </c>
      <c r="D164" s="140" t="s">
        <v>125</v>
      </c>
      <c r="E164" s="141" t="s">
        <v>174</v>
      </c>
      <c r="F164" s="142" t="s">
        <v>175</v>
      </c>
      <c r="G164" s="143" t="s">
        <v>142</v>
      </c>
      <c r="H164" s="144">
        <v>15.2</v>
      </c>
      <c r="I164" s="145"/>
      <c r="J164" s="146">
        <f>ROUND(I164*H164,2)</f>
        <v>0</v>
      </c>
      <c r="K164" s="147"/>
      <c r="L164" s="32"/>
      <c r="M164" s="148" t="s">
        <v>1</v>
      </c>
      <c r="N164" s="149" t="s">
        <v>38</v>
      </c>
      <c r="O164" s="57"/>
      <c r="P164" s="150">
        <f>O164*H164</f>
        <v>0</v>
      </c>
      <c r="Q164" s="150">
        <v>6.6800000000000002E-3</v>
      </c>
      <c r="R164" s="150">
        <f>Q164*H164</f>
        <v>0.101536</v>
      </c>
      <c r="S164" s="150">
        <v>0</v>
      </c>
      <c r="T164" s="15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2" t="s">
        <v>129</v>
      </c>
      <c r="AT164" s="152" t="s">
        <v>125</v>
      </c>
      <c r="AU164" s="152" t="s">
        <v>83</v>
      </c>
      <c r="AY164" s="16" t="s">
        <v>123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6" t="s">
        <v>81</v>
      </c>
      <c r="BK164" s="153">
        <f>ROUND(I164*H164,2)</f>
        <v>0</v>
      </c>
      <c r="BL164" s="16" t="s">
        <v>129</v>
      </c>
      <c r="BM164" s="152" t="s">
        <v>176</v>
      </c>
    </row>
    <row r="165" spans="1:65" s="2" customFormat="1" ht="29.25" x14ac:dyDescent="0.2">
      <c r="A165" s="31"/>
      <c r="B165" s="32"/>
      <c r="C165" s="31"/>
      <c r="D165" s="154" t="s">
        <v>131</v>
      </c>
      <c r="E165" s="31"/>
      <c r="F165" s="155" t="s">
        <v>177</v>
      </c>
      <c r="G165" s="31"/>
      <c r="H165" s="31"/>
      <c r="I165" s="156"/>
      <c r="J165" s="31"/>
      <c r="K165" s="31"/>
      <c r="L165" s="32"/>
      <c r="M165" s="157"/>
      <c r="N165" s="158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131</v>
      </c>
      <c r="AU165" s="16" t="s">
        <v>83</v>
      </c>
    </row>
    <row r="166" spans="1:65" s="2" customFormat="1" ht="24.2" customHeight="1" x14ac:dyDescent="0.2">
      <c r="A166" s="31"/>
      <c r="B166" s="139"/>
      <c r="C166" s="140" t="s">
        <v>178</v>
      </c>
      <c r="D166" s="140" t="s">
        <v>125</v>
      </c>
      <c r="E166" s="141" t="s">
        <v>179</v>
      </c>
      <c r="F166" s="142" t="s">
        <v>180</v>
      </c>
      <c r="G166" s="143" t="s">
        <v>181</v>
      </c>
      <c r="H166" s="144">
        <v>116.9</v>
      </c>
      <c r="I166" s="145"/>
      <c r="J166" s="146">
        <f>ROUND(I166*H166,2)</f>
        <v>0</v>
      </c>
      <c r="K166" s="147"/>
      <c r="L166" s="32"/>
      <c r="M166" s="148" t="s">
        <v>1</v>
      </c>
      <c r="N166" s="149" t="s">
        <v>38</v>
      </c>
      <c r="O166" s="57"/>
      <c r="P166" s="150">
        <f>O166*H166</f>
        <v>0</v>
      </c>
      <c r="Q166" s="150">
        <v>1.5E-3</v>
      </c>
      <c r="R166" s="150">
        <f>Q166*H166</f>
        <v>0.17535000000000001</v>
      </c>
      <c r="S166" s="150">
        <v>0</v>
      </c>
      <c r="T166" s="15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2" t="s">
        <v>129</v>
      </c>
      <c r="AT166" s="152" t="s">
        <v>125</v>
      </c>
      <c r="AU166" s="152" t="s">
        <v>83</v>
      </c>
      <c r="AY166" s="16" t="s">
        <v>123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6" t="s">
        <v>81</v>
      </c>
      <c r="BK166" s="153">
        <f>ROUND(I166*H166,2)</f>
        <v>0</v>
      </c>
      <c r="BL166" s="16" t="s">
        <v>129</v>
      </c>
      <c r="BM166" s="152" t="s">
        <v>182</v>
      </c>
    </row>
    <row r="167" spans="1:65" s="2" customFormat="1" ht="19.5" x14ac:dyDescent="0.2">
      <c r="A167" s="31"/>
      <c r="B167" s="32"/>
      <c r="C167" s="31"/>
      <c r="D167" s="154" t="s">
        <v>131</v>
      </c>
      <c r="E167" s="31"/>
      <c r="F167" s="155" t="s">
        <v>183</v>
      </c>
      <c r="G167" s="31"/>
      <c r="H167" s="31"/>
      <c r="I167" s="156"/>
      <c r="J167" s="31"/>
      <c r="K167" s="31"/>
      <c r="L167" s="32"/>
      <c r="M167" s="157"/>
      <c r="N167" s="158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131</v>
      </c>
      <c r="AU167" s="16" t="s">
        <v>83</v>
      </c>
    </row>
    <row r="168" spans="1:65" s="13" customFormat="1" x14ac:dyDescent="0.2">
      <c r="B168" s="159"/>
      <c r="D168" s="154" t="s">
        <v>156</v>
      </c>
      <c r="E168" s="160" t="s">
        <v>1</v>
      </c>
      <c r="F168" s="161" t="s">
        <v>184</v>
      </c>
      <c r="H168" s="162">
        <v>116.9</v>
      </c>
      <c r="I168" s="163"/>
      <c r="L168" s="159"/>
      <c r="M168" s="164"/>
      <c r="N168" s="165"/>
      <c r="O168" s="165"/>
      <c r="P168" s="165"/>
      <c r="Q168" s="165"/>
      <c r="R168" s="165"/>
      <c r="S168" s="165"/>
      <c r="T168" s="166"/>
      <c r="AT168" s="160" t="s">
        <v>156</v>
      </c>
      <c r="AU168" s="160" t="s">
        <v>83</v>
      </c>
      <c r="AV168" s="13" t="s">
        <v>83</v>
      </c>
      <c r="AW168" s="13" t="s">
        <v>30</v>
      </c>
      <c r="AX168" s="13" t="s">
        <v>81</v>
      </c>
      <c r="AY168" s="160" t="s">
        <v>123</v>
      </c>
    </row>
    <row r="169" spans="1:65" s="2" customFormat="1" ht="33" customHeight="1" x14ac:dyDescent="0.2">
      <c r="A169" s="31"/>
      <c r="B169" s="139"/>
      <c r="C169" s="140" t="s">
        <v>185</v>
      </c>
      <c r="D169" s="140" t="s">
        <v>125</v>
      </c>
      <c r="E169" s="141" t="s">
        <v>186</v>
      </c>
      <c r="F169" s="142" t="s">
        <v>187</v>
      </c>
      <c r="G169" s="143" t="s">
        <v>128</v>
      </c>
      <c r="H169" s="144">
        <v>0.2</v>
      </c>
      <c r="I169" s="145"/>
      <c r="J169" s="146">
        <f>ROUND(I169*H169,2)</f>
        <v>0</v>
      </c>
      <c r="K169" s="147"/>
      <c r="L169" s="32"/>
      <c r="M169" s="148" t="s">
        <v>1</v>
      </c>
      <c r="N169" s="149" t="s">
        <v>38</v>
      </c>
      <c r="O169" s="57"/>
      <c r="P169" s="150">
        <f>O169*H169</f>
        <v>0</v>
      </c>
      <c r="Q169" s="150">
        <v>2.5018699999999998</v>
      </c>
      <c r="R169" s="150">
        <f>Q169*H169</f>
        <v>0.50037399999999999</v>
      </c>
      <c r="S169" s="150">
        <v>0</v>
      </c>
      <c r="T169" s="15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2" t="s">
        <v>129</v>
      </c>
      <c r="AT169" s="152" t="s">
        <v>125</v>
      </c>
      <c r="AU169" s="152" t="s">
        <v>83</v>
      </c>
      <c r="AY169" s="16" t="s">
        <v>123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6" t="s">
        <v>81</v>
      </c>
      <c r="BK169" s="153">
        <f>ROUND(I169*H169,2)</f>
        <v>0</v>
      </c>
      <c r="BL169" s="16" t="s">
        <v>129</v>
      </c>
      <c r="BM169" s="152" t="s">
        <v>188</v>
      </c>
    </row>
    <row r="170" spans="1:65" s="2" customFormat="1" ht="19.5" x14ac:dyDescent="0.2">
      <c r="A170" s="31"/>
      <c r="B170" s="32"/>
      <c r="C170" s="31"/>
      <c r="D170" s="154" t="s">
        <v>131</v>
      </c>
      <c r="E170" s="31"/>
      <c r="F170" s="155" t="s">
        <v>189</v>
      </c>
      <c r="G170" s="31"/>
      <c r="H170" s="31"/>
      <c r="I170" s="156"/>
      <c r="J170" s="31"/>
      <c r="K170" s="31"/>
      <c r="L170" s="32"/>
      <c r="M170" s="157"/>
      <c r="N170" s="158"/>
      <c r="O170" s="57"/>
      <c r="P170" s="57"/>
      <c r="Q170" s="57"/>
      <c r="R170" s="57"/>
      <c r="S170" s="57"/>
      <c r="T170" s="58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131</v>
      </c>
      <c r="AU170" s="16" t="s">
        <v>83</v>
      </c>
    </row>
    <row r="171" spans="1:65" s="2" customFormat="1" ht="24.2" customHeight="1" x14ac:dyDescent="0.2">
      <c r="A171" s="31"/>
      <c r="B171" s="139"/>
      <c r="C171" s="140" t="s">
        <v>190</v>
      </c>
      <c r="D171" s="140" t="s">
        <v>125</v>
      </c>
      <c r="E171" s="141" t="s">
        <v>191</v>
      </c>
      <c r="F171" s="142" t="s">
        <v>192</v>
      </c>
      <c r="G171" s="143" t="s">
        <v>193</v>
      </c>
      <c r="H171" s="144">
        <v>1</v>
      </c>
      <c r="I171" s="145"/>
      <c r="J171" s="146">
        <f>ROUND(I171*H171,2)</f>
        <v>0</v>
      </c>
      <c r="K171" s="147"/>
      <c r="L171" s="32"/>
      <c r="M171" s="148" t="s">
        <v>1</v>
      </c>
      <c r="N171" s="149" t="s">
        <v>38</v>
      </c>
      <c r="O171" s="57"/>
      <c r="P171" s="150">
        <f>O171*H171</f>
        <v>0</v>
      </c>
      <c r="Q171" s="150">
        <v>1.7770000000000001E-2</v>
      </c>
      <c r="R171" s="150">
        <f>Q171*H171</f>
        <v>1.7770000000000001E-2</v>
      </c>
      <c r="S171" s="150">
        <v>0</v>
      </c>
      <c r="T171" s="15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2" t="s">
        <v>129</v>
      </c>
      <c r="AT171" s="152" t="s">
        <v>125</v>
      </c>
      <c r="AU171" s="152" t="s">
        <v>83</v>
      </c>
      <c r="AY171" s="16" t="s">
        <v>123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6" t="s">
        <v>81</v>
      </c>
      <c r="BK171" s="153">
        <f>ROUND(I171*H171,2)</f>
        <v>0</v>
      </c>
      <c r="BL171" s="16" t="s">
        <v>129</v>
      </c>
      <c r="BM171" s="152" t="s">
        <v>194</v>
      </c>
    </row>
    <row r="172" spans="1:65" s="2" customFormat="1" ht="29.25" x14ac:dyDescent="0.2">
      <c r="A172" s="31"/>
      <c r="B172" s="32"/>
      <c r="C172" s="31"/>
      <c r="D172" s="154" t="s">
        <v>131</v>
      </c>
      <c r="E172" s="31"/>
      <c r="F172" s="155" t="s">
        <v>195</v>
      </c>
      <c r="G172" s="31"/>
      <c r="H172" s="31"/>
      <c r="I172" s="156"/>
      <c r="J172" s="31"/>
      <c r="K172" s="31"/>
      <c r="L172" s="32"/>
      <c r="M172" s="157"/>
      <c r="N172" s="158"/>
      <c r="O172" s="57"/>
      <c r="P172" s="57"/>
      <c r="Q172" s="57"/>
      <c r="R172" s="57"/>
      <c r="S172" s="57"/>
      <c r="T172" s="58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131</v>
      </c>
      <c r="AU172" s="16" t="s">
        <v>83</v>
      </c>
    </row>
    <row r="173" spans="1:65" s="2" customFormat="1" ht="24.2" customHeight="1" x14ac:dyDescent="0.2">
      <c r="A173" s="31"/>
      <c r="B173" s="139"/>
      <c r="C173" s="175" t="s">
        <v>196</v>
      </c>
      <c r="D173" s="175" t="s">
        <v>197</v>
      </c>
      <c r="E173" s="176" t="s">
        <v>198</v>
      </c>
      <c r="F173" s="177" t="s">
        <v>199</v>
      </c>
      <c r="G173" s="178" t="s">
        <v>193</v>
      </c>
      <c r="H173" s="179">
        <v>1</v>
      </c>
      <c r="I173" s="180"/>
      <c r="J173" s="181">
        <f>ROUND(I173*H173,2)</f>
        <v>0</v>
      </c>
      <c r="K173" s="182"/>
      <c r="L173" s="183"/>
      <c r="M173" s="184" t="s">
        <v>1</v>
      </c>
      <c r="N173" s="185" t="s">
        <v>38</v>
      </c>
      <c r="O173" s="57"/>
      <c r="P173" s="150">
        <f>O173*H173</f>
        <v>0</v>
      </c>
      <c r="Q173" s="150">
        <v>1.2489999999999999E-2</v>
      </c>
      <c r="R173" s="150">
        <f>Q173*H173</f>
        <v>1.2489999999999999E-2</v>
      </c>
      <c r="S173" s="150">
        <v>0</v>
      </c>
      <c r="T173" s="15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173</v>
      </c>
      <c r="AT173" s="152" t="s">
        <v>197</v>
      </c>
      <c r="AU173" s="152" t="s">
        <v>83</v>
      </c>
      <c r="AY173" s="16" t="s">
        <v>123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6" t="s">
        <v>81</v>
      </c>
      <c r="BK173" s="153">
        <f>ROUND(I173*H173,2)</f>
        <v>0</v>
      </c>
      <c r="BL173" s="16" t="s">
        <v>129</v>
      </c>
      <c r="BM173" s="152" t="s">
        <v>200</v>
      </c>
    </row>
    <row r="174" spans="1:65" s="2" customFormat="1" ht="19.5" x14ac:dyDescent="0.2">
      <c r="A174" s="31"/>
      <c r="B174" s="32"/>
      <c r="C174" s="31"/>
      <c r="D174" s="154" t="s">
        <v>131</v>
      </c>
      <c r="E174" s="31"/>
      <c r="F174" s="155" t="s">
        <v>199</v>
      </c>
      <c r="G174" s="31"/>
      <c r="H174" s="31"/>
      <c r="I174" s="156"/>
      <c r="J174" s="31"/>
      <c r="K174" s="31"/>
      <c r="L174" s="32"/>
      <c r="M174" s="157"/>
      <c r="N174" s="158"/>
      <c r="O174" s="57"/>
      <c r="P174" s="57"/>
      <c r="Q174" s="57"/>
      <c r="R174" s="57"/>
      <c r="S174" s="57"/>
      <c r="T174" s="58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131</v>
      </c>
      <c r="AU174" s="16" t="s">
        <v>83</v>
      </c>
    </row>
    <row r="175" spans="1:65" s="12" customFormat="1" ht="22.9" customHeight="1" x14ac:dyDescent="0.2">
      <c r="B175" s="126"/>
      <c r="D175" s="127" t="s">
        <v>72</v>
      </c>
      <c r="E175" s="137" t="s">
        <v>178</v>
      </c>
      <c r="F175" s="137" t="s">
        <v>201</v>
      </c>
      <c r="I175" s="129"/>
      <c r="J175" s="138">
        <f>BK175</f>
        <v>0</v>
      </c>
      <c r="L175" s="126"/>
      <c r="M175" s="131"/>
      <c r="N175" s="132"/>
      <c r="O175" s="132"/>
      <c r="P175" s="133">
        <f>SUM(P176:P191)</f>
        <v>0</v>
      </c>
      <c r="Q175" s="132"/>
      <c r="R175" s="133">
        <f>SUM(R176:R191)</f>
        <v>2.5999999999999998E-4</v>
      </c>
      <c r="S175" s="132"/>
      <c r="T175" s="134">
        <f>SUM(T176:T191)</f>
        <v>1.3632999999999997</v>
      </c>
      <c r="AR175" s="127" t="s">
        <v>81</v>
      </c>
      <c r="AT175" s="135" t="s">
        <v>72</v>
      </c>
      <c r="AU175" s="135" t="s">
        <v>81</v>
      </c>
      <c r="AY175" s="127" t="s">
        <v>123</v>
      </c>
      <c r="BK175" s="136">
        <f>SUM(BK176:BK191)</f>
        <v>0</v>
      </c>
    </row>
    <row r="176" spans="1:65" s="2" customFormat="1" ht="33" customHeight="1" x14ac:dyDescent="0.2">
      <c r="A176" s="31"/>
      <c r="B176" s="139"/>
      <c r="C176" s="140" t="s">
        <v>202</v>
      </c>
      <c r="D176" s="140" t="s">
        <v>125</v>
      </c>
      <c r="E176" s="141" t="s">
        <v>203</v>
      </c>
      <c r="F176" s="142" t="s">
        <v>204</v>
      </c>
      <c r="G176" s="143" t="s">
        <v>142</v>
      </c>
      <c r="H176" s="144">
        <v>2</v>
      </c>
      <c r="I176" s="145"/>
      <c r="J176" s="146">
        <f>ROUND(I176*H176,2)</f>
        <v>0</v>
      </c>
      <c r="K176" s="147"/>
      <c r="L176" s="32"/>
      <c r="M176" s="148" t="s">
        <v>1</v>
      </c>
      <c r="N176" s="149" t="s">
        <v>38</v>
      </c>
      <c r="O176" s="57"/>
      <c r="P176" s="150">
        <f>O176*H176</f>
        <v>0</v>
      </c>
      <c r="Q176" s="150">
        <v>1.2999999999999999E-4</v>
      </c>
      <c r="R176" s="150">
        <f>Q176*H176</f>
        <v>2.5999999999999998E-4</v>
      </c>
      <c r="S176" s="150">
        <v>0</v>
      </c>
      <c r="T176" s="15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2" t="s">
        <v>129</v>
      </c>
      <c r="AT176" s="152" t="s">
        <v>125</v>
      </c>
      <c r="AU176" s="152" t="s">
        <v>83</v>
      </c>
      <c r="AY176" s="16" t="s">
        <v>123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6" t="s">
        <v>81</v>
      </c>
      <c r="BK176" s="153">
        <f>ROUND(I176*H176,2)</f>
        <v>0</v>
      </c>
      <c r="BL176" s="16" t="s">
        <v>129</v>
      </c>
      <c r="BM176" s="152" t="s">
        <v>205</v>
      </c>
    </row>
    <row r="177" spans="1:65" s="2" customFormat="1" ht="19.5" x14ac:dyDescent="0.2">
      <c r="A177" s="31"/>
      <c r="B177" s="32"/>
      <c r="C177" s="31"/>
      <c r="D177" s="154" t="s">
        <v>131</v>
      </c>
      <c r="E177" s="31"/>
      <c r="F177" s="155" t="s">
        <v>206</v>
      </c>
      <c r="G177" s="31"/>
      <c r="H177" s="31"/>
      <c r="I177" s="156"/>
      <c r="J177" s="31"/>
      <c r="K177" s="31"/>
      <c r="L177" s="32"/>
      <c r="M177" s="157"/>
      <c r="N177" s="158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131</v>
      </c>
      <c r="AU177" s="16" t="s">
        <v>83</v>
      </c>
    </row>
    <row r="178" spans="1:65" s="2" customFormat="1" ht="16.5" customHeight="1" x14ac:dyDescent="0.2">
      <c r="A178" s="31"/>
      <c r="B178" s="139"/>
      <c r="C178" s="140" t="s">
        <v>207</v>
      </c>
      <c r="D178" s="140" t="s">
        <v>125</v>
      </c>
      <c r="E178" s="141" t="s">
        <v>208</v>
      </c>
      <c r="F178" s="142" t="s">
        <v>209</v>
      </c>
      <c r="G178" s="143" t="s">
        <v>128</v>
      </c>
      <c r="H178" s="144">
        <v>0.15</v>
      </c>
      <c r="I178" s="145"/>
      <c r="J178" s="146">
        <f>ROUND(I178*H178,2)</f>
        <v>0</v>
      </c>
      <c r="K178" s="147"/>
      <c r="L178" s="32"/>
      <c r="M178" s="148" t="s">
        <v>1</v>
      </c>
      <c r="N178" s="149" t="s">
        <v>38</v>
      </c>
      <c r="O178" s="57"/>
      <c r="P178" s="150">
        <f>O178*H178</f>
        <v>0</v>
      </c>
      <c r="Q178" s="150">
        <v>0</v>
      </c>
      <c r="R178" s="150">
        <f>Q178*H178</f>
        <v>0</v>
      </c>
      <c r="S178" s="150">
        <v>2.4</v>
      </c>
      <c r="T178" s="151">
        <f>S178*H178</f>
        <v>0.36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2" t="s">
        <v>129</v>
      </c>
      <c r="AT178" s="152" t="s">
        <v>125</v>
      </c>
      <c r="AU178" s="152" t="s">
        <v>83</v>
      </c>
      <c r="AY178" s="16" t="s">
        <v>123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6" t="s">
        <v>81</v>
      </c>
      <c r="BK178" s="153">
        <f>ROUND(I178*H178,2)</f>
        <v>0</v>
      </c>
      <c r="BL178" s="16" t="s">
        <v>129</v>
      </c>
      <c r="BM178" s="152" t="s">
        <v>210</v>
      </c>
    </row>
    <row r="179" spans="1:65" s="2" customFormat="1" x14ac:dyDescent="0.2">
      <c r="A179" s="31"/>
      <c r="B179" s="32"/>
      <c r="C179" s="31"/>
      <c r="D179" s="154" t="s">
        <v>131</v>
      </c>
      <c r="E179" s="31"/>
      <c r="F179" s="155" t="s">
        <v>211</v>
      </c>
      <c r="G179" s="31"/>
      <c r="H179" s="31"/>
      <c r="I179" s="156"/>
      <c r="J179" s="31"/>
      <c r="K179" s="31"/>
      <c r="L179" s="32"/>
      <c r="M179" s="157"/>
      <c r="N179" s="158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131</v>
      </c>
      <c r="AU179" s="16" t="s">
        <v>83</v>
      </c>
    </row>
    <row r="180" spans="1:65" s="2" customFormat="1" ht="33" customHeight="1" x14ac:dyDescent="0.2">
      <c r="A180" s="31"/>
      <c r="B180" s="139"/>
      <c r="C180" s="140" t="s">
        <v>8</v>
      </c>
      <c r="D180" s="140" t="s">
        <v>125</v>
      </c>
      <c r="E180" s="141" t="s">
        <v>212</v>
      </c>
      <c r="F180" s="142" t="s">
        <v>213</v>
      </c>
      <c r="G180" s="143" t="s">
        <v>128</v>
      </c>
      <c r="H180" s="144">
        <v>0.15</v>
      </c>
      <c r="I180" s="145"/>
      <c r="J180" s="146">
        <f>ROUND(I180*H180,2)</f>
        <v>0</v>
      </c>
      <c r="K180" s="147"/>
      <c r="L180" s="32"/>
      <c r="M180" s="148" t="s">
        <v>1</v>
      </c>
      <c r="N180" s="149" t="s">
        <v>38</v>
      </c>
      <c r="O180" s="57"/>
      <c r="P180" s="150">
        <f>O180*H180</f>
        <v>0</v>
      </c>
      <c r="Q180" s="150">
        <v>0</v>
      </c>
      <c r="R180" s="150">
        <f>Q180*H180</f>
        <v>0</v>
      </c>
      <c r="S180" s="150">
        <v>2.2000000000000002</v>
      </c>
      <c r="T180" s="151">
        <f>S180*H180</f>
        <v>0.33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2" t="s">
        <v>129</v>
      </c>
      <c r="AT180" s="152" t="s">
        <v>125</v>
      </c>
      <c r="AU180" s="152" t="s">
        <v>83</v>
      </c>
      <c r="AY180" s="16" t="s">
        <v>123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16" t="s">
        <v>81</v>
      </c>
      <c r="BK180" s="153">
        <f>ROUND(I180*H180,2)</f>
        <v>0</v>
      </c>
      <c r="BL180" s="16" t="s">
        <v>129</v>
      </c>
      <c r="BM180" s="152" t="s">
        <v>214</v>
      </c>
    </row>
    <row r="181" spans="1:65" s="2" customFormat="1" ht="19.5" x14ac:dyDescent="0.2">
      <c r="A181" s="31"/>
      <c r="B181" s="32"/>
      <c r="C181" s="31"/>
      <c r="D181" s="154" t="s">
        <v>131</v>
      </c>
      <c r="E181" s="31"/>
      <c r="F181" s="155" t="s">
        <v>215</v>
      </c>
      <c r="G181" s="31"/>
      <c r="H181" s="31"/>
      <c r="I181" s="156"/>
      <c r="J181" s="31"/>
      <c r="K181" s="31"/>
      <c r="L181" s="32"/>
      <c r="M181" s="157"/>
      <c r="N181" s="158"/>
      <c r="O181" s="57"/>
      <c r="P181" s="57"/>
      <c r="Q181" s="57"/>
      <c r="R181" s="57"/>
      <c r="S181" s="57"/>
      <c r="T181" s="58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131</v>
      </c>
      <c r="AU181" s="16" t="s">
        <v>83</v>
      </c>
    </row>
    <row r="182" spans="1:65" s="2" customFormat="1" ht="21.75" customHeight="1" x14ac:dyDescent="0.2">
      <c r="A182" s="31"/>
      <c r="B182" s="139"/>
      <c r="C182" s="140" t="s">
        <v>216</v>
      </c>
      <c r="D182" s="140" t="s">
        <v>125</v>
      </c>
      <c r="E182" s="141" t="s">
        <v>217</v>
      </c>
      <c r="F182" s="142" t="s">
        <v>218</v>
      </c>
      <c r="G182" s="143" t="s">
        <v>142</v>
      </c>
      <c r="H182" s="144">
        <v>1</v>
      </c>
      <c r="I182" s="145"/>
      <c r="J182" s="146">
        <f>ROUND(I182*H182,2)</f>
        <v>0</v>
      </c>
      <c r="K182" s="147"/>
      <c r="L182" s="32"/>
      <c r="M182" s="148" t="s">
        <v>1</v>
      </c>
      <c r="N182" s="149" t="s">
        <v>38</v>
      </c>
      <c r="O182" s="57"/>
      <c r="P182" s="150">
        <f>O182*H182</f>
        <v>0</v>
      </c>
      <c r="Q182" s="150">
        <v>0</v>
      </c>
      <c r="R182" s="150">
        <f>Q182*H182</f>
        <v>0</v>
      </c>
      <c r="S182" s="150">
        <v>7.5999999999999998E-2</v>
      </c>
      <c r="T182" s="151">
        <f>S182*H182</f>
        <v>7.5999999999999998E-2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2" t="s">
        <v>129</v>
      </c>
      <c r="AT182" s="152" t="s">
        <v>125</v>
      </c>
      <c r="AU182" s="152" t="s">
        <v>83</v>
      </c>
      <c r="AY182" s="16" t="s">
        <v>123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6" t="s">
        <v>81</v>
      </c>
      <c r="BK182" s="153">
        <f>ROUND(I182*H182,2)</f>
        <v>0</v>
      </c>
      <c r="BL182" s="16" t="s">
        <v>129</v>
      </c>
      <c r="BM182" s="152" t="s">
        <v>219</v>
      </c>
    </row>
    <row r="183" spans="1:65" s="2" customFormat="1" ht="19.5" x14ac:dyDescent="0.2">
      <c r="A183" s="31"/>
      <c r="B183" s="32"/>
      <c r="C183" s="31"/>
      <c r="D183" s="154" t="s">
        <v>131</v>
      </c>
      <c r="E183" s="31"/>
      <c r="F183" s="155" t="s">
        <v>220</v>
      </c>
      <c r="G183" s="31"/>
      <c r="H183" s="31"/>
      <c r="I183" s="156"/>
      <c r="J183" s="31"/>
      <c r="K183" s="31"/>
      <c r="L183" s="32"/>
      <c r="M183" s="157"/>
      <c r="N183" s="158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131</v>
      </c>
      <c r="AU183" s="16" t="s">
        <v>83</v>
      </c>
    </row>
    <row r="184" spans="1:65" s="2" customFormat="1" ht="24.2" customHeight="1" x14ac:dyDescent="0.2">
      <c r="A184" s="31"/>
      <c r="B184" s="139"/>
      <c r="C184" s="140" t="s">
        <v>221</v>
      </c>
      <c r="D184" s="140" t="s">
        <v>125</v>
      </c>
      <c r="E184" s="141" t="s">
        <v>222</v>
      </c>
      <c r="F184" s="142" t="s">
        <v>223</v>
      </c>
      <c r="G184" s="143" t="s">
        <v>181</v>
      </c>
      <c r="H184" s="144">
        <v>2</v>
      </c>
      <c r="I184" s="145"/>
      <c r="J184" s="146">
        <f>ROUND(I184*H184,2)</f>
        <v>0</v>
      </c>
      <c r="K184" s="147"/>
      <c r="L184" s="32"/>
      <c r="M184" s="148" t="s">
        <v>1</v>
      </c>
      <c r="N184" s="149" t="s">
        <v>38</v>
      </c>
      <c r="O184" s="57"/>
      <c r="P184" s="150">
        <f>O184*H184</f>
        <v>0</v>
      </c>
      <c r="Q184" s="150">
        <v>0</v>
      </c>
      <c r="R184" s="150">
        <f>Q184*H184</f>
        <v>0</v>
      </c>
      <c r="S184" s="150">
        <v>3.3000000000000002E-2</v>
      </c>
      <c r="T184" s="151">
        <f>S184*H184</f>
        <v>6.6000000000000003E-2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2" t="s">
        <v>129</v>
      </c>
      <c r="AT184" s="152" t="s">
        <v>125</v>
      </c>
      <c r="AU184" s="152" t="s">
        <v>83</v>
      </c>
      <c r="AY184" s="16" t="s">
        <v>123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6" t="s">
        <v>81</v>
      </c>
      <c r="BK184" s="153">
        <f>ROUND(I184*H184,2)</f>
        <v>0</v>
      </c>
      <c r="BL184" s="16" t="s">
        <v>129</v>
      </c>
      <c r="BM184" s="152" t="s">
        <v>224</v>
      </c>
    </row>
    <row r="185" spans="1:65" s="2" customFormat="1" ht="19.5" x14ac:dyDescent="0.2">
      <c r="A185" s="31"/>
      <c r="B185" s="32"/>
      <c r="C185" s="31"/>
      <c r="D185" s="154" t="s">
        <v>131</v>
      </c>
      <c r="E185" s="31"/>
      <c r="F185" s="155" t="s">
        <v>225</v>
      </c>
      <c r="G185" s="31"/>
      <c r="H185" s="31"/>
      <c r="I185" s="156"/>
      <c r="J185" s="31"/>
      <c r="K185" s="31"/>
      <c r="L185" s="32"/>
      <c r="M185" s="157"/>
      <c r="N185" s="158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131</v>
      </c>
      <c r="AU185" s="16" t="s">
        <v>83</v>
      </c>
    </row>
    <row r="186" spans="1:65" s="2" customFormat="1" ht="37.9" customHeight="1" x14ac:dyDescent="0.2">
      <c r="A186" s="31"/>
      <c r="B186" s="139"/>
      <c r="C186" s="140" t="s">
        <v>226</v>
      </c>
      <c r="D186" s="140" t="s">
        <v>125</v>
      </c>
      <c r="E186" s="141" t="s">
        <v>227</v>
      </c>
      <c r="F186" s="142" t="s">
        <v>228</v>
      </c>
      <c r="G186" s="143" t="s">
        <v>142</v>
      </c>
      <c r="H186" s="144">
        <v>11.55</v>
      </c>
      <c r="I186" s="145"/>
      <c r="J186" s="146">
        <f>ROUND(I186*H186,2)</f>
        <v>0</v>
      </c>
      <c r="K186" s="147"/>
      <c r="L186" s="32"/>
      <c r="M186" s="148" t="s">
        <v>1</v>
      </c>
      <c r="N186" s="149" t="s">
        <v>38</v>
      </c>
      <c r="O186" s="57"/>
      <c r="P186" s="150">
        <f>O186*H186</f>
        <v>0</v>
      </c>
      <c r="Q186" s="150">
        <v>0</v>
      </c>
      <c r="R186" s="150">
        <f>Q186*H186</f>
        <v>0</v>
      </c>
      <c r="S186" s="150">
        <v>4.5999999999999999E-2</v>
      </c>
      <c r="T186" s="151">
        <f>S186*H186</f>
        <v>0.53129999999999999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2" t="s">
        <v>129</v>
      </c>
      <c r="AT186" s="152" t="s">
        <v>125</v>
      </c>
      <c r="AU186" s="152" t="s">
        <v>83</v>
      </c>
      <c r="AY186" s="16" t="s">
        <v>123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6" t="s">
        <v>81</v>
      </c>
      <c r="BK186" s="153">
        <f>ROUND(I186*H186,2)</f>
        <v>0</v>
      </c>
      <c r="BL186" s="16" t="s">
        <v>129</v>
      </c>
      <c r="BM186" s="152" t="s">
        <v>229</v>
      </c>
    </row>
    <row r="187" spans="1:65" s="2" customFormat="1" ht="29.25" x14ac:dyDescent="0.2">
      <c r="A187" s="31"/>
      <c r="B187" s="32"/>
      <c r="C187" s="31"/>
      <c r="D187" s="154" t="s">
        <v>131</v>
      </c>
      <c r="E187" s="31"/>
      <c r="F187" s="155" t="s">
        <v>230</v>
      </c>
      <c r="G187" s="31"/>
      <c r="H187" s="31"/>
      <c r="I187" s="156"/>
      <c r="J187" s="31"/>
      <c r="K187" s="31"/>
      <c r="L187" s="32"/>
      <c r="M187" s="157"/>
      <c r="N187" s="158"/>
      <c r="O187" s="57"/>
      <c r="P187" s="57"/>
      <c r="Q187" s="57"/>
      <c r="R187" s="57"/>
      <c r="S187" s="57"/>
      <c r="T187" s="58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131</v>
      </c>
      <c r="AU187" s="16" t="s">
        <v>83</v>
      </c>
    </row>
    <row r="188" spans="1:65" s="13" customFormat="1" x14ac:dyDescent="0.2">
      <c r="B188" s="159"/>
      <c r="D188" s="154" t="s">
        <v>156</v>
      </c>
      <c r="E188" s="160" t="s">
        <v>1</v>
      </c>
      <c r="F188" s="161" t="s">
        <v>164</v>
      </c>
      <c r="H188" s="162">
        <v>4.55</v>
      </c>
      <c r="I188" s="163"/>
      <c r="L188" s="159"/>
      <c r="M188" s="164"/>
      <c r="N188" s="165"/>
      <c r="O188" s="165"/>
      <c r="P188" s="165"/>
      <c r="Q188" s="165"/>
      <c r="R188" s="165"/>
      <c r="S188" s="165"/>
      <c r="T188" s="166"/>
      <c r="AT188" s="160" t="s">
        <v>156</v>
      </c>
      <c r="AU188" s="160" t="s">
        <v>83</v>
      </c>
      <c r="AV188" s="13" t="s">
        <v>83</v>
      </c>
      <c r="AW188" s="13" t="s">
        <v>30</v>
      </c>
      <c r="AX188" s="13" t="s">
        <v>73</v>
      </c>
      <c r="AY188" s="160" t="s">
        <v>123</v>
      </c>
    </row>
    <row r="189" spans="1:65" s="13" customFormat="1" x14ac:dyDescent="0.2">
      <c r="B189" s="159"/>
      <c r="D189" s="154" t="s">
        <v>156</v>
      </c>
      <c r="E189" s="160" t="s">
        <v>1</v>
      </c>
      <c r="F189" s="161" t="s">
        <v>165</v>
      </c>
      <c r="H189" s="162">
        <v>1.55</v>
      </c>
      <c r="I189" s="163"/>
      <c r="L189" s="159"/>
      <c r="M189" s="164"/>
      <c r="N189" s="165"/>
      <c r="O189" s="165"/>
      <c r="P189" s="165"/>
      <c r="Q189" s="165"/>
      <c r="R189" s="165"/>
      <c r="S189" s="165"/>
      <c r="T189" s="166"/>
      <c r="AT189" s="160" t="s">
        <v>156</v>
      </c>
      <c r="AU189" s="160" t="s">
        <v>83</v>
      </c>
      <c r="AV189" s="13" t="s">
        <v>83</v>
      </c>
      <c r="AW189" s="13" t="s">
        <v>30</v>
      </c>
      <c r="AX189" s="13" t="s">
        <v>73</v>
      </c>
      <c r="AY189" s="160" t="s">
        <v>123</v>
      </c>
    </row>
    <row r="190" spans="1:65" s="13" customFormat="1" x14ac:dyDescent="0.2">
      <c r="B190" s="159"/>
      <c r="D190" s="154" t="s">
        <v>156</v>
      </c>
      <c r="E190" s="160" t="s">
        <v>1</v>
      </c>
      <c r="F190" s="161" t="s">
        <v>166</v>
      </c>
      <c r="H190" s="162">
        <v>5.45</v>
      </c>
      <c r="I190" s="163"/>
      <c r="L190" s="159"/>
      <c r="M190" s="164"/>
      <c r="N190" s="165"/>
      <c r="O190" s="165"/>
      <c r="P190" s="165"/>
      <c r="Q190" s="165"/>
      <c r="R190" s="165"/>
      <c r="S190" s="165"/>
      <c r="T190" s="166"/>
      <c r="AT190" s="160" t="s">
        <v>156</v>
      </c>
      <c r="AU190" s="160" t="s">
        <v>83</v>
      </c>
      <c r="AV190" s="13" t="s">
        <v>83</v>
      </c>
      <c r="AW190" s="13" t="s">
        <v>30</v>
      </c>
      <c r="AX190" s="13" t="s">
        <v>73</v>
      </c>
      <c r="AY190" s="160" t="s">
        <v>123</v>
      </c>
    </row>
    <row r="191" spans="1:65" s="14" customFormat="1" x14ac:dyDescent="0.2">
      <c r="B191" s="167"/>
      <c r="D191" s="154" t="s">
        <v>156</v>
      </c>
      <c r="E191" s="168" t="s">
        <v>1</v>
      </c>
      <c r="F191" s="169" t="s">
        <v>159</v>
      </c>
      <c r="H191" s="170">
        <v>11.55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156</v>
      </c>
      <c r="AU191" s="168" t="s">
        <v>83</v>
      </c>
      <c r="AV191" s="14" t="s">
        <v>129</v>
      </c>
      <c r="AW191" s="14" t="s">
        <v>30</v>
      </c>
      <c r="AX191" s="14" t="s">
        <v>81</v>
      </c>
      <c r="AY191" s="168" t="s">
        <v>123</v>
      </c>
    </row>
    <row r="192" spans="1:65" s="12" customFormat="1" ht="22.9" customHeight="1" x14ac:dyDescent="0.2">
      <c r="B192" s="126"/>
      <c r="D192" s="127" t="s">
        <v>72</v>
      </c>
      <c r="E192" s="137" t="s">
        <v>231</v>
      </c>
      <c r="F192" s="137" t="s">
        <v>232</v>
      </c>
      <c r="I192" s="129"/>
      <c r="J192" s="138">
        <f>BK192</f>
        <v>0</v>
      </c>
      <c r="L192" s="126"/>
      <c r="M192" s="131"/>
      <c r="N192" s="132"/>
      <c r="O192" s="132"/>
      <c r="P192" s="133">
        <f>SUM(P193:P194)</f>
        <v>0</v>
      </c>
      <c r="Q192" s="132"/>
      <c r="R192" s="133">
        <f>SUM(R193:R194)</f>
        <v>0</v>
      </c>
      <c r="S192" s="132"/>
      <c r="T192" s="134">
        <f>SUM(T193:T194)</f>
        <v>0</v>
      </c>
      <c r="AR192" s="127" t="s">
        <v>81</v>
      </c>
      <c r="AT192" s="135" t="s">
        <v>72</v>
      </c>
      <c r="AU192" s="135" t="s">
        <v>81</v>
      </c>
      <c r="AY192" s="127" t="s">
        <v>123</v>
      </c>
      <c r="BK192" s="136">
        <f>SUM(BK193:BK194)</f>
        <v>0</v>
      </c>
    </row>
    <row r="193" spans="1:65" s="2" customFormat="1" ht="24.2" customHeight="1" x14ac:dyDescent="0.2">
      <c r="A193" s="31"/>
      <c r="B193" s="139"/>
      <c r="C193" s="140" t="s">
        <v>233</v>
      </c>
      <c r="D193" s="140" t="s">
        <v>125</v>
      </c>
      <c r="E193" s="141" t="s">
        <v>234</v>
      </c>
      <c r="F193" s="142" t="s">
        <v>235</v>
      </c>
      <c r="G193" s="143" t="s">
        <v>135</v>
      </c>
      <c r="H193" s="144">
        <v>9.1150000000000002</v>
      </c>
      <c r="I193" s="145"/>
      <c r="J193" s="146">
        <f>ROUND(I193*H193,2)</f>
        <v>0</v>
      </c>
      <c r="K193" s="147"/>
      <c r="L193" s="32"/>
      <c r="M193" s="148" t="s">
        <v>1</v>
      </c>
      <c r="N193" s="149" t="s">
        <v>38</v>
      </c>
      <c r="O193" s="57"/>
      <c r="P193" s="150">
        <f>O193*H193</f>
        <v>0</v>
      </c>
      <c r="Q193" s="150">
        <v>0</v>
      </c>
      <c r="R193" s="150">
        <f>Q193*H193</f>
        <v>0</v>
      </c>
      <c r="S193" s="150">
        <v>0</v>
      </c>
      <c r="T193" s="15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2" t="s">
        <v>129</v>
      </c>
      <c r="AT193" s="152" t="s">
        <v>125</v>
      </c>
      <c r="AU193" s="152" t="s">
        <v>83</v>
      </c>
      <c r="AY193" s="16" t="s">
        <v>123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6" t="s">
        <v>81</v>
      </c>
      <c r="BK193" s="153">
        <f>ROUND(I193*H193,2)</f>
        <v>0</v>
      </c>
      <c r="BL193" s="16" t="s">
        <v>129</v>
      </c>
      <c r="BM193" s="152" t="s">
        <v>236</v>
      </c>
    </row>
    <row r="194" spans="1:65" s="2" customFormat="1" ht="19.5" x14ac:dyDescent="0.2">
      <c r="A194" s="31"/>
      <c r="B194" s="32"/>
      <c r="C194" s="31"/>
      <c r="D194" s="154" t="s">
        <v>131</v>
      </c>
      <c r="E194" s="31"/>
      <c r="F194" s="155" t="s">
        <v>237</v>
      </c>
      <c r="G194" s="31"/>
      <c r="H194" s="31"/>
      <c r="I194" s="156"/>
      <c r="J194" s="31"/>
      <c r="K194" s="31"/>
      <c r="L194" s="32"/>
      <c r="M194" s="157"/>
      <c r="N194" s="158"/>
      <c r="O194" s="57"/>
      <c r="P194" s="57"/>
      <c r="Q194" s="57"/>
      <c r="R194" s="57"/>
      <c r="S194" s="57"/>
      <c r="T194" s="58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131</v>
      </c>
      <c r="AU194" s="16" t="s">
        <v>83</v>
      </c>
    </row>
    <row r="195" spans="1:65" s="12" customFormat="1" ht="22.9" customHeight="1" x14ac:dyDescent="0.2">
      <c r="B195" s="126"/>
      <c r="D195" s="127" t="s">
        <v>72</v>
      </c>
      <c r="E195" s="137" t="s">
        <v>238</v>
      </c>
      <c r="F195" s="137" t="s">
        <v>239</v>
      </c>
      <c r="I195" s="129"/>
      <c r="J195" s="138">
        <f>BK195</f>
        <v>0</v>
      </c>
      <c r="L195" s="126"/>
      <c r="M195" s="131"/>
      <c r="N195" s="132"/>
      <c r="O195" s="132"/>
      <c r="P195" s="133">
        <f>SUM(P196:P201)</f>
        <v>0</v>
      </c>
      <c r="Q195" s="132"/>
      <c r="R195" s="133">
        <f>SUM(R196:R201)</f>
        <v>0</v>
      </c>
      <c r="S195" s="132"/>
      <c r="T195" s="134">
        <f>SUM(T196:T201)</f>
        <v>0</v>
      </c>
      <c r="AR195" s="127" t="s">
        <v>81</v>
      </c>
      <c r="AT195" s="135" t="s">
        <v>72</v>
      </c>
      <c r="AU195" s="135" t="s">
        <v>81</v>
      </c>
      <c r="AY195" s="127" t="s">
        <v>123</v>
      </c>
      <c r="BK195" s="136">
        <f>SUM(BK196:BK201)</f>
        <v>0</v>
      </c>
    </row>
    <row r="196" spans="1:65" s="2" customFormat="1" ht="16.5" customHeight="1" x14ac:dyDescent="0.2">
      <c r="A196" s="31"/>
      <c r="B196" s="139"/>
      <c r="C196" s="140" t="s">
        <v>240</v>
      </c>
      <c r="D196" s="140" t="s">
        <v>125</v>
      </c>
      <c r="E196" s="141" t="s">
        <v>241</v>
      </c>
      <c r="F196" s="142" t="s">
        <v>242</v>
      </c>
      <c r="G196" s="143" t="s">
        <v>135</v>
      </c>
      <c r="H196" s="144">
        <v>4.3499999999999996</v>
      </c>
      <c r="I196" s="145"/>
      <c r="J196" s="146">
        <f>ROUND(I196*H196,2)</f>
        <v>0</v>
      </c>
      <c r="K196" s="147"/>
      <c r="L196" s="32"/>
      <c r="M196" s="148" t="s">
        <v>1</v>
      </c>
      <c r="N196" s="149" t="s">
        <v>38</v>
      </c>
      <c r="O196" s="57"/>
      <c r="P196" s="150">
        <f>O196*H196</f>
        <v>0</v>
      </c>
      <c r="Q196" s="150">
        <v>0</v>
      </c>
      <c r="R196" s="150">
        <f>Q196*H196</f>
        <v>0</v>
      </c>
      <c r="S196" s="150">
        <v>0</v>
      </c>
      <c r="T196" s="15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2" t="s">
        <v>129</v>
      </c>
      <c r="AT196" s="152" t="s">
        <v>125</v>
      </c>
      <c r="AU196" s="152" t="s">
        <v>83</v>
      </c>
      <c r="AY196" s="16" t="s">
        <v>123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6" t="s">
        <v>81</v>
      </c>
      <c r="BK196" s="153">
        <f>ROUND(I196*H196,2)</f>
        <v>0</v>
      </c>
      <c r="BL196" s="16" t="s">
        <v>129</v>
      </c>
      <c r="BM196" s="152" t="s">
        <v>243</v>
      </c>
    </row>
    <row r="197" spans="1:65" s="2" customFormat="1" ht="39" x14ac:dyDescent="0.2">
      <c r="A197" s="31"/>
      <c r="B197" s="32"/>
      <c r="C197" s="31"/>
      <c r="D197" s="154" t="s">
        <v>131</v>
      </c>
      <c r="E197" s="31"/>
      <c r="F197" s="155" t="s">
        <v>244</v>
      </c>
      <c r="G197" s="31"/>
      <c r="H197" s="31"/>
      <c r="I197" s="156"/>
      <c r="J197" s="31"/>
      <c r="K197" s="31"/>
      <c r="L197" s="32"/>
      <c r="M197" s="157"/>
      <c r="N197" s="158"/>
      <c r="O197" s="57"/>
      <c r="P197" s="57"/>
      <c r="Q197" s="57"/>
      <c r="R197" s="57"/>
      <c r="S197" s="57"/>
      <c r="T197" s="58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131</v>
      </c>
      <c r="AU197" s="16" t="s">
        <v>83</v>
      </c>
    </row>
    <row r="198" spans="1:65" s="2" customFormat="1" ht="24.2" customHeight="1" x14ac:dyDescent="0.2">
      <c r="A198" s="31"/>
      <c r="B198" s="139"/>
      <c r="C198" s="140" t="s">
        <v>7</v>
      </c>
      <c r="D198" s="140" t="s">
        <v>125</v>
      </c>
      <c r="E198" s="141" t="s">
        <v>245</v>
      </c>
      <c r="F198" s="142" t="s">
        <v>246</v>
      </c>
      <c r="G198" s="143" t="s">
        <v>135</v>
      </c>
      <c r="H198" s="144">
        <v>4.3499999999999996</v>
      </c>
      <c r="I198" s="145"/>
      <c r="J198" s="146">
        <f>ROUND(I198*H198,2)</f>
        <v>0</v>
      </c>
      <c r="K198" s="147"/>
      <c r="L198" s="32"/>
      <c r="M198" s="148" t="s">
        <v>1</v>
      </c>
      <c r="N198" s="149" t="s">
        <v>38</v>
      </c>
      <c r="O198" s="57"/>
      <c r="P198" s="150">
        <f>O198*H198</f>
        <v>0</v>
      </c>
      <c r="Q198" s="150">
        <v>0</v>
      </c>
      <c r="R198" s="150">
        <f>Q198*H198</f>
        <v>0</v>
      </c>
      <c r="S198" s="150">
        <v>0</v>
      </c>
      <c r="T198" s="15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2" t="s">
        <v>129</v>
      </c>
      <c r="AT198" s="152" t="s">
        <v>125</v>
      </c>
      <c r="AU198" s="152" t="s">
        <v>83</v>
      </c>
      <c r="AY198" s="16" t="s">
        <v>123</v>
      </c>
      <c r="BE198" s="153">
        <f>IF(N198="základní",J198,0)</f>
        <v>0</v>
      </c>
      <c r="BF198" s="153">
        <f>IF(N198="snížená",J198,0)</f>
        <v>0</v>
      </c>
      <c r="BG198" s="153">
        <f>IF(N198="zákl. přenesená",J198,0)</f>
        <v>0</v>
      </c>
      <c r="BH198" s="153">
        <f>IF(N198="sníž. přenesená",J198,0)</f>
        <v>0</v>
      </c>
      <c r="BI198" s="153">
        <f>IF(N198="nulová",J198,0)</f>
        <v>0</v>
      </c>
      <c r="BJ198" s="16" t="s">
        <v>81</v>
      </c>
      <c r="BK198" s="153">
        <f>ROUND(I198*H198,2)</f>
        <v>0</v>
      </c>
      <c r="BL198" s="16" t="s">
        <v>129</v>
      </c>
      <c r="BM198" s="152" t="s">
        <v>247</v>
      </c>
    </row>
    <row r="199" spans="1:65" s="2" customFormat="1" ht="39" x14ac:dyDescent="0.2">
      <c r="A199" s="31"/>
      <c r="B199" s="32"/>
      <c r="C199" s="31"/>
      <c r="D199" s="154" t="s">
        <v>131</v>
      </c>
      <c r="E199" s="31"/>
      <c r="F199" s="155" t="s">
        <v>248</v>
      </c>
      <c r="G199" s="31"/>
      <c r="H199" s="31"/>
      <c r="I199" s="156"/>
      <c r="J199" s="31"/>
      <c r="K199" s="31"/>
      <c r="L199" s="32"/>
      <c r="M199" s="157"/>
      <c r="N199" s="158"/>
      <c r="O199" s="57"/>
      <c r="P199" s="57"/>
      <c r="Q199" s="57"/>
      <c r="R199" s="57"/>
      <c r="S199" s="57"/>
      <c r="T199" s="58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6" t="s">
        <v>131</v>
      </c>
      <c r="AU199" s="16" t="s">
        <v>83</v>
      </c>
    </row>
    <row r="200" spans="1:65" s="2" customFormat="1" ht="16.5" customHeight="1" x14ac:dyDescent="0.2">
      <c r="A200" s="31"/>
      <c r="B200" s="139"/>
      <c r="C200" s="140" t="s">
        <v>249</v>
      </c>
      <c r="D200" s="140" t="s">
        <v>125</v>
      </c>
      <c r="E200" s="141" t="s">
        <v>250</v>
      </c>
      <c r="F200" s="142" t="s">
        <v>251</v>
      </c>
      <c r="G200" s="143" t="s">
        <v>135</v>
      </c>
      <c r="H200" s="144">
        <v>4.3499999999999996</v>
      </c>
      <c r="I200" s="145"/>
      <c r="J200" s="146">
        <f>ROUND(I200*H200,2)</f>
        <v>0</v>
      </c>
      <c r="K200" s="147"/>
      <c r="L200" s="32"/>
      <c r="M200" s="148" t="s">
        <v>1</v>
      </c>
      <c r="N200" s="149" t="s">
        <v>38</v>
      </c>
      <c r="O200" s="57"/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2" t="s">
        <v>129</v>
      </c>
      <c r="AT200" s="152" t="s">
        <v>125</v>
      </c>
      <c r="AU200" s="152" t="s">
        <v>83</v>
      </c>
      <c r="AY200" s="16" t="s">
        <v>123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6" t="s">
        <v>81</v>
      </c>
      <c r="BK200" s="153">
        <f>ROUND(I200*H200,2)</f>
        <v>0</v>
      </c>
      <c r="BL200" s="16" t="s">
        <v>129</v>
      </c>
      <c r="BM200" s="152" t="s">
        <v>252</v>
      </c>
    </row>
    <row r="201" spans="1:65" s="2" customFormat="1" ht="29.25" x14ac:dyDescent="0.2">
      <c r="A201" s="31"/>
      <c r="B201" s="32"/>
      <c r="C201" s="31"/>
      <c r="D201" s="154" t="s">
        <v>131</v>
      </c>
      <c r="E201" s="31"/>
      <c r="F201" s="155" t="s">
        <v>253</v>
      </c>
      <c r="G201" s="31"/>
      <c r="H201" s="31"/>
      <c r="I201" s="156"/>
      <c r="J201" s="31"/>
      <c r="K201" s="31"/>
      <c r="L201" s="32"/>
      <c r="M201" s="157"/>
      <c r="N201" s="158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131</v>
      </c>
      <c r="AU201" s="16" t="s">
        <v>83</v>
      </c>
    </row>
    <row r="202" spans="1:65" s="12" customFormat="1" ht="25.9" customHeight="1" x14ac:dyDescent="0.2">
      <c r="B202" s="126"/>
      <c r="D202" s="127" t="s">
        <v>72</v>
      </c>
      <c r="E202" s="128" t="s">
        <v>254</v>
      </c>
      <c r="F202" s="128" t="s">
        <v>255</v>
      </c>
      <c r="I202" s="129"/>
      <c r="J202" s="130">
        <f>BK202</f>
        <v>0</v>
      </c>
      <c r="L202" s="126"/>
      <c r="M202" s="131"/>
      <c r="N202" s="132"/>
      <c r="O202" s="132"/>
      <c r="P202" s="133">
        <f>P203+P218+P231+P242+P245+P301+P305+P355+P371</f>
        <v>0</v>
      </c>
      <c r="Q202" s="132"/>
      <c r="R202" s="133">
        <f>R203+R218+R231+R242+R245+R301+R305+R355+R371</f>
        <v>2.26827464</v>
      </c>
      <c r="S202" s="132"/>
      <c r="T202" s="134">
        <f>T203+T218+T231+T242+T245+T301+T305+T355+T371</f>
        <v>7.7519384999999996</v>
      </c>
      <c r="AR202" s="127" t="s">
        <v>83</v>
      </c>
      <c r="AT202" s="135" t="s">
        <v>72</v>
      </c>
      <c r="AU202" s="135" t="s">
        <v>73</v>
      </c>
      <c r="AY202" s="127" t="s">
        <v>123</v>
      </c>
      <c r="BK202" s="136">
        <f>BK203+BK218+BK231+BK242+BK245+BK301+BK305+BK355+BK371</f>
        <v>0</v>
      </c>
    </row>
    <row r="203" spans="1:65" s="12" customFormat="1" ht="22.9" customHeight="1" x14ac:dyDescent="0.2">
      <c r="B203" s="126"/>
      <c r="D203" s="127" t="s">
        <v>72</v>
      </c>
      <c r="E203" s="137" t="s">
        <v>256</v>
      </c>
      <c r="F203" s="137" t="s">
        <v>257</v>
      </c>
      <c r="I203" s="129"/>
      <c r="J203" s="138">
        <f>BK203</f>
        <v>0</v>
      </c>
      <c r="L203" s="126"/>
      <c r="M203" s="131"/>
      <c r="N203" s="132"/>
      <c r="O203" s="132"/>
      <c r="P203" s="133">
        <f>SUM(P204:P217)</f>
        <v>0</v>
      </c>
      <c r="Q203" s="132"/>
      <c r="R203" s="133">
        <f>SUM(R204:R217)</f>
        <v>1.3780000000000001E-2</v>
      </c>
      <c r="S203" s="132"/>
      <c r="T203" s="134">
        <f>SUM(T204:T217)</f>
        <v>0</v>
      </c>
      <c r="AR203" s="127" t="s">
        <v>83</v>
      </c>
      <c r="AT203" s="135" t="s">
        <v>72</v>
      </c>
      <c r="AU203" s="135" t="s">
        <v>81</v>
      </c>
      <c r="AY203" s="127" t="s">
        <v>123</v>
      </c>
      <c r="BK203" s="136">
        <f>SUM(BK204:BK217)</f>
        <v>0</v>
      </c>
    </row>
    <row r="204" spans="1:65" s="2" customFormat="1" ht="24.2" customHeight="1" x14ac:dyDescent="0.2">
      <c r="A204" s="31"/>
      <c r="B204" s="139"/>
      <c r="C204" s="140" t="s">
        <v>258</v>
      </c>
      <c r="D204" s="140" t="s">
        <v>125</v>
      </c>
      <c r="E204" s="141" t="s">
        <v>259</v>
      </c>
      <c r="F204" s="142" t="s">
        <v>260</v>
      </c>
      <c r="G204" s="143" t="s">
        <v>142</v>
      </c>
      <c r="H204" s="144">
        <v>1.36</v>
      </c>
      <c r="I204" s="145"/>
      <c r="J204" s="146">
        <f>ROUND(I204*H204,2)</f>
        <v>0</v>
      </c>
      <c r="K204" s="147"/>
      <c r="L204" s="32"/>
      <c r="M204" s="148" t="s">
        <v>1</v>
      </c>
      <c r="N204" s="149" t="s">
        <v>38</v>
      </c>
      <c r="O204" s="57"/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2" t="s">
        <v>216</v>
      </c>
      <c r="AT204" s="152" t="s">
        <v>125</v>
      </c>
      <c r="AU204" s="152" t="s">
        <v>83</v>
      </c>
      <c r="AY204" s="16" t="s">
        <v>123</v>
      </c>
      <c r="BE204" s="153">
        <f>IF(N204="základní",J204,0)</f>
        <v>0</v>
      </c>
      <c r="BF204" s="153">
        <f>IF(N204="snížená",J204,0)</f>
        <v>0</v>
      </c>
      <c r="BG204" s="153">
        <f>IF(N204="zákl. přenesená",J204,0)</f>
        <v>0</v>
      </c>
      <c r="BH204" s="153">
        <f>IF(N204="sníž. přenesená",J204,0)</f>
        <v>0</v>
      </c>
      <c r="BI204" s="153">
        <f>IF(N204="nulová",J204,0)</f>
        <v>0</v>
      </c>
      <c r="BJ204" s="16" t="s">
        <v>81</v>
      </c>
      <c r="BK204" s="153">
        <f>ROUND(I204*H204,2)</f>
        <v>0</v>
      </c>
      <c r="BL204" s="16" t="s">
        <v>216</v>
      </c>
      <c r="BM204" s="152" t="s">
        <v>261</v>
      </c>
    </row>
    <row r="205" spans="1:65" s="2" customFormat="1" ht="19.5" x14ac:dyDescent="0.2">
      <c r="A205" s="31"/>
      <c r="B205" s="32"/>
      <c r="C205" s="31"/>
      <c r="D205" s="154" t="s">
        <v>131</v>
      </c>
      <c r="E205" s="31"/>
      <c r="F205" s="155" t="s">
        <v>262</v>
      </c>
      <c r="G205" s="31"/>
      <c r="H205" s="31"/>
      <c r="I205" s="156"/>
      <c r="J205" s="31"/>
      <c r="K205" s="31"/>
      <c r="L205" s="32"/>
      <c r="M205" s="157"/>
      <c r="N205" s="158"/>
      <c r="O205" s="57"/>
      <c r="P205" s="57"/>
      <c r="Q205" s="57"/>
      <c r="R205" s="57"/>
      <c r="S205" s="57"/>
      <c r="T205" s="58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131</v>
      </c>
      <c r="AU205" s="16" t="s">
        <v>83</v>
      </c>
    </row>
    <row r="206" spans="1:65" s="2" customFormat="1" ht="16.5" customHeight="1" x14ac:dyDescent="0.2">
      <c r="A206" s="31"/>
      <c r="B206" s="139"/>
      <c r="C206" s="175" t="s">
        <v>263</v>
      </c>
      <c r="D206" s="175" t="s">
        <v>197</v>
      </c>
      <c r="E206" s="176" t="s">
        <v>264</v>
      </c>
      <c r="F206" s="177" t="s">
        <v>265</v>
      </c>
      <c r="G206" s="178" t="s">
        <v>135</v>
      </c>
      <c r="H206" s="179">
        <v>2E-3</v>
      </c>
      <c r="I206" s="180"/>
      <c r="J206" s="181">
        <f>ROUND(I206*H206,2)</f>
        <v>0</v>
      </c>
      <c r="K206" s="182"/>
      <c r="L206" s="183"/>
      <c r="M206" s="184" t="s">
        <v>1</v>
      </c>
      <c r="N206" s="185" t="s">
        <v>38</v>
      </c>
      <c r="O206" s="57"/>
      <c r="P206" s="150">
        <f>O206*H206</f>
        <v>0</v>
      </c>
      <c r="Q206" s="150">
        <v>1</v>
      </c>
      <c r="R206" s="150">
        <f>Q206*H206</f>
        <v>2E-3</v>
      </c>
      <c r="S206" s="150">
        <v>0</v>
      </c>
      <c r="T206" s="15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2" t="s">
        <v>266</v>
      </c>
      <c r="AT206" s="152" t="s">
        <v>197</v>
      </c>
      <c r="AU206" s="152" t="s">
        <v>83</v>
      </c>
      <c r="AY206" s="16" t="s">
        <v>123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6" t="s">
        <v>81</v>
      </c>
      <c r="BK206" s="153">
        <f>ROUND(I206*H206,2)</f>
        <v>0</v>
      </c>
      <c r="BL206" s="16" t="s">
        <v>216</v>
      </c>
      <c r="BM206" s="152" t="s">
        <v>267</v>
      </c>
    </row>
    <row r="207" spans="1:65" s="2" customFormat="1" x14ac:dyDescent="0.2">
      <c r="A207" s="31"/>
      <c r="B207" s="32"/>
      <c r="C207" s="31"/>
      <c r="D207" s="154" t="s">
        <v>131</v>
      </c>
      <c r="E207" s="31"/>
      <c r="F207" s="155" t="s">
        <v>265</v>
      </c>
      <c r="G207" s="31"/>
      <c r="H207" s="31"/>
      <c r="I207" s="156"/>
      <c r="J207" s="31"/>
      <c r="K207" s="31"/>
      <c r="L207" s="32"/>
      <c r="M207" s="157"/>
      <c r="N207" s="158"/>
      <c r="O207" s="57"/>
      <c r="P207" s="57"/>
      <c r="Q207" s="57"/>
      <c r="R207" s="57"/>
      <c r="S207" s="57"/>
      <c r="T207" s="58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131</v>
      </c>
      <c r="AU207" s="16" t="s">
        <v>83</v>
      </c>
    </row>
    <row r="208" spans="1:65" s="13" customFormat="1" x14ac:dyDescent="0.2">
      <c r="B208" s="159"/>
      <c r="D208" s="154" t="s">
        <v>156</v>
      </c>
      <c r="F208" s="161" t="s">
        <v>268</v>
      </c>
      <c r="H208" s="162">
        <v>2E-3</v>
      </c>
      <c r="I208" s="163"/>
      <c r="L208" s="159"/>
      <c r="M208" s="164"/>
      <c r="N208" s="165"/>
      <c r="O208" s="165"/>
      <c r="P208" s="165"/>
      <c r="Q208" s="165"/>
      <c r="R208" s="165"/>
      <c r="S208" s="165"/>
      <c r="T208" s="166"/>
      <c r="AT208" s="160" t="s">
        <v>156</v>
      </c>
      <c r="AU208" s="160" t="s">
        <v>83</v>
      </c>
      <c r="AV208" s="13" t="s">
        <v>83</v>
      </c>
      <c r="AW208" s="13" t="s">
        <v>3</v>
      </c>
      <c r="AX208" s="13" t="s">
        <v>81</v>
      </c>
      <c r="AY208" s="160" t="s">
        <v>123</v>
      </c>
    </row>
    <row r="209" spans="1:65" s="2" customFormat="1" ht="37.9" customHeight="1" x14ac:dyDescent="0.2">
      <c r="A209" s="31"/>
      <c r="B209" s="139"/>
      <c r="C209" s="140" t="s">
        <v>269</v>
      </c>
      <c r="D209" s="140" t="s">
        <v>125</v>
      </c>
      <c r="E209" s="141" t="s">
        <v>270</v>
      </c>
      <c r="F209" s="142" t="s">
        <v>271</v>
      </c>
      <c r="G209" s="143" t="s">
        <v>142</v>
      </c>
      <c r="H209" s="144">
        <v>1.36</v>
      </c>
      <c r="I209" s="145"/>
      <c r="J209" s="146">
        <f>ROUND(I209*H209,2)</f>
        <v>0</v>
      </c>
      <c r="K209" s="147"/>
      <c r="L209" s="32"/>
      <c r="M209" s="148" t="s">
        <v>1</v>
      </c>
      <c r="N209" s="149" t="s">
        <v>38</v>
      </c>
      <c r="O209" s="57"/>
      <c r="P209" s="150">
        <f>O209*H209</f>
        <v>0</v>
      </c>
      <c r="Q209" s="150">
        <v>4.0000000000000001E-3</v>
      </c>
      <c r="R209" s="150">
        <f>Q209*H209</f>
        <v>5.4400000000000004E-3</v>
      </c>
      <c r="S209" s="150">
        <v>0</v>
      </c>
      <c r="T209" s="15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2" t="s">
        <v>216</v>
      </c>
      <c r="AT209" s="152" t="s">
        <v>125</v>
      </c>
      <c r="AU209" s="152" t="s">
        <v>83</v>
      </c>
      <c r="AY209" s="16" t="s">
        <v>123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6" t="s">
        <v>81</v>
      </c>
      <c r="BK209" s="153">
        <f>ROUND(I209*H209,2)</f>
        <v>0</v>
      </c>
      <c r="BL209" s="16" t="s">
        <v>216</v>
      </c>
      <c r="BM209" s="152" t="s">
        <v>272</v>
      </c>
    </row>
    <row r="210" spans="1:65" s="2" customFormat="1" ht="29.25" x14ac:dyDescent="0.2">
      <c r="A210" s="31"/>
      <c r="B210" s="32"/>
      <c r="C210" s="31"/>
      <c r="D210" s="154" t="s">
        <v>131</v>
      </c>
      <c r="E210" s="31"/>
      <c r="F210" s="155" t="s">
        <v>273</v>
      </c>
      <c r="G210" s="31"/>
      <c r="H210" s="31"/>
      <c r="I210" s="156"/>
      <c r="J210" s="31"/>
      <c r="K210" s="31"/>
      <c r="L210" s="32"/>
      <c r="M210" s="157"/>
      <c r="N210" s="158"/>
      <c r="O210" s="57"/>
      <c r="P210" s="57"/>
      <c r="Q210" s="57"/>
      <c r="R210" s="57"/>
      <c r="S210" s="57"/>
      <c r="T210" s="58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6" t="s">
        <v>131</v>
      </c>
      <c r="AU210" s="16" t="s">
        <v>83</v>
      </c>
    </row>
    <row r="211" spans="1:65" s="2" customFormat="1" ht="24.2" customHeight="1" x14ac:dyDescent="0.2">
      <c r="A211" s="31"/>
      <c r="B211" s="139"/>
      <c r="C211" s="140" t="s">
        <v>274</v>
      </c>
      <c r="D211" s="140" t="s">
        <v>125</v>
      </c>
      <c r="E211" s="141" t="s">
        <v>275</v>
      </c>
      <c r="F211" s="142" t="s">
        <v>276</v>
      </c>
      <c r="G211" s="143" t="s">
        <v>142</v>
      </c>
      <c r="H211" s="144">
        <v>1.36</v>
      </c>
      <c r="I211" s="145"/>
      <c r="J211" s="146">
        <f>ROUND(I211*H211,2)</f>
        <v>0</v>
      </c>
      <c r="K211" s="147"/>
      <c r="L211" s="32"/>
      <c r="M211" s="148" t="s">
        <v>1</v>
      </c>
      <c r="N211" s="149" t="s">
        <v>38</v>
      </c>
      <c r="O211" s="57"/>
      <c r="P211" s="150">
        <f>O211*H211</f>
        <v>0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2" t="s">
        <v>216</v>
      </c>
      <c r="AT211" s="152" t="s">
        <v>125</v>
      </c>
      <c r="AU211" s="152" t="s">
        <v>83</v>
      </c>
      <c r="AY211" s="16" t="s">
        <v>123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6" t="s">
        <v>81</v>
      </c>
      <c r="BK211" s="153">
        <f>ROUND(I211*H211,2)</f>
        <v>0</v>
      </c>
      <c r="BL211" s="16" t="s">
        <v>216</v>
      </c>
      <c r="BM211" s="152" t="s">
        <v>277</v>
      </c>
    </row>
    <row r="212" spans="1:65" s="2" customFormat="1" ht="19.5" x14ac:dyDescent="0.2">
      <c r="A212" s="31"/>
      <c r="B212" s="32"/>
      <c r="C212" s="31"/>
      <c r="D212" s="154" t="s">
        <v>131</v>
      </c>
      <c r="E212" s="31"/>
      <c r="F212" s="155" t="s">
        <v>278</v>
      </c>
      <c r="G212" s="31"/>
      <c r="H212" s="31"/>
      <c r="I212" s="156"/>
      <c r="J212" s="31"/>
      <c r="K212" s="31"/>
      <c r="L212" s="32"/>
      <c r="M212" s="157"/>
      <c r="N212" s="158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6" t="s">
        <v>131</v>
      </c>
      <c r="AU212" s="16" t="s">
        <v>83</v>
      </c>
    </row>
    <row r="213" spans="1:65" s="2" customFormat="1" ht="49.15" customHeight="1" x14ac:dyDescent="0.2">
      <c r="A213" s="31"/>
      <c r="B213" s="139"/>
      <c r="C213" s="175" t="s">
        <v>279</v>
      </c>
      <c r="D213" s="175" t="s">
        <v>197</v>
      </c>
      <c r="E213" s="176" t="s">
        <v>280</v>
      </c>
      <c r="F213" s="177" t="s">
        <v>281</v>
      </c>
      <c r="G213" s="178" t="s">
        <v>142</v>
      </c>
      <c r="H213" s="179">
        <v>1.585</v>
      </c>
      <c r="I213" s="180"/>
      <c r="J213" s="181">
        <f>ROUND(I213*H213,2)</f>
        <v>0</v>
      </c>
      <c r="K213" s="182"/>
      <c r="L213" s="183"/>
      <c r="M213" s="184" t="s">
        <v>1</v>
      </c>
      <c r="N213" s="185" t="s">
        <v>38</v>
      </c>
      <c r="O213" s="57"/>
      <c r="P213" s="150">
        <f>O213*H213</f>
        <v>0</v>
      </c>
      <c r="Q213" s="150">
        <v>4.0000000000000001E-3</v>
      </c>
      <c r="R213" s="150">
        <f>Q213*H213</f>
        <v>6.3400000000000001E-3</v>
      </c>
      <c r="S213" s="150">
        <v>0</v>
      </c>
      <c r="T213" s="15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2" t="s">
        <v>266</v>
      </c>
      <c r="AT213" s="152" t="s">
        <v>197</v>
      </c>
      <c r="AU213" s="152" t="s">
        <v>83</v>
      </c>
      <c r="AY213" s="16" t="s">
        <v>123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6" t="s">
        <v>81</v>
      </c>
      <c r="BK213" s="153">
        <f>ROUND(I213*H213,2)</f>
        <v>0</v>
      </c>
      <c r="BL213" s="16" t="s">
        <v>216</v>
      </c>
      <c r="BM213" s="152" t="s">
        <v>282</v>
      </c>
    </row>
    <row r="214" spans="1:65" s="2" customFormat="1" ht="29.25" x14ac:dyDescent="0.2">
      <c r="A214" s="31"/>
      <c r="B214" s="32"/>
      <c r="C214" s="31"/>
      <c r="D214" s="154" t="s">
        <v>131</v>
      </c>
      <c r="E214" s="31"/>
      <c r="F214" s="155" t="s">
        <v>281</v>
      </c>
      <c r="G214" s="31"/>
      <c r="H214" s="31"/>
      <c r="I214" s="156"/>
      <c r="J214" s="31"/>
      <c r="K214" s="31"/>
      <c r="L214" s="32"/>
      <c r="M214" s="157"/>
      <c r="N214" s="158"/>
      <c r="O214" s="57"/>
      <c r="P214" s="57"/>
      <c r="Q214" s="57"/>
      <c r="R214" s="57"/>
      <c r="S214" s="57"/>
      <c r="T214" s="58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131</v>
      </c>
      <c r="AU214" s="16" t="s">
        <v>83</v>
      </c>
    </row>
    <row r="215" spans="1:65" s="13" customFormat="1" x14ac:dyDescent="0.2">
      <c r="B215" s="159"/>
      <c r="D215" s="154" t="s">
        <v>156</v>
      </c>
      <c r="F215" s="161" t="s">
        <v>283</v>
      </c>
      <c r="H215" s="162">
        <v>1.585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156</v>
      </c>
      <c r="AU215" s="160" t="s">
        <v>83</v>
      </c>
      <c r="AV215" s="13" t="s">
        <v>83</v>
      </c>
      <c r="AW215" s="13" t="s">
        <v>3</v>
      </c>
      <c r="AX215" s="13" t="s">
        <v>81</v>
      </c>
      <c r="AY215" s="160" t="s">
        <v>123</v>
      </c>
    </row>
    <row r="216" spans="1:65" s="2" customFormat="1" ht="24.2" customHeight="1" x14ac:dyDescent="0.2">
      <c r="A216" s="31"/>
      <c r="B216" s="139"/>
      <c r="C216" s="140" t="s">
        <v>284</v>
      </c>
      <c r="D216" s="140" t="s">
        <v>125</v>
      </c>
      <c r="E216" s="141" t="s">
        <v>285</v>
      </c>
      <c r="F216" s="142" t="s">
        <v>286</v>
      </c>
      <c r="G216" s="143" t="s">
        <v>135</v>
      </c>
      <c r="H216" s="144">
        <v>1.4E-2</v>
      </c>
      <c r="I216" s="145"/>
      <c r="J216" s="146">
        <f>ROUND(I216*H216,2)</f>
        <v>0</v>
      </c>
      <c r="K216" s="147"/>
      <c r="L216" s="32"/>
      <c r="M216" s="148" t="s">
        <v>1</v>
      </c>
      <c r="N216" s="149" t="s">
        <v>38</v>
      </c>
      <c r="O216" s="57"/>
      <c r="P216" s="150">
        <f>O216*H216</f>
        <v>0</v>
      </c>
      <c r="Q216" s="150">
        <v>0</v>
      </c>
      <c r="R216" s="150">
        <f>Q216*H216</f>
        <v>0</v>
      </c>
      <c r="S216" s="150">
        <v>0</v>
      </c>
      <c r="T216" s="151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2" t="s">
        <v>216</v>
      </c>
      <c r="AT216" s="152" t="s">
        <v>125</v>
      </c>
      <c r="AU216" s="152" t="s">
        <v>83</v>
      </c>
      <c r="AY216" s="16" t="s">
        <v>123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6" t="s">
        <v>81</v>
      </c>
      <c r="BK216" s="153">
        <f>ROUND(I216*H216,2)</f>
        <v>0</v>
      </c>
      <c r="BL216" s="16" t="s">
        <v>216</v>
      </c>
      <c r="BM216" s="152" t="s">
        <v>287</v>
      </c>
    </row>
    <row r="217" spans="1:65" s="2" customFormat="1" ht="29.25" x14ac:dyDescent="0.2">
      <c r="A217" s="31"/>
      <c r="B217" s="32"/>
      <c r="C217" s="31"/>
      <c r="D217" s="154" t="s">
        <v>131</v>
      </c>
      <c r="E217" s="31"/>
      <c r="F217" s="155" t="s">
        <v>288</v>
      </c>
      <c r="G217" s="31"/>
      <c r="H217" s="31"/>
      <c r="I217" s="156"/>
      <c r="J217" s="31"/>
      <c r="K217" s="31"/>
      <c r="L217" s="32"/>
      <c r="M217" s="157"/>
      <c r="N217" s="158"/>
      <c r="O217" s="57"/>
      <c r="P217" s="57"/>
      <c r="Q217" s="57"/>
      <c r="R217" s="57"/>
      <c r="S217" s="57"/>
      <c r="T217" s="58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6" t="s">
        <v>131</v>
      </c>
      <c r="AU217" s="16" t="s">
        <v>83</v>
      </c>
    </row>
    <row r="218" spans="1:65" s="12" customFormat="1" ht="22.9" customHeight="1" x14ac:dyDescent="0.2">
      <c r="B218" s="126"/>
      <c r="D218" s="127" t="s">
        <v>72</v>
      </c>
      <c r="E218" s="137" t="s">
        <v>289</v>
      </c>
      <c r="F218" s="137" t="s">
        <v>290</v>
      </c>
      <c r="I218" s="129"/>
      <c r="J218" s="138">
        <f>BK218</f>
        <v>0</v>
      </c>
      <c r="L218" s="126"/>
      <c r="M218" s="131"/>
      <c r="N218" s="132"/>
      <c r="O218" s="132"/>
      <c r="P218" s="133">
        <f>SUM(P219:P230)</f>
        <v>0</v>
      </c>
      <c r="Q218" s="132"/>
      <c r="R218" s="133">
        <f>SUM(R219:R230)</f>
        <v>1.0578000000000001E-2</v>
      </c>
      <c r="S218" s="132"/>
      <c r="T218" s="134">
        <f>SUM(T219:T230)</f>
        <v>0</v>
      </c>
      <c r="AR218" s="127" t="s">
        <v>83</v>
      </c>
      <c r="AT218" s="135" t="s">
        <v>72</v>
      </c>
      <c r="AU218" s="135" t="s">
        <v>81</v>
      </c>
      <c r="AY218" s="127" t="s">
        <v>123</v>
      </c>
      <c r="BK218" s="136">
        <f>SUM(BK219:BK230)</f>
        <v>0</v>
      </c>
    </row>
    <row r="219" spans="1:65" s="2" customFormat="1" ht="24.2" customHeight="1" x14ac:dyDescent="0.2">
      <c r="A219" s="31"/>
      <c r="B219" s="139"/>
      <c r="C219" s="140" t="s">
        <v>291</v>
      </c>
      <c r="D219" s="140" t="s">
        <v>125</v>
      </c>
      <c r="E219" s="141" t="s">
        <v>292</v>
      </c>
      <c r="F219" s="142" t="s">
        <v>293</v>
      </c>
      <c r="G219" s="143" t="s">
        <v>142</v>
      </c>
      <c r="H219" s="144">
        <v>0.6</v>
      </c>
      <c r="I219" s="145"/>
      <c r="J219" s="146">
        <f>ROUND(I219*H219,2)</f>
        <v>0</v>
      </c>
      <c r="K219" s="147"/>
      <c r="L219" s="32"/>
      <c r="M219" s="148" t="s">
        <v>1</v>
      </c>
      <c r="N219" s="149" t="s">
        <v>38</v>
      </c>
      <c r="O219" s="57"/>
      <c r="P219" s="150">
        <f>O219*H219</f>
        <v>0</v>
      </c>
      <c r="Q219" s="150">
        <v>1.2200000000000001E-2</v>
      </c>
      <c r="R219" s="150">
        <f>Q219*H219</f>
        <v>7.3200000000000001E-3</v>
      </c>
      <c r="S219" s="150">
        <v>0</v>
      </c>
      <c r="T219" s="15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2" t="s">
        <v>216</v>
      </c>
      <c r="AT219" s="152" t="s">
        <v>125</v>
      </c>
      <c r="AU219" s="152" t="s">
        <v>83</v>
      </c>
      <c r="AY219" s="16" t="s">
        <v>123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6" t="s">
        <v>81</v>
      </c>
      <c r="BK219" s="153">
        <f>ROUND(I219*H219,2)</f>
        <v>0</v>
      </c>
      <c r="BL219" s="16" t="s">
        <v>216</v>
      </c>
      <c r="BM219" s="152" t="s">
        <v>294</v>
      </c>
    </row>
    <row r="220" spans="1:65" s="2" customFormat="1" ht="29.25" x14ac:dyDescent="0.2">
      <c r="A220" s="31"/>
      <c r="B220" s="32"/>
      <c r="C220" s="31"/>
      <c r="D220" s="154" t="s">
        <v>131</v>
      </c>
      <c r="E220" s="31"/>
      <c r="F220" s="155" t="s">
        <v>295</v>
      </c>
      <c r="G220" s="31"/>
      <c r="H220" s="31"/>
      <c r="I220" s="156"/>
      <c r="J220" s="31"/>
      <c r="K220" s="31"/>
      <c r="L220" s="32"/>
      <c r="M220" s="157"/>
      <c r="N220" s="158"/>
      <c r="O220" s="57"/>
      <c r="P220" s="57"/>
      <c r="Q220" s="57"/>
      <c r="R220" s="57"/>
      <c r="S220" s="57"/>
      <c r="T220" s="58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131</v>
      </c>
      <c r="AU220" s="16" t="s">
        <v>83</v>
      </c>
    </row>
    <row r="221" spans="1:65" s="2" customFormat="1" ht="16.5" customHeight="1" x14ac:dyDescent="0.2">
      <c r="A221" s="31"/>
      <c r="B221" s="139"/>
      <c r="C221" s="140" t="s">
        <v>296</v>
      </c>
      <c r="D221" s="140" t="s">
        <v>125</v>
      </c>
      <c r="E221" s="141" t="s">
        <v>297</v>
      </c>
      <c r="F221" s="142" t="s">
        <v>298</v>
      </c>
      <c r="G221" s="143" t="s">
        <v>181</v>
      </c>
      <c r="H221" s="144">
        <v>2.8</v>
      </c>
      <c r="I221" s="145"/>
      <c r="J221" s="146">
        <f>ROUND(I221*H221,2)</f>
        <v>0</v>
      </c>
      <c r="K221" s="147"/>
      <c r="L221" s="32"/>
      <c r="M221" s="148" t="s">
        <v>1</v>
      </c>
      <c r="N221" s="149" t="s">
        <v>38</v>
      </c>
      <c r="O221" s="57"/>
      <c r="P221" s="150">
        <f>O221*H221</f>
        <v>0</v>
      </c>
      <c r="Q221" s="150">
        <v>1.0000000000000001E-5</v>
      </c>
      <c r="R221" s="150">
        <f>Q221*H221</f>
        <v>2.8E-5</v>
      </c>
      <c r="S221" s="150">
        <v>0</v>
      </c>
      <c r="T221" s="15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2" t="s">
        <v>216</v>
      </c>
      <c r="AT221" s="152" t="s">
        <v>125</v>
      </c>
      <c r="AU221" s="152" t="s">
        <v>83</v>
      </c>
      <c r="AY221" s="16" t="s">
        <v>123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6" t="s">
        <v>81</v>
      </c>
      <c r="BK221" s="153">
        <f>ROUND(I221*H221,2)</f>
        <v>0</v>
      </c>
      <c r="BL221" s="16" t="s">
        <v>216</v>
      </c>
      <c r="BM221" s="152" t="s">
        <v>299</v>
      </c>
    </row>
    <row r="222" spans="1:65" s="2" customFormat="1" ht="29.25" x14ac:dyDescent="0.2">
      <c r="A222" s="31"/>
      <c r="B222" s="32"/>
      <c r="C222" s="31"/>
      <c r="D222" s="154" t="s">
        <v>131</v>
      </c>
      <c r="E222" s="31"/>
      <c r="F222" s="155" t="s">
        <v>300</v>
      </c>
      <c r="G222" s="31"/>
      <c r="H222" s="31"/>
      <c r="I222" s="156"/>
      <c r="J222" s="31"/>
      <c r="K222" s="31"/>
      <c r="L222" s="32"/>
      <c r="M222" s="157"/>
      <c r="N222" s="158"/>
      <c r="O222" s="57"/>
      <c r="P222" s="57"/>
      <c r="Q222" s="57"/>
      <c r="R222" s="57"/>
      <c r="S222" s="57"/>
      <c r="T222" s="58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6" t="s">
        <v>131</v>
      </c>
      <c r="AU222" s="16" t="s">
        <v>83</v>
      </c>
    </row>
    <row r="223" spans="1:65" s="2" customFormat="1" ht="21.75" customHeight="1" x14ac:dyDescent="0.2">
      <c r="A223" s="31"/>
      <c r="B223" s="139"/>
      <c r="C223" s="140" t="s">
        <v>301</v>
      </c>
      <c r="D223" s="140" t="s">
        <v>125</v>
      </c>
      <c r="E223" s="141" t="s">
        <v>302</v>
      </c>
      <c r="F223" s="142" t="s">
        <v>303</v>
      </c>
      <c r="G223" s="143" t="s">
        <v>142</v>
      </c>
      <c r="H223" s="144">
        <v>0.6</v>
      </c>
      <c r="I223" s="145"/>
      <c r="J223" s="146">
        <f>ROUND(I223*H223,2)</f>
        <v>0</v>
      </c>
      <c r="K223" s="147"/>
      <c r="L223" s="32"/>
      <c r="M223" s="148" t="s">
        <v>1</v>
      </c>
      <c r="N223" s="149" t="s">
        <v>38</v>
      </c>
      <c r="O223" s="57"/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2" t="s">
        <v>216</v>
      </c>
      <c r="AT223" s="152" t="s">
        <v>125</v>
      </c>
      <c r="AU223" s="152" t="s">
        <v>83</v>
      </c>
      <c r="AY223" s="16" t="s">
        <v>123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16" t="s">
        <v>81</v>
      </c>
      <c r="BK223" s="153">
        <f>ROUND(I223*H223,2)</f>
        <v>0</v>
      </c>
      <c r="BL223" s="16" t="s">
        <v>216</v>
      </c>
      <c r="BM223" s="152" t="s">
        <v>304</v>
      </c>
    </row>
    <row r="224" spans="1:65" s="2" customFormat="1" ht="19.5" x14ac:dyDescent="0.2">
      <c r="A224" s="31"/>
      <c r="B224" s="32"/>
      <c r="C224" s="31"/>
      <c r="D224" s="154" t="s">
        <v>131</v>
      </c>
      <c r="E224" s="31"/>
      <c r="F224" s="155" t="s">
        <v>305</v>
      </c>
      <c r="G224" s="31"/>
      <c r="H224" s="31"/>
      <c r="I224" s="156"/>
      <c r="J224" s="31"/>
      <c r="K224" s="31"/>
      <c r="L224" s="32"/>
      <c r="M224" s="157"/>
      <c r="N224" s="158"/>
      <c r="O224" s="57"/>
      <c r="P224" s="57"/>
      <c r="Q224" s="57"/>
      <c r="R224" s="57"/>
      <c r="S224" s="57"/>
      <c r="T224" s="58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6" t="s">
        <v>131</v>
      </c>
      <c r="AU224" s="16" t="s">
        <v>83</v>
      </c>
    </row>
    <row r="225" spans="1:65" s="2" customFormat="1" ht="24.2" customHeight="1" x14ac:dyDescent="0.2">
      <c r="A225" s="31"/>
      <c r="B225" s="139"/>
      <c r="C225" s="140" t="s">
        <v>266</v>
      </c>
      <c r="D225" s="140" t="s">
        <v>125</v>
      </c>
      <c r="E225" s="141" t="s">
        <v>306</v>
      </c>
      <c r="F225" s="142" t="s">
        <v>307</v>
      </c>
      <c r="G225" s="143" t="s">
        <v>193</v>
      </c>
      <c r="H225" s="144">
        <v>1</v>
      </c>
      <c r="I225" s="145"/>
      <c r="J225" s="146">
        <f>ROUND(I225*H225,2)</f>
        <v>0</v>
      </c>
      <c r="K225" s="147"/>
      <c r="L225" s="32"/>
      <c r="M225" s="148" t="s">
        <v>1</v>
      </c>
      <c r="N225" s="149" t="s">
        <v>38</v>
      </c>
      <c r="O225" s="57"/>
      <c r="P225" s="150">
        <f>O225*H225</f>
        <v>0</v>
      </c>
      <c r="Q225" s="150">
        <v>3.0000000000000001E-5</v>
      </c>
      <c r="R225" s="150">
        <f>Q225*H225</f>
        <v>3.0000000000000001E-5</v>
      </c>
      <c r="S225" s="150">
        <v>0</v>
      </c>
      <c r="T225" s="15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2" t="s">
        <v>216</v>
      </c>
      <c r="AT225" s="152" t="s">
        <v>125</v>
      </c>
      <c r="AU225" s="152" t="s">
        <v>83</v>
      </c>
      <c r="AY225" s="16" t="s">
        <v>123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6" t="s">
        <v>81</v>
      </c>
      <c r="BK225" s="153">
        <f>ROUND(I225*H225,2)</f>
        <v>0</v>
      </c>
      <c r="BL225" s="16" t="s">
        <v>216</v>
      </c>
      <c r="BM225" s="152" t="s">
        <v>308</v>
      </c>
    </row>
    <row r="226" spans="1:65" s="2" customFormat="1" ht="19.5" x14ac:dyDescent="0.2">
      <c r="A226" s="31"/>
      <c r="B226" s="32"/>
      <c r="C226" s="31"/>
      <c r="D226" s="154" t="s">
        <v>131</v>
      </c>
      <c r="E226" s="31"/>
      <c r="F226" s="155" t="s">
        <v>309</v>
      </c>
      <c r="G226" s="31"/>
      <c r="H226" s="31"/>
      <c r="I226" s="156"/>
      <c r="J226" s="31"/>
      <c r="K226" s="31"/>
      <c r="L226" s="32"/>
      <c r="M226" s="157"/>
      <c r="N226" s="158"/>
      <c r="O226" s="57"/>
      <c r="P226" s="57"/>
      <c r="Q226" s="57"/>
      <c r="R226" s="57"/>
      <c r="S226" s="57"/>
      <c r="T226" s="58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131</v>
      </c>
      <c r="AU226" s="16" t="s">
        <v>83</v>
      </c>
    </row>
    <row r="227" spans="1:65" s="2" customFormat="1" ht="24.2" customHeight="1" x14ac:dyDescent="0.2">
      <c r="A227" s="31"/>
      <c r="B227" s="139"/>
      <c r="C227" s="175" t="s">
        <v>310</v>
      </c>
      <c r="D227" s="175" t="s">
        <v>197</v>
      </c>
      <c r="E227" s="176" t="s">
        <v>311</v>
      </c>
      <c r="F227" s="177" t="s">
        <v>312</v>
      </c>
      <c r="G227" s="178" t="s">
        <v>193</v>
      </c>
      <c r="H227" s="179">
        <v>1</v>
      </c>
      <c r="I227" s="180"/>
      <c r="J227" s="181">
        <f>ROUND(I227*H227,2)</f>
        <v>0</v>
      </c>
      <c r="K227" s="182"/>
      <c r="L227" s="183"/>
      <c r="M227" s="184" t="s">
        <v>1</v>
      </c>
      <c r="N227" s="185" t="s">
        <v>38</v>
      </c>
      <c r="O227" s="57"/>
      <c r="P227" s="150">
        <f>O227*H227</f>
        <v>0</v>
      </c>
      <c r="Q227" s="150">
        <v>3.2000000000000002E-3</v>
      </c>
      <c r="R227" s="150">
        <f>Q227*H227</f>
        <v>3.2000000000000002E-3</v>
      </c>
      <c r="S227" s="150">
        <v>0</v>
      </c>
      <c r="T227" s="15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2" t="s">
        <v>266</v>
      </c>
      <c r="AT227" s="152" t="s">
        <v>197</v>
      </c>
      <c r="AU227" s="152" t="s">
        <v>83</v>
      </c>
      <c r="AY227" s="16" t="s">
        <v>123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6" t="s">
        <v>81</v>
      </c>
      <c r="BK227" s="153">
        <f>ROUND(I227*H227,2)</f>
        <v>0</v>
      </c>
      <c r="BL227" s="16" t="s">
        <v>216</v>
      </c>
      <c r="BM227" s="152" t="s">
        <v>313</v>
      </c>
    </row>
    <row r="228" spans="1:65" s="2" customFormat="1" x14ac:dyDescent="0.2">
      <c r="A228" s="31"/>
      <c r="B228" s="32"/>
      <c r="C228" s="31"/>
      <c r="D228" s="154" t="s">
        <v>131</v>
      </c>
      <c r="E228" s="31"/>
      <c r="F228" s="155" t="s">
        <v>312</v>
      </c>
      <c r="G228" s="31"/>
      <c r="H228" s="31"/>
      <c r="I228" s="156"/>
      <c r="J228" s="31"/>
      <c r="K228" s="31"/>
      <c r="L228" s="32"/>
      <c r="M228" s="157"/>
      <c r="N228" s="158"/>
      <c r="O228" s="57"/>
      <c r="P228" s="57"/>
      <c r="Q228" s="57"/>
      <c r="R228" s="57"/>
      <c r="S228" s="57"/>
      <c r="T228" s="58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6" t="s">
        <v>131</v>
      </c>
      <c r="AU228" s="16" t="s">
        <v>83</v>
      </c>
    </row>
    <row r="229" spans="1:65" s="2" customFormat="1" ht="24.2" customHeight="1" x14ac:dyDescent="0.2">
      <c r="A229" s="31"/>
      <c r="B229" s="139"/>
      <c r="C229" s="140" t="s">
        <v>314</v>
      </c>
      <c r="D229" s="140" t="s">
        <v>125</v>
      </c>
      <c r="E229" s="141" t="s">
        <v>315</v>
      </c>
      <c r="F229" s="142" t="s">
        <v>316</v>
      </c>
      <c r="G229" s="143" t="s">
        <v>135</v>
      </c>
      <c r="H229" s="144">
        <v>1.0999999999999999E-2</v>
      </c>
      <c r="I229" s="145"/>
      <c r="J229" s="146">
        <f>ROUND(I229*H229,2)</f>
        <v>0</v>
      </c>
      <c r="K229" s="147"/>
      <c r="L229" s="32"/>
      <c r="M229" s="148" t="s">
        <v>1</v>
      </c>
      <c r="N229" s="149" t="s">
        <v>38</v>
      </c>
      <c r="O229" s="57"/>
      <c r="P229" s="150">
        <f>O229*H229</f>
        <v>0</v>
      </c>
      <c r="Q229" s="150">
        <v>0</v>
      </c>
      <c r="R229" s="150">
        <f>Q229*H229</f>
        <v>0</v>
      </c>
      <c r="S229" s="150">
        <v>0</v>
      </c>
      <c r="T229" s="15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2" t="s">
        <v>216</v>
      </c>
      <c r="AT229" s="152" t="s">
        <v>125</v>
      </c>
      <c r="AU229" s="152" t="s">
        <v>83</v>
      </c>
      <c r="AY229" s="16" t="s">
        <v>123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16" t="s">
        <v>81</v>
      </c>
      <c r="BK229" s="153">
        <f>ROUND(I229*H229,2)</f>
        <v>0</v>
      </c>
      <c r="BL229" s="16" t="s">
        <v>216</v>
      </c>
      <c r="BM229" s="152" t="s">
        <v>317</v>
      </c>
    </row>
    <row r="230" spans="1:65" s="2" customFormat="1" ht="39" x14ac:dyDescent="0.2">
      <c r="A230" s="31"/>
      <c r="B230" s="32"/>
      <c r="C230" s="31"/>
      <c r="D230" s="154" t="s">
        <v>131</v>
      </c>
      <c r="E230" s="31"/>
      <c r="F230" s="155" t="s">
        <v>318</v>
      </c>
      <c r="G230" s="31"/>
      <c r="H230" s="31"/>
      <c r="I230" s="156"/>
      <c r="J230" s="31"/>
      <c r="K230" s="31"/>
      <c r="L230" s="32"/>
      <c r="M230" s="157"/>
      <c r="N230" s="158"/>
      <c r="O230" s="57"/>
      <c r="P230" s="57"/>
      <c r="Q230" s="57"/>
      <c r="R230" s="57"/>
      <c r="S230" s="57"/>
      <c r="T230" s="58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6" t="s">
        <v>131</v>
      </c>
      <c r="AU230" s="16" t="s">
        <v>83</v>
      </c>
    </row>
    <row r="231" spans="1:65" s="12" customFormat="1" ht="22.9" customHeight="1" x14ac:dyDescent="0.2">
      <c r="B231" s="126"/>
      <c r="D231" s="127" t="s">
        <v>72</v>
      </c>
      <c r="E231" s="137" t="s">
        <v>319</v>
      </c>
      <c r="F231" s="137" t="s">
        <v>320</v>
      </c>
      <c r="I231" s="129"/>
      <c r="J231" s="138">
        <f>BK231</f>
        <v>0</v>
      </c>
      <c r="L231" s="126"/>
      <c r="M231" s="131"/>
      <c r="N231" s="132"/>
      <c r="O231" s="132"/>
      <c r="P231" s="133">
        <f>SUM(P232:P241)</f>
        <v>0</v>
      </c>
      <c r="Q231" s="132"/>
      <c r="R231" s="133">
        <f>SUM(R232:R241)</f>
        <v>0.1065</v>
      </c>
      <c r="S231" s="132"/>
      <c r="T231" s="134">
        <f>SUM(T232:T241)</f>
        <v>0.14400000000000002</v>
      </c>
      <c r="AR231" s="127" t="s">
        <v>83</v>
      </c>
      <c r="AT231" s="135" t="s">
        <v>72</v>
      </c>
      <c r="AU231" s="135" t="s">
        <v>81</v>
      </c>
      <c r="AY231" s="127" t="s">
        <v>123</v>
      </c>
      <c r="BK231" s="136">
        <f>SUM(BK232:BK241)</f>
        <v>0</v>
      </c>
    </row>
    <row r="232" spans="1:65" s="2" customFormat="1" ht="24.2" customHeight="1" x14ac:dyDescent="0.2">
      <c r="A232" s="31"/>
      <c r="B232" s="139"/>
      <c r="C232" s="140" t="s">
        <v>321</v>
      </c>
      <c r="D232" s="140" t="s">
        <v>125</v>
      </c>
      <c r="E232" s="141" t="s">
        <v>322</v>
      </c>
      <c r="F232" s="142" t="s">
        <v>323</v>
      </c>
      <c r="G232" s="143" t="s">
        <v>193</v>
      </c>
      <c r="H232" s="144">
        <v>6</v>
      </c>
      <c r="I232" s="145"/>
      <c r="J232" s="146">
        <f>ROUND(I232*H232,2)</f>
        <v>0</v>
      </c>
      <c r="K232" s="147"/>
      <c r="L232" s="32"/>
      <c r="M232" s="148" t="s">
        <v>1</v>
      </c>
      <c r="N232" s="149" t="s">
        <v>38</v>
      </c>
      <c r="O232" s="57"/>
      <c r="P232" s="150">
        <f>O232*H232</f>
        <v>0</v>
      </c>
      <c r="Q232" s="150">
        <v>0</v>
      </c>
      <c r="R232" s="150">
        <f>Q232*H232</f>
        <v>0</v>
      </c>
      <c r="S232" s="150">
        <v>0</v>
      </c>
      <c r="T232" s="151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2" t="s">
        <v>216</v>
      </c>
      <c r="AT232" s="152" t="s">
        <v>125</v>
      </c>
      <c r="AU232" s="152" t="s">
        <v>83</v>
      </c>
      <c r="AY232" s="16" t="s">
        <v>123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6" t="s">
        <v>81</v>
      </c>
      <c r="BK232" s="153">
        <f>ROUND(I232*H232,2)</f>
        <v>0</v>
      </c>
      <c r="BL232" s="16" t="s">
        <v>216</v>
      </c>
      <c r="BM232" s="152" t="s">
        <v>324</v>
      </c>
    </row>
    <row r="233" spans="1:65" s="2" customFormat="1" ht="29.25" x14ac:dyDescent="0.2">
      <c r="A233" s="31"/>
      <c r="B233" s="32"/>
      <c r="C233" s="31"/>
      <c r="D233" s="154" t="s">
        <v>131</v>
      </c>
      <c r="E233" s="31"/>
      <c r="F233" s="155" t="s">
        <v>325</v>
      </c>
      <c r="G233" s="31"/>
      <c r="H233" s="31"/>
      <c r="I233" s="156"/>
      <c r="J233" s="31"/>
      <c r="K233" s="31"/>
      <c r="L233" s="32"/>
      <c r="M233" s="157"/>
      <c r="N233" s="158"/>
      <c r="O233" s="57"/>
      <c r="P233" s="57"/>
      <c r="Q233" s="57"/>
      <c r="R233" s="57"/>
      <c r="S233" s="57"/>
      <c r="T233" s="58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6" t="s">
        <v>131</v>
      </c>
      <c r="AU233" s="16" t="s">
        <v>83</v>
      </c>
    </row>
    <row r="234" spans="1:65" s="2" customFormat="1" ht="24.2" customHeight="1" x14ac:dyDescent="0.2">
      <c r="A234" s="31"/>
      <c r="B234" s="139"/>
      <c r="C234" s="175" t="s">
        <v>326</v>
      </c>
      <c r="D234" s="175" t="s">
        <v>197</v>
      </c>
      <c r="E234" s="176" t="s">
        <v>327</v>
      </c>
      <c r="F234" s="177" t="s">
        <v>328</v>
      </c>
      <c r="G234" s="178" t="s">
        <v>193</v>
      </c>
      <c r="H234" s="179">
        <v>3</v>
      </c>
      <c r="I234" s="180"/>
      <c r="J234" s="181">
        <f>ROUND(I234*H234,2)</f>
        <v>0</v>
      </c>
      <c r="K234" s="182"/>
      <c r="L234" s="183"/>
      <c r="M234" s="184" t="s">
        <v>1</v>
      </c>
      <c r="N234" s="185" t="s">
        <v>38</v>
      </c>
      <c r="O234" s="57"/>
      <c r="P234" s="150">
        <f>O234*H234</f>
        <v>0</v>
      </c>
      <c r="Q234" s="150">
        <v>1.6E-2</v>
      </c>
      <c r="R234" s="150">
        <f>Q234*H234</f>
        <v>4.8000000000000001E-2</v>
      </c>
      <c r="S234" s="150">
        <v>0</v>
      </c>
      <c r="T234" s="151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2" t="s">
        <v>266</v>
      </c>
      <c r="AT234" s="152" t="s">
        <v>197</v>
      </c>
      <c r="AU234" s="152" t="s">
        <v>83</v>
      </c>
      <c r="AY234" s="16" t="s">
        <v>123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6" t="s">
        <v>81</v>
      </c>
      <c r="BK234" s="153">
        <f>ROUND(I234*H234,2)</f>
        <v>0</v>
      </c>
      <c r="BL234" s="16" t="s">
        <v>216</v>
      </c>
      <c r="BM234" s="152" t="s">
        <v>329</v>
      </c>
    </row>
    <row r="235" spans="1:65" s="2" customFormat="1" ht="19.5" x14ac:dyDescent="0.2">
      <c r="A235" s="31"/>
      <c r="B235" s="32"/>
      <c r="C235" s="31"/>
      <c r="D235" s="154" t="s">
        <v>131</v>
      </c>
      <c r="E235" s="31"/>
      <c r="F235" s="155" t="s">
        <v>328</v>
      </c>
      <c r="G235" s="31"/>
      <c r="H235" s="31"/>
      <c r="I235" s="156"/>
      <c r="J235" s="31"/>
      <c r="K235" s="31"/>
      <c r="L235" s="32"/>
      <c r="M235" s="157"/>
      <c r="N235" s="158"/>
      <c r="O235" s="57"/>
      <c r="P235" s="57"/>
      <c r="Q235" s="57"/>
      <c r="R235" s="57"/>
      <c r="S235" s="57"/>
      <c r="T235" s="58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6" t="s">
        <v>131</v>
      </c>
      <c r="AU235" s="16" t="s">
        <v>83</v>
      </c>
    </row>
    <row r="236" spans="1:65" s="2" customFormat="1" ht="24.2" customHeight="1" x14ac:dyDescent="0.2">
      <c r="A236" s="31"/>
      <c r="B236" s="139"/>
      <c r="C236" s="175" t="s">
        <v>330</v>
      </c>
      <c r="D236" s="175" t="s">
        <v>197</v>
      </c>
      <c r="E236" s="176" t="s">
        <v>331</v>
      </c>
      <c r="F236" s="177" t="s">
        <v>332</v>
      </c>
      <c r="G236" s="178" t="s">
        <v>193</v>
      </c>
      <c r="H236" s="179">
        <v>3</v>
      </c>
      <c r="I236" s="180"/>
      <c r="J236" s="181">
        <f>ROUND(I236*H236,2)</f>
        <v>0</v>
      </c>
      <c r="K236" s="182"/>
      <c r="L236" s="183"/>
      <c r="M236" s="184" t="s">
        <v>1</v>
      </c>
      <c r="N236" s="185" t="s">
        <v>38</v>
      </c>
      <c r="O236" s="57"/>
      <c r="P236" s="150">
        <f>O236*H236</f>
        <v>0</v>
      </c>
      <c r="Q236" s="150">
        <v>1.95E-2</v>
      </c>
      <c r="R236" s="150">
        <f>Q236*H236</f>
        <v>5.8499999999999996E-2</v>
      </c>
      <c r="S236" s="150">
        <v>0</v>
      </c>
      <c r="T236" s="15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2" t="s">
        <v>266</v>
      </c>
      <c r="AT236" s="152" t="s">
        <v>197</v>
      </c>
      <c r="AU236" s="152" t="s">
        <v>83</v>
      </c>
      <c r="AY236" s="16" t="s">
        <v>123</v>
      </c>
      <c r="BE236" s="153">
        <f>IF(N236="základní",J236,0)</f>
        <v>0</v>
      </c>
      <c r="BF236" s="153">
        <f>IF(N236="snížená",J236,0)</f>
        <v>0</v>
      </c>
      <c r="BG236" s="153">
        <f>IF(N236="zákl. přenesená",J236,0)</f>
        <v>0</v>
      </c>
      <c r="BH236" s="153">
        <f>IF(N236="sníž. přenesená",J236,0)</f>
        <v>0</v>
      </c>
      <c r="BI236" s="153">
        <f>IF(N236="nulová",J236,0)</f>
        <v>0</v>
      </c>
      <c r="BJ236" s="16" t="s">
        <v>81</v>
      </c>
      <c r="BK236" s="153">
        <f>ROUND(I236*H236,2)</f>
        <v>0</v>
      </c>
      <c r="BL236" s="16" t="s">
        <v>216</v>
      </c>
      <c r="BM236" s="152" t="s">
        <v>333</v>
      </c>
    </row>
    <row r="237" spans="1:65" s="2" customFormat="1" ht="19.5" x14ac:dyDescent="0.2">
      <c r="A237" s="31"/>
      <c r="B237" s="32"/>
      <c r="C237" s="31"/>
      <c r="D237" s="154" t="s">
        <v>131</v>
      </c>
      <c r="E237" s="31"/>
      <c r="F237" s="155" t="s">
        <v>332</v>
      </c>
      <c r="G237" s="31"/>
      <c r="H237" s="31"/>
      <c r="I237" s="156"/>
      <c r="J237" s="31"/>
      <c r="K237" s="31"/>
      <c r="L237" s="32"/>
      <c r="M237" s="157"/>
      <c r="N237" s="158"/>
      <c r="O237" s="57"/>
      <c r="P237" s="57"/>
      <c r="Q237" s="57"/>
      <c r="R237" s="57"/>
      <c r="S237" s="57"/>
      <c r="T237" s="58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131</v>
      </c>
      <c r="AU237" s="16" t="s">
        <v>83</v>
      </c>
    </row>
    <row r="238" spans="1:65" s="2" customFormat="1" ht="24.2" customHeight="1" x14ac:dyDescent="0.2">
      <c r="A238" s="31"/>
      <c r="B238" s="139"/>
      <c r="C238" s="140" t="s">
        <v>334</v>
      </c>
      <c r="D238" s="140" t="s">
        <v>125</v>
      </c>
      <c r="E238" s="141" t="s">
        <v>335</v>
      </c>
      <c r="F238" s="142" t="s">
        <v>336</v>
      </c>
      <c r="G238" s="143" t="s">
        <v>193</v>
      </c>
      <c r="H238" s="144">
        <v>6</v>
      </c>
      <c r="I238" s="145"/>
      <c r="J238" s="146">
        <f>ROUND(I238*H238,2)</f>
        <v>0</v>
      </c>
      <c r="K238" s="147"/>
      <c r="L238" s="32"/>
      <c r="M238" s="148" t="s">
        <v>1</v>
      </c>
      <c r="N238" s="149" t="s">
        <v>38</v>
      </c>
      <c r="O238" s="57"/>
      <c r="P238" s="150">
        <f>O238*H238</f>
        <v>0</v>
      </c>
      <c r="Q238" s="150">
        <v>0</v>
      </c>
      <c r="R238" s="150">
        <f>Q238*H238</f>
        <v>0</v>
      </c>
      <c r="S238" s="150">
        <v>2.4E-2</v>
      </c>
      <c r="T238" s="151">
        <f>S238*H238</f>
        <v>0.14400000000000002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2" t="s">
        <v>216</v>
      </c>
      <c r="AT238" s="152" t="s">
        <v>125</v>
      </c>
      <c r="AU238" s="152" t="s">
        <v>83</v>
      </c>
      <c r="AY238" s="16" t="s">
        <v>123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16" t="s">
        <v>81</v>
      </c>
      <c r="BK238" s="153">
        <f>ROUND(I238*H238,2)</f>
        <v>0</v>
      </c>
      <c r="BL238" s="16" t="s">
        <v>216</v>
      </c>
      <c r="BM238" s="152" t="s">
        <v>337</v>
      </c>
    </row>
    <row r="239" spans="1:65" s="2" customFormat="1" ht="19.5" x14ac:dyDescent="0.2">
      <c r="A239" s="31"/>
      <c r="B239" s="32"/>
      <c r="C239" s="31"/>
      <c r="D239" s="154" t="s">
        <v>131</v>
      </c>
      <c r="E239" s="31"/>
      <c r="F239" s="155" t="s">
        <v>338</v>
      </c>
      <c r="G239" s="31"/>
      <c r="H239" s="31"/>
      <c r="I239" s="156"/>
      <c r="J239" s="31"/>
      <c r="K239" s="31"/>
      <c r="L239" s="32"/>
      <c r="M239" s="157"/>
      <c r="N239" s="158"/>
      <c r="O239" s="57"/>
      <c r="P239" s="57"/>
      <c r="Q239" s="57"/>
      <c r="R239" s="57"/>
      <c r="S239" s="57"/>
      <c r="T239" s="58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6" t="s">
        <v>131</v>
      </c>
      <c r="AU239" s="16" t="s">
        <v>83</v>
      </c>
    </row>
    <row r="240" spans="1:65" s="2" customFormat="1" ht="24.2" customHeight="1" x14ac:dyDescent="0.2">
      <c r="A240" s="31"/>
      <c r="B240" s="139"/>
      <c r="C240" s="140" t="s">
        <v>339</v>
      </c>
      <c r="D240" s="140" t="s">
        <v>125</v>
      </c>
      <c r="E240" s="141" t="s">
        <v>340</v>
      </c>
      <c r="F240" s="142" t="s">
        <v>341</v>
      </c>
      <c r="G240" s="143" t="s">
        <v>135</v>
      </c>
      <c r="H240" s="144">
        <v>0.107</v>
      </c>
      <c r="I240" s="145"/>
      <c r="J240" s="146">
        <f>ROUND(I240*H240,2)</f>
        <v>0</v>
      </c>
      <c r="K240" s="147"/>
      <c r="L240" s="32"/>
      <c r="M240" s="148" t="s">
        <v>1</v>
      </c>
      <c r="N240" s="149" t="s">
        <v>38</v>
      </c>
      <c r="O240" s="57"/>
      <c r="P240" s="150">
        <f>O240*H240</f>
        <v>0</v>
      </c>
      <c r="Q240" s="150">
        <v>0</v>
      </c>
      <c r="R240" s="150">
        <f>Q240*H240</f>
        <v>0</v>
      </c>
      <c r="S240" s="150">
        <v>0</v>
      </c>
      <c r="T240" s="151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2" t="s">
        <v>216</v>
      </c>
      <c r="AT240" s="152" t="s">
        <v>125</v>
      </c>
      <c r="AU240" s="152" t="s">
        <v>83</v>
      </c>
      <c r="AY240" s="16" t="s">
        <v>123</v>
      </c>
      <c r="BE240" s="153">
        <f>IF(N240="základní",J240,0)</f>
        <v>0</v>
      </c>
      <c r="BF240" s="153">
        <f>IF(N240="snížená",J240,0)</f>
        <v>0</v>
      </c>
      <c r="BG240" s="153">
        <f>IF(N240="zákl. přenesená",J240,0)</f>
        <v>0</v>
      </c>
      <c r="BH240" s="153">
        <f>IF(N240="sníž. přenesená",J240,0)</f>
        <v>0</v>
      </c>
      <c r="BI240" s="153">
        <f>IF(N240="nulová",J240,0)</f>
        <v>0</v>
      </c>
      <c r="BJ240" s="16" t="s">
        <v>81</v>
      </c>
      <c r="BK240" s="153">
        <f>ROUND(I240*H240,2)</f>
        <v>0</v>
      </c>
      <c r="BL240" s="16" t="s">
        <v>216</v>
      </c>
      <c r="BM240" s="152" t="s">
        <v>342</v>
      </c>
    </row>
    <row r="241" spans="1:65" s="2" customFormat="1" ht="29.25" x14ac:dyDescent="0.2">
      <c r="A241" s="31"/>
      <c r="B241" s="32"/>
      <c r="C241" s="31"/>
      <c r="D241" s="154" t="s">
        <v>131</v>
      </c>
      <c r="E241" s="31"/>
      <c r="F241" s="155" t="s">
        <v>343</v>
      </c>
      <c r="G241" s="31"/>
      <c r="H241" s="31"/>
      <c r="I241" s="156"/>
      <c r="J241" s="31"/>
      <c r="K241" s="31"/>
      <c r="L241" s="32"/>
      <c r="M241" s="157"/>
      <c r="N241" s="158"/>
      <c r="O241" s="57"/>
      <c r="P241" s="57"/>
      <c r="Q241" s="57"/>
      <c r="R241" s="57"/>
      <c r="S241" s="57"/>
      <c r="T241" s="58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6" t="s">
        <v>131</v>
      </c>
      <c r="AU241" s="16" t="s">
        <v>83</v>
      </c>
    </row>
    <row r="242" spans="1:65" s="12" customFormat="1" ht="22.9" customHeight="1" x14ac:dyDescent="0.2">
      <c r="B242" s="126"/>
      <c r="D242" s="127" t="s">
        <v>72</v>
      </c>
      <c r="E242" s="137" t="s">
        <v>344</v>
      </c>
      <c r="F242" s="137" t="s">
        <v>345</v>
      </c>
      <c r="I242" s="129"/>
      <c r="J242" s="138">
        <f>BK242</f>
        <v>0</v>
      </c>
      <c r="L242" s="126"/>
      <c r="M242" s="131"/>
      <c r="N242" s="132"/>
      <c r="O242" s="132"/>
      <c r="P242" s="133">
        <f>SUM(P243:P244)</f>
        <v>0</v>
      </c>
      <c r="Q242" s="132"/>
      <c r="R242" s="133">
        <f>SUM(R243:R244)</f>
        <v>0</v>
      </c>
      <c r="S242" s="132"/>
      <c r="T242" s="134">
        <f>SUM(T243:T244)</f>
        <v>3.3600000000000001E-3</v>
      </c>
      <c r="AR242" s="127" t="s">
        <v>83</v>
      </c>
      <c r="AT242" s="135" t="s">
        <v>72</v>
      </c>
      <c r="AU242" s="135" t="s">
        <v>81</v>
      </c>
      <c r="AY242" s="127" t="s">
        <v>123</v>
      </c>
      <c r="BK242" s="136">
        <f>SUM(BK243:BK244)</f>
        <v>0</v>
      </c>
    </row>
    <row r="243" spans="1:65" s="2" customFormat="1" ht="16.5" customHeight="1" x14ac:dyDescent="0.2">
      <c r="A243" s="31"/>
      <c r="B243" s="139"/>
      <c r="C243" s="140" t="s">
        <v>346</v>
      </c>
      <c r="D243" s="140" t="s">
        <v>125</v>
      </c>
      <c r="E243" s="141" t="s">
        <v>347</v>
      </c>
      <c r="F243" s="142" t="s">
        <v>348</v>
      </c>
      <c r="G243" s="143" t="s">
        <v>142</v>
      </c>
      <c r="H243" s="144">
        <v>0.84</v>
      </c>
      <c r="I243" s="145"/>
      <c r="J243" s="146">
        <f>ROUND(I243*H243,2)</f>
        <v>0</v>
      </c>
      <c r="K243" s="147"/>
      <c r="L243" s="32"/>
      <c r="M243" s="148" t="s">
        <v>1</v>
      </c>
      <c r="N243" s="149" t="s">
        <v>38</v>
      </c>
      <c r="O243" s="57"/>
      <c r="P243" s="150">
        <f>O243*H243</f>
        <v>0</v>
      </c>
      <c r="Q243" s="150">
        <v>0</v>
      </c>
      <c r="R243" s="150">
        <f>Q243*H243</f>
        <v>0</v>
      </c>
      <c r="S243" s="150">
        <v>4.0000000000000001E-3</v>
      </c>
      <c r="T243" s="151">
        <f>S243*H243</f>
        <v>3.3600000000000001E-3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2" t="s">
        <v>216</v>
      </c>
      <c r="AT243" s="152" t="s">
        <v>125</v>
      </c>
      <c r="AU243" s="152" t="s">
        <v>83</v>
      </c>
      <c r="AY243" s="16" t="s">
        <v>123</v>
      </c>
      <c r="BE243" s="153">
        <f>IF(N243="základní",J243,0)</f>
        <v>0</v>
      </c>
      <c r="BF243" s="153">
        <f>IF(N243="snížená",J243,0)</f>
        <v>0</v>
      </c>
      <c r="BG243" s="153">
        <f>IF(N243="zákl. přenesená",J243,0)</f>
        <v>0</v>
      </c>
      <c r="BH243" s="153">
        <f>IF(N243="sníž. přenesená",J243,0)</f>
        <v>0</v>
      </c>
      <c r="BI243" s="153">
        <f>IF(N243="nulová",J243,0)</f>
        <v>0</v>
      </c>
      <c r="BJ243" s="16" t="s">
        <v>81</v>
      </c>
      <c r="BK243" s="153">
        <f>ROUND(I243*H243,2)</f>
        <v>0</v>
      </c>
      <c r="BL243" s="16" t="s">
        <v>216</v>
      </c>
      <c r="BM243" s="152" t="s">
        <v>349</v>
      </c>
    </row>
    <row r="244" spans="1:65" s="2" customFormat="1" x14ac:dyDescent="0.2">
      <c r="A244" s="31"/>
      <c r="B244" s="32"/>
      <c r="C244" s="31"/>
      <c r="D244" s="154" t="s">
        <v>131</v>
      </c>
      <c r="E244" s="31"/>
      <c r="F244" s="155" t="s">
        <v>350</v>
      </c>
      <c r="G244" s="31"/>
      <c r="H244" s="31"/>
      <c r="I244" s="156"/>
      <c r="J244" s="31"/>
      <c r="K244" s="31"/>
      <c r="L244" s="32"/>
      <c r="M244" s="157"/>
      <c r="N244" s="158"/>
      <c r="O244" s="57"/>
      <c r="P244" s="57"/>
      <c r="Q244" s="57"/>
      <c r="R244" s="57"/>
      <c r="S244" s="57"/>
      <c r="T244" s="5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131</v>
      </c>
      <c r="AU244" s="16" t="s">
        <v>83</v>
      </c>
    </row>
    <row r="245" spans="1:65" s="12" customFormat="1" ht="22.9" customHeight="1" x14ac:dyDescent="0.2">
      <c r="B245" s="126"/>
      <c r="D245" s="127" t="s">
        <v>72</v>
      </c>
      <c r="E245" s="137" t="s">
        <v>351</v>
      </c>
      <c r="F245" s="137" t="s">
        <v>352</v>
      </c>
      <c r="I245" s="129"/>
      <c r="J245" s="138">
        <f>BK245</f>
        <v>0</v>
      </c>
      <c r="L245" s="126"/>
      <c r="M245" s="131"/>
      <c r="N245" s="132"/>
      <c r="O245" s="132"/>
      <c r="P245" s="133">
        <f>SUM(P246:P300)</f>
        <v>0</v>
      </c>
      <c r="Q245" s="132"/>
      <c r="R245" s="133">
        <f>SUM(R246:R300)</f>
        <v>0.77892684000000001</v>
      </c>
      <c r="S245" s="132"/>
      <c r="T245" s="134">
        <f>SUM(T246:T300)</f>
        <v>2.3246015</v>
      </c>
      <c r="AR245" s="127" t="s">
        <v>83</v>
      </c>
      <c r="AT245" s="135" t="s">
        <v>72</v>
      </c>
      <c r="AU245" s="135" t="s">
        <v>81</v>
      </c>
      <c r="AY245" s="127" t="s">
        <v>123</v>
      </c>
      <c r="BK245" s="136">
        <f>SUM(BK246:BK300)</f>
        <v>0</v>
      </c>
    </row>
    <row r="246" spans="1:65" s="2" customFormat="1" ht="16.5" customHeight="1" x14ac:dyDescent="0.2">
      <c r="A246" s="31"/>
      <c r="B246" s="139"/>
      <c r="C246" s="140" t="s">
        <v>353</v>
      </c>
      <c r="D246" s="140" t="s">
        <v>125</v>
      </c>
      <c r="E246" s="141" t="s">
        <v>354</v>
      </c>
      <c r="F246" s="142" t="s">
        <v>355</v>
      </c>
      <c r="G246" s="143" t="s">
        <v>142</v>
      </c>
      <c r="H246" s="144">
        <v>27.95</v>
      </c>
      <c r="I246" s="145"/>
      <c r="J246" s="146">
        <f>ROUND(I246*H246,2)</f>
        <v>0</v>
      </c>
      <c r="K246" s="147"/>
      <c r="L246" s="32"/>
      <c r="M246" s="148" t="s">
        <v>1</v>
      </c>
      <c r="N246" s="149" t="s">
        <v>38</v>
      </c>
      <c r="O246" s="57"/>
      <c r="P246" s="150">
        <f>O246*H246</f>
        <v>0</v>
      </c>
      <c r="Q246" s="150">
        <v>0</v>
      </c>
      <c r="R246" s="150">
        <f>Q246*H246</f>
        <v>0</v>
      </c>
      <c r="S246" s="150">
        <v>0</v>
      </c>
      <c r="T246" s="151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2" t="s">
        <v>216</v>
      </c>
      <c r="AT246" s="152" t="s">
        <v>125</v>
      </c>
      <c r="AU246" s="152" t="s">
        <v>83</v>
      </c>
      <c r="AY246" s="16" t="s">
        <v>123</v>
      </c>
      <c r="BE246" s="153">
        <f>IF(N246="základní",J246,0)</f>
        <v>0</v>
      </c>
      <c r="BF246" s="153">
        <f>IF(N246="snížená",J246,0)</f>
        <v>0</v>
      </c>
      <c r="BG246" s="153">
        <f>IF(N246="zákl. přenesená",J246,0)</f>
        <v>0</v>
      </c>
      <c r="BH246" s="153">
        <f>IF(N246="sníž. přenesená",J246,0)</f>
        <v>0</v>
      </c>
      <c r="BI246" s="153">
        <f>IF(N246="nulová",J246,0)</f>
        <v>0</v>
      </c>
      <c r="BJ246" s="16" t="s">
        <v>81</v>
      </c>
      <c r="BK246" s="153">
        <f>ROUND(I246*H246,2)</f>
        <v>0</v>
      </c>
      <c r="BL246" s="16" t="s">
        <v>216</v>
      </c>
      <c r="BM246" s="152" t="s">
        <v>356</v>
      </c>
    </row>
    <row r="247" spans="1:65" s="2" customFormat="1" x14ac:dyDescent="0.2">
      <c r="A247" s="31"/>
      <c r="B247" s="32"/>
      <c r="C247" s="31"/>
      <c r="D247" s="154" t="s">
        <v>131</v>
      </c>
      <c r="E247" s="31"/>
      <c r="F247" s="155" t="s">
        <v>357</v>
      </c>
      <c r="G247" s="31"/>
      <c r="H247" s="31"/>
      <c r="I247" s="156"/>
      <c r="J247" s="31"/>
      <c r="K247" s="31"/>
      <c r="L247" s="32"/>
      <c r="M247" s="157"/>
      <c r="N247" s="158"/>
      <c r="O247" s="57"/>
      <c r="P247" s="57"/>
      <c r="Q247" s="57"/>
      <c r="R247" s="57"/>
      <c r="S247" s="57"/>
      <c r="T247" s="58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6" t="s">
        <v>131</v>
      </c>
      <c r="AU247" s="16" t="s">
        <v>83</v>
      </c>
    </row>
    <row r="248" spans="1:65" s="13" customFormat="1" x14ac:dyDescent="0.2">
      <c r="B248" s="159"/>
      <c r="D248" s="154" t="s">
        <v>156</v>
      </c>
      <c r="E248" s="160" t="s">
        <v>1</v>
      </c>
      <c r="F248" s="161" t="s">
        <v>358</v>
      </c>
      <c r="H248" s="162">
        <v>27.95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156</v>
      </c>
      <c r="AU248" s="160" t="s">
        <v>83</v>
      </c>
      <c r="AV248" s="13" t="s">
        <v>83</v>
      </c>
      <c r="AW248" s="13" t="s">
        <v>30</v>
      </c>
      <c r="AX248" s="13" t="s">
        <v>81</v>
      </c>
      <c r="AY248" s="160" t="s">
        <v>123</v>
      </c>
    </row>
    <row r="249" spans="1:65" s="2" customFormat="1" ht="16.5" customHeight="1" x14ac:dyDescent="0.2">
      <c r="A249" s="31"/>
      <c r="B249" s="139"/>
      <c r="C249" s="140" t="s">
        <v>359</v>
      </c>
      <c r="D249" s="140" t="s">
        <v>125</v>
      </c>
      <c r="E249" s="141" t="s">
        <v>360</v>
      </c>
      <c r="F249" s="142" t="s">
        <v>361</v>
      </c>
      <c r="G249" s="143" t="s">
        <v>142</v>
      </c>
      <c r="H249" s="144">
        <v>27.95</v>
      </c>
      <c r="I249" s="145"/>
      <c r="J249" s="146">
        <f>ROUND(I249*H249,2)</f>
        <v>0</v>
      </c>
      <c r="K249" s="147"/>
      <c r="L249" s="32"/>
      <c r="M249" s="148" t="s">
        <v>1</v>
      </c>
      <c r="N249" s="149" t="s">
        <v>38</v>
      </c>
      <c r="O249" s="57"/>
      <c r="P249" s="150">
        <f>O249*H249</f>
        <v>0</v>
      </c>
      <c r="Q249" s="150">
        <v>2.9999999999999997E-4</v>
      </c>
      <c r="R249" s="150">
        <f>Q249*H249</f>
        <v>8.3849999999999984E-3</v>
      </c>
      <c r="S249" s="150">
        <v>0</v>
      </c>
      <c r="T249" s="151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2" t="s">
        <v>216</v>
      </c>
      <c r="AT249" s="152" t="s">
        <v>125</v>
      </c>
      <c r="AU249" s="152" t="s">
        <v>83</v>
      </c>
      <c r="AY249" s="16" t="s">
        <v>123</v>
      </c>
      <c r="BE249" s="153">
        <f>IF(N249="základní",J249,0)</f>
        <v>0</v>
      </c>
      <c r="BF249" s="153">
        <f>IF(N249="snížená",J249,0)</f>
        <v>0</v>
      </c>
      <c r="BG249" s="153">
        <f>IF(N249="zákl. přenesená",J249,0)</f>
        <v>0</v>
      </c>
      <c r="BH249" s="153">
        <f>IF(N249="sníž. přenesená",J249,0)</f>
        <v>0</v>
      </c>
      <c r="BI249" s="153">
        <f>IF(N249="nulová",J249,0)</f>
        <v>0</v>
      </c>
      <c r="BJ249" s="16" t="s">
        <v>81</v>
      </c>
      <c r="BK249" s="153">
        <f>ROUND(I249*H249,2)</f>
        <v>0</v>
      </c>
      <c r="BL249" s="16" t="s">
        <v>216</v>
      </c>
      <c r="BM249" s="152" t="s">
        <v>362</v>
      </c>
    </row>
    <row r="250" spans="1:65" s="2" customFormat="1" ht="19.5" x14ac:dyDescent="0.2">
      <c r="A250" s="31"/>
      <c r="B250" s="32"/>
      <c r="C250" s="31"/>
      <c r="D250" s="154" t="s">
        <v>131</v>
      </c>
      <c r="E250" s="31"/>
      <c r="F250" s="155" t="s">
        <v>363</v>
      </c>
      <c r="G250" s="31"/>
      <c r="H250" s="31"/>
      <c r="I250" s="156"/>
      <c r="J250" s="31"/>
      <c r="K250" s="31"/>
      <c r="L250" s="32"/>
      <c r="M250" s="157"/>
      <c r="N250" s="158"/>
      <c r="O250" s="57"/>
      <c r="P250" s="57"/>
      <c r="Q250" s="57"/>
      <c r="R250" s="57"/>
      <c r="S250" s="57"/>
      <c r="T250" s="58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6" t="s">
        <v>131</v>
      </c>
      <c r="AU250" s="16" t="s">
        <v>83</v>
      </c>
    </row>
    <row r="251" spans="1:65" s="13" customFormat="1" x14ac:dyDescent="0.2">
      <c r="B251" s="159"/>
      <c r="D251" s="154" t="s">
        <v>156</v>
      </c>
      <c r="E251" s="160" t="s">
        <v>1</v>
      </c>
      <c r="F251" s="161" t="s">
        <v>358</v>
      </c>
      <c r="H251" s="162">
        <v>27.95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156</v>
      </c>
      <c r="AU251" s="160" t="s">
        <v>83</v>
      </c>
      <c r="AV251" s="13" t="s">
        <v>83</v>
      </c>
      <c r="AW251" s="13" t="s">
        <v>30</v>
      </c>
      <c r="AX251" s="13" t="s">
        <v>81</v>
      </c>
      <c r="AY251" s="160" t="s">
        <v>123</v>
      </c>
    </row>
    <row r="252" spans="1:65" s="2" customFormat="1" ht="24.2" customHeight="1" x14ac:dyDescent="0.2">
      <c r="A252" s="31"/>
      <c r="B252" s="139"/>
      <c r="C252" s="140" t="s">
        <v>364</v>
      </c>
      <c r="D252" s="140" t="s">
        <v>125</v>
      </c>
      <c r="E252" s="141" t="s">
        <v>365</v>
      </c>
      <c r="F252" s="142" t="s">
        <v>366</v>
      </c>
      <c r="G252" s="143" t="s">
        <v>142</v>
      </c>
      <c r="H252" s="144">
        <v>27.95</v>
      </c>
      <c r="I252" s="145"/>
      <c r="J252" s="146">
        <f>ROUND(I252*H252,2)</f>
        <v>0</v>
      </c>
      <c r="K252" s="147"/>
      <c r="L252" s="32"/>
      <c r="M252" s="148" t="s">
        <v>1</v>
      </c>
      <c r="N252" s="149" t="s">
        <v>38</v>
      </c>
      <c r="O252" s="57"/>
      <c r="P252" s="150">
        <f>O252*H252</f>
        <v>0</v>
      </c>
      <c r="Q252" s="150">
        <v>7.5799999999999999E-3</v>
      </c>
      <c r="R252" s="150">
        <f>Q252*H252</f>
        <v>0.21186099999999999</v>
      </c>
      <c r="S252" s="150">
        <v>0</v>
      </c>
      <c r="T252" s="151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2" t="s">
        <v>216</v>
      </c>
      <c r="AT252" s="152" t="s">
        <v>125</v>
      </c>
      <c r="AU252" s="152" t="s">
        <v>83</v>
      </c>
      <c r="AY252" s="16" t="s">
        <v>123</v>
      </c>
      <c r="BE252" s="153">
        <f>IF(N252="základní",J252,0)</f>
        <v>0</v>
      </c>
      <c r="BF252" s="153">
        <f>IF(N252="snížená",J252,0)</f>
        <v>0</v>
      </c>
      <c r="BG252" s="153">
        <f>IF(N252="zákl. přenesená",J252,0)</f>
        <v>0</v>
      </c>
      <c r="BH252" s="153">
        <f>IF(N252="sníž. přenesená",J252,0)</f>
        <v>0</v>
      </c>
      <c r="BI252" s="153">
        <f>IF(N252="nulová",J252,0)</f>
        <v>0</v>
      </c>
      <c r="BJ252" s="16" t="s">
        <v>81</v>
      </c>
      <c r="BK252" s="153">
        <f>ROUND(I252*H252,2)</f>
        <v>0</v>
      </c>
      <c r="BL252" s="16" t="s">
        <v>216</v>
      </c>
      <c r="BM252" s="152" t="s">
        <v>367</v>
      </c>
    </row>
    <row r="253" spans="1:65" s="2" customFormat="1" ht="19.5" x14ac:dyDescent="0.2">
      <c r="A253" s="31"/>
      <c r="B253" s="32"/>
      <c r="C253" s="31"/>
      <c r="D253" s="154" t="s">
        <v>131</v>
      </c>
      <c r="E253" s="31"/>
      <c r="F253" s="155" t="s">
        <v>368</v>
      </c>
      <c r="G253" s="31"/>
      <c r="H253" s="31"/>
      <c r="I253" s="156"/>
      <c r="J253" s="31"/>
      <c r="K253" s="31"/>
      <c r="L253" s="32"/>
      <c r="M253" s="157"/>
      <c r="N253" s="158"/>
      <c r="O253" s="57"/>
      <c r="P253" s="57"/>
      <c r="Q253" s="57"/>
      <c r="R253" s="57"/>
      <c r="S253" s="57"/>
      <c r="T253" s="58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131</v>
      </c>
      <c r="AU253" s="16" t="s">
        <v>83</v>
      </c>
    </row>
    <row r="254" spans="1:65" s="13" customFormat="1" x14ac:dyDescent="0.2">
      <c r="B254" s="159"/>
      <c r="D254" s="154" t="s">
        <v>156</v>
      </c>
      <c r="E254" s="160" t="s">
        <v>1</v>
      </c>
      <c r="F254" s="161" t="s">
        <v>358</v>
      </c>
      <c r="H254" s="162">
        <v>27.95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0" t="s">
        <v>156</v>
      </c>
      <c r="AU254" s="160" t="s">
        <v>83</v>
      </c>
      <c r="AV254" s="13" t="s">
        <v>83</v>
      </c>
      <c r="AW254" s="13" t="s">
        <v>30</v>
      </c>
      <c r="AX254" s="13" t="s">
        <v>81</v>
      </c>
      <c r="AY254" s="160" t="s">
        <v>123</v>
      </c>
    </row>
    <row r="255" spans="1:65" s="2" customFormat="1" ht="24.2" customHeight="1" x14ac:dyDescent="0.2">
      <c r="A255" s="31"/>
      <c r="B255" s="139"/>
      <c r="C255" s="140" t="s">
        <v>369</v>
      </c>
      <c r="D255" s="140" t="s">
        <v>125</v>
      </c>
      <c r="E255" s="141" t="s">
        <v>370</v>
      </c>
      <c r="F255" s="142" t="s">
        <v>371</v>
      </c>
      <c r="G255" s="143" t="s">
        <v>181</v>
      </c>
      <c r="H255" s="144">
        <v>7.2</v>
      </c>
      <c r="I255" s="145"/>
      <c r="J255" s="146">
        <f>ROUND(I255*H255,2)</f>
        <v>0</v>
      </c>
      <c r="K255" s="147"/>
      <c r="L255" s="32"/>
      <c r="M255" s="148" t="s">
        <v>1</v>
      </c>
      <c r="N255" s="149" t="s">
        <v>38</v>
      </c>
      <c r="O255" s="57"/>
      <c r="P255" s="150">
        <f>O255*H255</f>
        <v>0</v>
      </c>
      <c r="Q255" s="150">
        <v>5.8E-4</v>
      </c>
      <c r="R255" s="150">
        <f>Q255*H255</f>
        <v>4.176E-3</v>
      </c>
      <c r="S255" s="150">
        <v>0</v>
      </c>
      <c r="T255" s="151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2" t="s">
        <v>216</v>
      </c>
      <c r="AT255" s="152" t="s">
        <v>125</v>
      </c>
      <c r="AU255" s="152" t="s">
        <v>83</v>
      </c>
      <c r="AY255" s="16" t="s">
        <v>123</v>
      </c>
      <c r="BE255" s="153">
        <f>IF(N255="základní",J255,0)</f>
        <v>0</v>
      </c>
      <c r="BF255" s="153">
        <f>IF(N255="snížená",J255,0)</f>
        <v>0</v>
      </c>
      <c r="BG255" s="153">
        <f>IF(N255="zákl. přenesená",J255,0)</f>
        <v>0</v>
      </c>
      <c r="BH255" s="153">
        <f>IF(N255="sníž. přenesená",J255,0)</f>
        <v>0</v>
      </c>
      <c r="BI255" s="153">
        <f>IF(N255="nulová",J255,0)</f>
        <v>0</v>
      </c>
      <c r="BJ255" s="16" t="s">
        <v>81</v>
      </c>
      <c r="BK255" s="153">
        <f>ROUND(I255*H255,2)</f>
        <v>0</v>
      </c>
      <c r="BL255" s="16" t="s">
        <v>216</v>
      </c>
      <c r="BM255" s="152" t="s">
        <v>372</v>
      </c>
    </row>
    <row r="256" spans="1:65" s="2" customFormat="1" ht="19.5" x14ac:dyDescent="0.2">
      <c r="A256" s="31"/>
      <c r="B256" s="32"/>
      <c r="C256" s="31"/>
      <c r="D256" s="154" t="s">
        <v>131</v>
      </c>
      <c r="E256" s="31"/>
      <c r="F256" s="155" t="s">
        <v>373</v>
      </c>
      <c r="G256" s="31"/>
      <c r="H256" s="31"/>
      <c r="I256" s="156"/>
      <c r="J256" s="31"/>
      <c r="K256" s="31"/>
      <c r="L256" s="32"/>
      <c r="M256" s="157"/>
      <c r="N256" s="158"/>
      <c r="O256" s="57"/>
      <c r="P256" s="57"/>
      <c r="Q256" s="57"/>
      <c r="R256" s="57"/>
      <c r="S256" s="57"/>
      <c r="T256" s="58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6" t="s">
        <v>131</v>
      </c>
      <c r="AU256" s="16" t="s">
        <v>83</v>
      </c>
    </row>
    <row r="257" spans="1:65" s="13" customFormat="1" x14ac:dyDescent="0.2">
      <c r="B257" s="159"/>
      <c r="D257" s="154" t="s">
        <v>156</v>
      </c>
      <c r="E257" s="160" t="s">
        <v>1</v>
      </c>
      <c r="F257" s="161" t="s">
        <v>374</v>
      </c>
      <c r="H257" s="162">
        <v>7.2</v>
      </c>
      <c r="I257" s="163"/>
      <c r="L257" s="159"/>
      <c r="M257" s="164"/>
      <c r="N257" s="165"/>
      <c r="O257" s="165"/>
      <c r="P257" s="165"/>
      <c r="Q257" s="165"/>
      <c r="R257" s="165"/>
      <c r="S257" s="165"/>
      <c r="T257" s="166"/>
      <c r="AT257" s="160" t="s">
        <v>156</v>
      </c>
      <c r="AU257" s="160" t="s">
        <v>83</v>
      </c>
      <c r="AV257" s="13" t="s">
        <v>83</v>
      </c>
      <c r="AW257" s="13" t="s">
        <v>30</v>
      </c>
      <c r="AX257" s="13" t="s">
        <v>81</v>
      </c>
      <c r="AY257" s="160" t="s">
        <v>123</v>
      </c>
    </row>
    <row r="258" spans="1:65" s="2" customFormat="1" ht="24.2" customHeight="1" x14ac:dyDescent="0.2">
      <c r="A258" s="31"/>
      <c r="B258" s="139"/>
      <c r="C258" s="175" t="s">
        <v>375</v>
      </c>
      <c r="D258" s="175" t="s">
        <v>197</v>
      </c>
      <c r="E258" s="176" t="s">
        <v>376</v>
      </c>
      <c r="F258" s="177" t="s">
        <v>377</v>
      </c>
      <c r="G258" s="178" t="s">
        <v>193</v>
      </c>
      <c r="H258" s="179">
        <v>13.226000000000001</v>
      </c>
      <c r="I258" s="180"/>
      <c r="J258" s="181">
        <f>ROUND(I258*H258,2)</f>
        <v>0</v>
      </c>
      <c r="K258" s="182"/>
      <c r="L258" s="183"/>
      <c r="M258" s="184" t="s">
        <v>1</v>
      </c>
      <c r="N258" s="185" t="s">
        <v>38</v>
      </c>
      <c r="O258" s="57"/>
      <c r="P258" s="150">
        <f>O258*H258</f>
        <v>0</v>
      </c>
      <c r="Q258" s="150">
        <v>1.1999999999999999E-3</v>
      </c>
      <c r="R258" s="150">
        <f>Q258*H258</f>
        <v>1.5871199999999999E-2</v>
      </c>
      <c r="S258" s="150">
        <v>0</v>
      </c>
      <c r="T258" s="151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2" t="s">
        <v>266</v>
      </c>
      <c r="AT258" s="152" t="s">
        <v>197</v>
      </c>
      <c r="AU258" s="152" t="s">
        <v>83</v>
      </c>
      <c r="AY258" s="16" t="s">
        <v>123</v>
      </c>
      <c r="BE258" s="153">
        <f>IF(N258="základní",J258,0)</f>
        <v>0</v>
      </c>
      <c r="BF258" s="153">
        <f>IF(N258="snížená",J258,0)</f>
        <v>0</v>
      </c>
      <c r="BG258" s="153">
        <f>IF(N258="zákl. přenesená",J258,0)</f>
        <v>0</v>
      </c>
      <c r="BH258" s="153">
        <f>IF(N258="sníž. přenesená",J258,0)</f>
        <v>0</v>
      </c>
      <c r="BI258" s="153">
        <f>IF(N258="nulová",J258,0)</f>
        <v>0</v>
      </c>
      <c r="BJ258" s="16" t="s">
        <v>81</v>
      </c>
      <c r="BK258" s="153">
        <f>ROUND(I258*H258,2)</f>
        <v>0</v>
      </c>
      <c r="BL258" s="16" t="s">
        <v>216</v>
      </c>
      <c r="BM258" s="152" t="s">
        <v>378</v>
      </c>
    </row>
    <row r="259" spans="1:65" s="2" customFormat="1" ht="19.5" x14ac:dyDescent="0.2">
      <c r="A259" s="31"/>
      <c r="B259" s="32"/>
      <c r="C259" s="31"/>
      <c r="D259" s="154" t="s">
        <v>131</v>
      </c>
      <c r="E259" s="31"/>
      <c r="F259" s="155" t="s">
        <v>377</v>
      </c>
      <c r="G259" s="31"/>
      <c r="H259" s="31"/>
      <c r="I259" s="156"/>
      <c r="J259" s="31"/>
      <c r="K259" s="31"/>
      <c r="L259" s="32"/>
      <c r="M259" s="157"/>
      <c r="N259" s="158"/>
      <c r="O259" s="57"/>
      <c r="P259" s="57"/>
      <c r="Q259" s="57"/>
      <c r="R259" s="57"/>
      <c r="S259" s="57"/>
      <c r="T259" s="58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6" t="s">
        <v>131</v>
      </c>
      <c r="AU259" s="16" t="s">
        <v>83</v>
      </c>
    </row>
    <row r="260" spans="1:65" s="13" customFormat="1" x14ac:dyDescent="0.2">
      <c r="B260" s="159"/>
      <c r="D260" s="154" t="s">
        <v>156</v>
      </c>
      <c r="F260" s="161" t="s">
        <v>379</v>
      </c>
      <c r="H260" s="162">
        <v>13.226000000000001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0" t="s">
        <v>156</v>
      </c>
      <c r="AU260" s="160" t="s">
        <v>83</v>
      </c>
      <c r="AV260" s="13" t="s">
        <v>83</v>
      </c>
      <c r="AW260" s="13" t="s">
        <v>3</v>
      </c>
      <c r="AX260" s="13" t="s">
        <v>81</v>
      </c>
      <c r="AY260" s="160" t="s">
        <v>123</v>
      </c>
    </row>
    <row r="261" spans="1:65" s="2" customFormat="1" ht="24.2" customHeight="1" x14ac:dyDescent="0.2">
      <c r="A261" s="31"/>
      <c r="B261" s="139"/>
      <c r="C261" s="140" t="s">
        <v>380</v>
      </c>
      <c r="D261" s="140" t="s">
        <v>125</v>
      </c>
      <c r="E261" s="141" t="s">
        <v>381</v>
      </c>
      <c r="F261" s="142" t="s">
        <v>382</v>
      </c>
      <c r="G261" s="143" t="s">
        <v>142</v>
      </c>
      <c r="H261" s="144">
        <v>27.95</v>
      </c>
      <c r="I261" s="145"/>
      <c r="J261" s="146">
        <f>ROUND(I261*H261,2)</f>
        <v>0</v>
      </c>
      <c r="K261" s="147"/>
      <c r="L261" s="32"/>
      <c r="M261" s="148" t="s">
        <v>1</v>
      </c>
      <c r="N261" s="149" t="s">
        <v>38</v>
      </c>
      <c r="O261" s="57"/>
      <c r="P261" s="150">
        <f>O261*H261</f>
        <v>0</v>
      </c>
      <c r="Q261" s="150">
        <v>0</v>
      </c>
      <c r="R261" s="150">
        <f>Q261*H261</f>
        <v>0</v>
      </c>
      <c r="S261" s="150">
        <v>8.3169999999999994E-2</v>
      </c>
      <c r="T261" s="151">
        <f>S261*H261</f>
        <v>2.3246015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2" t="s">
        <v>216</v>
      </c>
      <c r="AT261" s="152" t="s">
        <v>125</v>
      </c>
      <c r="AU261" s="152" t="s">
        <v>83</v>
      </c>
      <c r="AY261" s="16" t="s">
        <v>123</v>
      </c>
      <c r="BE261" s="153">
        <f>IF(N261="základní",J261,0)</f>
        <v>0</v>
      </c>
      <c r="BF261" s="153">
        <f>IF(N261="snížená",J261,0)</f>
        <v>0</v>
      </c>
      <c r="BG261" s="153">
        <f>IF(N261="zákl. přenesená",J261,0)</f>
        <v>0</v>
      </c>
      <c r="BH261" s="153">
        <f>IF(N261="sníž. přenesená",J261,0)</f>
        <v>0</v>
      </c>
      <c r="BI261" s="153">
        <f>IF(N261="nulová",J261,0)</f>
        <v>0</v>
      </c>
      <c r="BJ261" s="16" t="s">
        <v>81</v>
      </c>
      <c r="BK261" s="153">
        <f>ROUND(I261*H261,2)</f>
        <v>0</v>
      </c>
      <c r="BL261" s="16" t="s">
        <v>216</v>
      </c>
      <c r="BM261" s="152" t="s">
        <v>383</v>
      </c>
    </row>
    <row r="262" spans="1:65" s="2" customFormat="1" x14ac:dyDescent="0.2">
      <c r="A262" s="31"/>
      <c r="B262" s="32"/>
      <c r="C262" s="31"/>
      <c r="D262" s="154" t="s">
        <v>131</v>
      </c>
      <c r="E262" s="31"/>
      <c r="F262" s="155" t="s">
        <v>382</v>
      </c>
      <c r="G262" s="31"/>
      <c r="H262" s="31"/>
      <c r="I262" s="156"/>
      <c r="J262" s="31"/>
      <c r="K262" s="31"/>
      <c r="L262" s="32"/>
      <c r="M262" s="157"/>
      <c r="N262" s="158"/>
      <c r="O262" s="57"/>
      <c r="P262" s="57"/>
      <c r="Q262" s="57"/>
      <c r="R262" s="57"/>
      <c r="S262" s="57"/>
      <c r="T262" s="58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6" t="s">
        <v>131</v>
      </c>
      <c r="AU262" s="16" t="s">
        <v>83</v>
      </c>
    </row>
    <row r="263" spans="1:65" s="13" customFormat="1" x14ac:dyDescent="0.2">
      <c r="B263" s="159"/>
      <c r="D263" s="154" t="s">
        <v>156</v>
      </c>
      <c r="E263" s="160" t="s">
        <v>1</v>
      </c>
      <c r="F263" s="161" t="s">
        <v>384</v>
      </c>
      <c r="H263" s="162">
        <v>12.85</v>
      </c>
      <c r="I263" s="163"/>
      <c r="L263" s="159"/>
      <c r="M263" s="164"/>
      <c r="N263" s="165"/>
      <c r="O263" s="165"/>
      <c r="P263" s="165"/>
      <c r="Q263" s="165"/>
      <c r="R263" s="165"/>
      <c r="S263" s="165"/>
      <c r="T263" s="166"/>
      <c r="AT263" s="160" t="s">
        <v>156</v>
      </c>
      <c r="AU263" s="160" t="s">
        <v>83</v>
      </c>
      <c r="AV263" s="13" t="s">
        <v>83</v>
      </c>
      <c r="AW263" s="13" t="s">
        <v>30</v>
      </c>
      <c r="AX263" s="13" t="s">
        <v>73</v>
      </c>
      <c r="AY263" s="160" t="s">
        <v>123</v>
      </c>
    </row>
    <row r="264" spans="1:65" s="13" customFormat="1" x14ac:dyDescent="0.2">
      <c r="B264" s="159"/>
      <c r="D264" s="154" t="s">
        <v>156</v>
      </c>
      <c r="E264" s="160" t="s">
        <v>1</v>
      </c>
      <c r="F264" s="161" t="s">
        <v>385</v>
      </c>
      <c r="H264" s="162">
        <v>15.1</v>
      </c>
      <c r="I264" s="163"/>
      <c r="L264" s="159"/>
      <c r="M264" s="164"/>
      <c r="N264" s="165"/>
      <c r="O264" s="165"/>
      <c r="P264" s="165"/>
      <c r="Q264" s="165"/>
      <c r="R264" s="165"/>
      <c r="S264" s="165"/>
      <c r="T264" s="166"/>
      <c r="AT264" s="160" t="s">
        <v>156</v>
      </c>
      <c r="AU264" s="160" t="s">
        <v>83</v>
      </c>
      <c r="AV264" s="13" t="s">
        <v>83</v>
      </c>
      <c r="AW264" s="13" t="s">
        <v>30</v>
      </c>
      <c r="AX264" s="13" t="s">
        <v>73</v>
      </c>
      <c r="AY264" s="160" t="s">
        <v>123</v>
      </c>
    </row>
    <row r="265" spans="1:65" s="14" customFormat="1" x14ac:dyDescent="0.2">
      <c r="B265" s="167"/>
      <c r="D265" s="154" t="s">
        <v>156</v>
      </c>
      <c r="E265" s="168" t="s">
        <v>1</v>
      </c>
      <c r="F265" s="169" t="s">
        <v>159</v>
      </c>
      <c r="H265" s="170">
        <v>27.95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156</v>
      </c>
      <c r="AU265" s="168" t="s">
        <v>83</v>
      </c>
      <c r="AV265" s="14" t="s">
        <v>129</v>
      </c>
      <c r="AW265" s="14" t="s">
        <v>30</v>
      </c>
      <c r="AX265" s="14" t="s">
        <v>81</v>
      </c>
      <c r="AY265" s="168" t="s">
        <v>123</v>
      </c>
    </row>
    <row r="266" spans="1:65" s="2" customFormat="1" ht="16.5" customHeight="1" x14ac:dyDescent="0.2">
      <c r="A266" s="31"/>
      <c r="B266" s="139"/>
      <c r="C266" s="140" t="s">
        <v>386</v>
      </c>
      <c r="D266" s="140" t="s">
        <v>125</v>
      </c>
      <c r="E266" s="141" t="s">
        <v>387</v>
      </c>
      <c r="F266" s="142" t="s">
        <v>388</v>
      </c>
      <c r="G266" s="143" t="s">
        <v>142</v>
      </c>
      <c r="H266" s="144">
        <v>32.143000000000001</v>
      </c>
      <c r="I266" s="145"/>
      <c r="J266" s="146">
        <f>ROUND(I266*H266,2)</f>
        <v>0</v>
      </c>
      <c r="K266" s="147"/>
      <c r="L266" s="32"/>
      <c r="M266" s="148" t="s">
        <v>1</v>
      </c>
      <c r="N266" s="149" t="s">
        <v>38</v>
      </c>
      <c r="O266" s="57"/>
      <c r="P266" s="150">
        <f>O266*H266</f>
        <v>0</v>
      </c>
      <c r="Q266" s="150">
        <v>5.9800000000000001E-3</v>
      </c>
      <c r="R266" s="150">
        <f>Q266*H266</f>
        <v>0.19221514000000001</v>
      </c>
      <c r="S266" s="150">
        <v>0</v>
      </c>
      <c r="T266" s="151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2" t="s">
        <v>216</v>
      </c>
      <c r="AT266" s="152" t="s">
        <v>125</v>
      </c>
      <c r="AU266" s="152" t="s">
        <v>83</v>
      </c>
      <c r="AY266" s="16" t="s">
        <v>123</v>
      </c>
      <c r="BE266" s="153">
        <f>IF(N266="základní",J266,0)</f>
        <v>0</v>
      </c>
      <c r="BF266" s="153">
        <f>IF(N266="snížená",J266,0)</f>
        <v>0</v>
      </c>
      <c r="BG266" s="153">
        <f>IF(N266="zákl. přenesená",J266,0)</f>
        <v>0</v>
      </c>
      <c r="BH266" s="153">
        <f>IF(N266="sníž. přenesená",J266,0)</f>
        <v>0</v>
      </c>
      <c r="BI266" s="153">
        <f>IF(N266="nulová",J266,0)</f>
        <v>0</v>
      </c>
      <c r="BJ266" s="16" t="s">
        <v>81</v>
      </c>
      <c r="BK266" s="153">
        <f>ROUND(I266*H266,2)</f>
        <v>0</v>
      </c>
      <c r="BL266" s="16" t="s">
        <v>216</v>
      </c>
      <c r="BM266" s="152" t="s">
        <v>389</v>
      </c>
    </row>
    <row r="267" spans="1:65" s="2" customFormat="1" x14ac:dyDescent="0.2">
      <c r="A267" s="31"/>
      <c r="B267" s="32"/>
      <c r="C267" s="31"/>
      <c r="D267" s="154" t="s">
        <v>131</v>
      </c>
      <c r="E267" s="31"/>
      <c r="F267" s="155" t="s">
        <v>388</v>
      </c>
      <c r="G267" s="31"/>
      <c r="H267" s="31"/>
      <c r="I267" s="156"/>
      <c r="J267" s="31"/>
      <c r="K267" s="31"/>
      <c r="L267" s="32"/>
      <c r="M267" s="157"/>
      <c r="N267" s="158"/>
      <c r="O267" s="57"/>
      <c r="P267" s="57"/>
      <c r="Q267" s="57"/>
      <c r="R267" s="57"/>
      <c r="S267" s="57"/>
      <c r="T267" s="58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6" t="s">
        <v>131</v>
      </c>
      <c r="AU267" s="16" t="s">
        <v>83</v>
      </c>
    </row>
    <row r="268" spans="1:65" s="2" customFormat="1" ht="19.5" x14ac:dyDescent="0.2">
      <c r="A268" s="31"/>
      <c r="B268" s="32"/>
      <c r="C268" s="31"/>
      <c r="D268" s="154" t="s">
        <v>390</v>
      </c>
      <c r="E268" s="31"/>
      <c r="F268" s="186" t="s">
        <v>391</v>
      </c>
      <c r="G268" s="31"/>
      <c r="H268" s="31"/>
      <c r="I268" s="156"/>
      <c r="J268" s="31"/>
      <c r="K268" s="31"/>
      <c r="L268" s="32"/>
      <c r="M268" s="157"/>
      <c r="N268" s="158"/>
      <c r="O268" s="57"/>
      <c r="P268" s="57"/>
      <c r="Q268" s="57"/>
      <c r="R268" s="57"/>
      <c r="S268" s="57"/>
      <c r="T268" s="58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6" t="s">
        <v>390</v>
      </c>
      <c r="AU268" s="16" t="s">
        <v>83</v>
      </c>
    </row>
    <row r="269" spans="1:65" s="13" customFormat="1" x14ac:dyDescent="0.2">
      <c r="B269" s="159"/>
      <c r="D269" s="154" t="s">
        <v>156</v>
      </c>
      <c r="E269" s="160" t="s">
        <v>1</v>
      </c>
      <c r="F269" s="161" t="s">
        <v>392</v>
      </c>
      <c r="H269" s="162">
        <v>32.143000000000001</v>
      </c>
      <c r="I269" s="163"/>
      <c r="L269" s="159"/>
      <c r="M269" s="164"/>
      <c r="N269" s="165"/>
      <c r="O269" s="165"/>
      <c r="P269" s="165"/>
      <c r="Q269" s="165"/>
      <c r="R269" s="165"/>
      <c r="S269" s="165"/>
      <c r="T269" s="166"/>
      <c r="AT269" s="160" t="s">
        <v>156</v>
      </c>
      <c r="AU269" s="160" t="s">
        <v>83</v>
      </c>
      <c r="AV269" s="13" t="s">
        <v>83</v>
      </c>
      <c r="AW269" s="13" t="s">
        <v>30</v>
      </c>
      <c r="AX269" s="13" t="s">
        <v>81</v>
      </c>
      <c r="AY269" s="160" t="s">
        <v>123</v>
      </c>
    </row>
    <row r="270" spans="1:65" s="2" customFormat="1" ht="37.9" customHeight="1" x14ac:dyDescent="0.2">
      <c r="A270" s="31"/>
      <c r="B270" s="139"/>
      <c r="C270" s="140" t="s">
        <v>393</v>
      </c>
      <c r="D270" s="140" t="s">
        <v>125</v>
      </c>
      <c r="E270" s="141" t="s">
        <v>394</v>
      </c>
      <c r="F270" s="142" t="s">
        <v>395</v>
      </c>
      <c r="G270" s="143" t="s">
        <v>142</v>
      </c>
      <c r="H270" s="144">
        <v>27.95</v>
      </c>
      <c r="I270" s="145"/>
      <c r="J270" s="146">
        <f>ROUND(I270*H270,2)</f>
        <v>0</v>
      </c>
      <c r="K270" s="147"/>
      <c r="L270" s="32"/>
      <c r="M270" s="148" t="s">
        <v>1</v>
      </c>
      <c r="N270" s="149" t="s">
        <v>38</v>
      </c>
      <c r="O270" s="57"/>
      <c r="P270" s="150">
        <f>O270*H270</f>
        <v>0</v>
      </c>
      <c r="Q270" s="150">
        <v>5.9800000000000001E-3</v>
      </c>
      <c r="R270" s="150">
        <f>Q270*H270</f>
        <v>0.16714099999999998</v>
      </c>
      <c r="S270" s="150">
        <v>0</v>
      </c>
      <c r="T270" s="151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2" t="s">
        <v>216</v>
      </c>
      <c r="AT270" s="152" t="s">
        <v>125</v>
      </c>
      <c r="AU270" s="152" t="s">
        <v>83</v>
      </c>
      <c r="AY270" s="16" t="s">
        <v>123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16" t="s">
        <v>81</v>
      </c>
      <c r="BK270" s="153">
        <f>ROUND(I270*H270,2)</f>
        <v>0</v>
      </c>
      <c r="BL270" s="16" t="s">
        <v>216</v>
      </c>
      <c r="BM270" s="152" t="s">
        <v>396</v>
      </c>
    </row>
    <row r="271" spans="1:65" s="2" customFormat="1" ht="29.25" x14ac:dyDescent="0.2">
      <c r="A271" s="31"/>
      <c r="B271" s="32"/>
      <c r="C271" s="31"/>
      <c r="D271" s="154" t="s">
        <v>131</v>
      </c>
      <c r="E271" s="31"/>
      <c r="F271" s="155" t="s">
        <v>397</v>
      </c>
      <c r="G271" s="31"/>
      <c r="H271" s="31"/>
      <c r="I271" s="156"/>
      <c r="J271" s="31"/>
      <c r="K271" s="31"/>
      <c r="L271" s="32"/>
      <c r="M271" s="157"/>
      <c r="N271" s="158"/>
      <c r="O271" s="57"/>
      <c r="P271" s="57"/>
      <c r="Q271" s="57"/>
      <c r="R271" s="57"/>
      <c r="S271" s="57"/>
      <c r="T271" s="58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6" t="s">
        <v>131</v>
      </c>
      <c r="AU271" s="16" t="s">
        <v>83</v>
      </c>
    </row>
    <row r="272" spans="1:65" s="13" customFormat="1" x14ac:dyDescent="0.2">
      <c r="B272" s="159"/>
      <c r="D272" s="154" t="s">
        <v>156</v>
      </c>
      <c r="E272" s="160" t="s">
        <v>1</v>
      </c>
      <c r="F272" s="161" t="s">
        <v>398</v>
      </c>
      <c r="H272" s="162">
        <v>27.95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0" t="s">
        <v>156</v>
      </c>
      <c r="AU272" s="160" t="s">
        <v>83</v>
      </c>
      <c r="AV272" s="13" t="s">
        <v>83</v>
      </c>
      <c r="AW272" s="13" t="s">
        <v>30</v>
      </c>
      <c r="AX272" s="13" t="s">
        <v>81</v>
      </c>
      <c r="AY272" s="160" t="s">
        <v>123</v>
      </c>
    </row>
    <row r="273" spans="1:65" s="2" customFormat="1" ht="24.2" customHeight="1" x14ac:dyDescent="0.2">
      <c r="A273" s="31"/>
      <c r="B273" s="139"/>
      <c r="C273" s="140" t="s">
        <v>399</v>
      </c>
      <c r="D273" s="140" t="s">
        <v>125</v>
      </c>
      <c r="E273" s="141" t="s">
        <v>400</v>
      </c>
      <c r="F273" s="142" t="s">
        <v>401</v>
      </c>
      <c r="G273" s="143" t="s">
        <v>142</v>
      </c>
      <c r="H273" s="144">
        <v>9.74</v>
      </c>
      <c r="I273" s="145"/>
      <c r="J273" s="146">
        <f>ROUND(I273*H273,2)</f>
        <v>0</v>
      </c>
      <c r="K273" s="147"/>
      <c r="L273" s="32"/>
      <c r="M273" s="148" t="s">
        <v>1</v>
      </c>
      <c r="N273" s="149" t="s">
        <v>38</v>
      </c>
      <c r="O273" s="57"/>
      <c r="P273" s="150">
        <f>O273*H273</f>
        <v>0</v>
      </c>
      <c r="Q273" s="150">
        <v>0</v>
      </c>
      <c r="R273" s="150">
        <f>Q273*H273</f>
        <v>0</v>
      </c>
      <c r="S273" s="150">
        <v>0</v>
      </c>
      <c r="T273" s="151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2" t="s">
        <v>216</v>
      </c>
      <c r="AT273" s="152" t="s">
        <v>125</v>
      </c>
      <c r="AU273" s="152" t="s">
        <v>83</v>
      </c>
      <c r="AY273" s="16" t="s">
        <v>123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16" t="s">
        <v>81</v>
      </c>
      <c r="BK273" s="153">
        <f>ROUND(I273*H273,2)</f>
        <v>0</v>
      </c>
      <c r="BL273" s="16" t="s">
        <v>216</v>
      </c>
      <c r="BM273" s="152" t="s">
        <v>402</v>
      </c>
    </row>
    <row r="274" spans="1:65" s="2" customFormat="1" ht="19.5" x14ac:dyDescent="0.2">
      <c r="A274" s="31"/>
      <c r="B274" s="32"/>
      <c r="C274" s="31"/>
      <c r="D274" s="154" t="s">
        <v>131</v>
      </c>
      <c r="E274" s="31"/>
      <c r="F274" s="155" t="s">
        <v>403</v>
      </c>
      <c r="G274" s="31"/>
      <c r="H274" s="31"/>
      <c r="I274" s="156"/>
      <c r="J274" s="31"/>
      <c r="K274" s="31"/>
      <c r="L274" s="32"/>
      <c r="M274" s="157"/>
      <c r="N274" s="158"/>
      <c r="O274" s="57"/>
      <c r="P274" s="57"/>
      <c r="Q274" s="57"/>
      <c r="R274" s="57"/>
      <c r="S274" s="57"/>
      <c r="T274" s="58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6" t="s">
        <v>131</v>
      </c>
      <c r="AU274" s="16" t="s">
        <v>83</v>
      </c>
    </row>
    <row r="275" spans="1:65" s="13" customFormat="1" x14ac:dyDescent="0.2">
      <c r="B275" s="159"/>
      <c r="D275" s="154" t="s">
        <v>156</v>
      </c>
      <c r="E275" s="160" t="s">
        <v>1</v>
      </c>
      <c r="F275" s="161" t="s">
        <v>404</v>
      </c>
      <c r="H275" s="162">
        <v>6.5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156</v>
      </c>
      <c r="AU275" s="160" t="s">
        <v>83</v>
      </c>
      <c r="AV275" s="13" t="s">
        <v>83</v>
      </c>
      <c r="AW275" s="13" t="s">
        <v>30</v>
      </c>
      <c r="AX275" s="13" t="s">
        <v>73</v>
      </c>
      <c r="AY275" s="160" t="s">
        <v>123</v>
      </c>
    </row>
    <row r="276" spans="1:65" s="13" customFormat="1" x14ac:dyDescent="0.2">
      <c r="B276" s="159"/>
      <c r="D276" s="154" t="s">
        <v>156</v>
      </c>
      <c r="E276" s="160" t="s">
        <v>1</v>
      </c>
      <c r="F276" s="161" t="s">
        <v>405</v>
      </c>
      <c r="H276" s="162">
        <v>3.24</v>
      </c>
      <c r="I276" s="163"/>
      <c r="L276" s="159"/>
      <c r="M276" s="164"/>
      <c r="N276" s="165"/>
      <c r="O276" s="165"/>
      <c r="P276" s="165"/>
      <c r="Q276" s="165"/>
      <c r="R276" s="165"/>
      <c r="S276" s="165"/>
      <c r="T276" s="166"/>
      <c r="AT276" s="160" t="s">
        <v>156</v>
      </c>
      <c r="AU276" s="160" t="s">
        <v>83</v>
      </c>
      <c r="AV276" s="13" t="s">
        <v>83</v>
      </c>
      <c r="AW276" s="13" t="s">
        <v>30</v>
      </c>
      <c r="AX276" s="13" t="s">
        <v>73</v>
      </c>
      <c r="AY276" s="160" t="s">
        <v>123</v>
      </c>
    </row>
    <row r="277" spans="1:65" s="14" customFormat="1" x14ac:dyDescent="0.2">
      <c r="B277" s="167"/>
      <c r="D277" s="154" t="s">
        <v>156</v>
      </c>
      <c r="E277" s="168" t="s">
        <v>1</v>
      </c>
      <c r="F277" s="169" t="s">
        <v>159</v>
      </c>
      <c r="H277" s="170">
        <v>9.74</v>
      </c>
      <c r="I277" s="171"/>
      <c r="L277" s="167"/>
      <c r="M277" s="172"/>
      <c r="N277" s="173"/>
      <c r="O277" s="173"/>
      <c r="P277" s="173"/>
      <c r="Q277" s="173"/>
      <c r="R277" s="173"/>
      <c r="S277" s="173"/>
      <c r="T277" s="174"/>
      <c r="AT277" s="168" t="s">
        <v>156</v>
      </c>
      <c r="AU277" s="168" t="s">
        <v>83</v>
      </c>
      <c r="AV277" s="14" t="s">
        <v>129</v>
      </c>
      <c r="AW277" s="14" t="s">
        <v>30</v>
      </c>
      <c r="AX277" s="14" t="s">
        <v>81</v>
      </c>
      <c r="AY277" s="168" t="s">
        <v>123</v>
      </c>
    </row>
    <row r="278" spans="1:65" s="2" customFormat="1" ht="24.2" customHeight="1" x14ac:dyDescent="0.2">
      <c r="A278" s="31"/>
      <c r="B278" s="139"/>
      <c r="C278" s="140" t="s">
        <v>406</v>
      </c>
      <c r="D278" s="140" t="s">
        <v>125</v>
      </c>
      <c r="E278" s="141" t="s">
        <v>407</v>
      </c>
      <c r="F278" s="142" t="s">
        <v>408</v>
      </c>
      <c r="G278" s="143" t="s">
        <v>142</v>
      </c>
      <c r="H278" s="144">
        <v>27.95</v>
      </c>
      <c r="I278" s="145"/>
      <c r="J278" s="146">
        <f>ROUND(I278*H278,2)</f>
        <v>0</v>
      </c>
      <c r="K278" s="147"/>
      <c r="L278" s="32"/>
      <c r="M278" s="148" t="s">
        <v>1</v>
      </c>
      <c r="N278" s="149" t="s">
        <v>38</v>
      </c>
      <c r="O278" s="57"/>
      <c r="P278" s="150">
        <f>O278*H278</f>
        <v>0</v>
      </c>
      <c r="Q278" s="150">
        <v>0</v>
      </c>
      <c r="R278" s="150">
        <f>Q278*H278</f>
        <v>0</v>
      </c>
      <c r="S278" s="150">
        <v>0</v>
      </c>
      <c r="T278" s="151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2" t="s">
        <v>216</v>
      </c>
      <c r="AT278" s="152" t="s">
        <v>125</v>
      </c>
      <c r="AU278" s="152" t="s">
        <v>83</v>
      </c>
      <c r="AY278" s="16" t="s">
        <v>123</v>
      </c>
      <c r="BE278" s="153">
        <f>IF(N278="základní",J278,0)</f>
        <v>0</v>
      </c>
      <c r="BF278" s="153">
        <f>IF(N278="snížená",J278,0)</f>
        <v>0</v>
      </c>
      <c r="BG278" s="153">
        <f>IF(N278="zákl. přenesená",J278,0)</f>
        <v>0</v>
      </c>
      <c r="BH278" s="153">
        <f>IF(N278="sníž. přenesená",J278,0)</f>
        <v>0</v>
      </c>
      <c r="BI278" s="153">
        <f>IF(N278="nulová",J278,0)</f>
        <v>0</v>
      </c>
      <c r="BJ278" s="16" t="s">
        <v>81</v>
      </c>
      <c r="BK278" s="153">
        <f>ROUND(I278*H278,2)</f>
        <v>0</v>
      </c>
      <c r="BL278" s="16" t="s">
        <v>216</v>
      </c>
      <c r="BM278" s="152" t="s">
        <v>409</v>
      </c>
    </row>
    <row r="279" spans="1:65" s="2" customFormat="1" ht="19.5" x14ac:dyDescent="0.2">
      <c r="A279" s="31"/>
      <c r="B279" s="32"/>
      <c r="C279" s="31"/>
      <c r="D279" s="154" t="s">
        <v>131</v>
      </c>
      <c r="E279" s="31"/>
      <c r="F279" s="155" t="s">
        <v>410</v>
      </c>
      <c r="G279" s="31"/>
      <c r="H279" s="31"/>
      <c r="I279" s="156"/>
      <c r="J279" s="31"/>
      <c r="K279" s="31"/>
      <c r="L279" s="32"/>
      <c r="M279" s="157"/>
      <c r="N279" s="158"/>
      <c r="O279" s="57"/>
      <c r="P279" s="57"/>
      <c r="Q279" s="57"/>
      <c r="R279" s="57"/>
      <c r="S279" s="57"/>
      <c r="T279" s="58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6" t="s">
        <v>131</v>
      </c>
      <c r="AU279" s="16" t="s">
        <v>83</v>
      </c>
    </row>
    <row r="280" spans="1:65" s="13" customFormat="1" x14ac:dyDescent="0.2">
      <c r="B280" s="159"/>
      <c r="D280" s="154" t="s">
        <v>156</v>
      </c>
      <c r="E280" s="160" t="s">
        <v>1</v>
      </c>
      <c r="F280" s="161" t="s">
        <v>411</v>
      </c>
      <c r="H280" s="162">
        <v>27.95</v>
      </c>
      <c r="I280" s="163"/>
      <c r="L280" s="159"/>
      <c r="M280" s="164"/>
      <c r="N280" s="165"/>
      <c r="O280" s="165"/>
      <c r="P280" s="165"/>
      <c r="Q280" s="165"/>
      <c r="R280" s="165"/>
      <c r="S280" s="165"/>
      <c r="T280" s="166"/>
      <c r="AT280" s="160" t="s">
        <v>156</v>
      </c>
      <c r="AU280" s="160" t="s">
        <v>83</v>
      </c>
      <c r="AV280" s="13" t="s">
        <v>83</v>
      </c>
      <c r="AW280" s="13" t="s">
        <v>30</v>
      </c>
      <c r="AX280" s="13" t="s">
        <v>81</v>
      </c>
      <c r="AY280" s="160" t="s">
        <v>123</v>
      </c>
    </row>
    <row r="281" spans="1:65" s="2" customFormat="1" ht="24.2" customHeight="1" x14ac:dyDescent="0.2">
      <c r="A281" s="31"/>
      <c r="B281" s="139"/>
      <c r="C281" s="140" t="s">
        <v>412</v>
      </c>
      <c r="D281" s="140" t="s">
        <v>125</v>
      </c>
      <c r="E281" s="141" t="s">
        <v>413</v>
      </c>
      <c r="F281" s="142" t="s">
        <v>414</v>
      </c>
      <c r="G281" s="143" t="s">
        <v>142</v>
      </c>
      <c r="H281" s="144">
        <v>15.1</v>
      </c>
      <c r="I281" s="145"/>
      <c r="J281" s="146">
        <f>ROUND(I281*H281,2)</f>
        <v>0</v>
      </c>
      <c r="K281" s="147"/>
      <c r="L281" s="32"/>
      <c r="M281" s="148" t="s">
        <v>1</v>
      </c>
      <c r="N281" s="149" t="s">
        <v>38</v>
      </c>
      <c r="O281" s="57"/>
      <c r="P281" s="150">
        <f>O281*H281</f>
        <v>0</v>
      </c>
      <c r="Q281" s="150">
        <v>1.5E-3</v>
      </c>
      <c r="R281" s="150">
        <f>Q281*H281</f>
        <v>2.265E-2</v>
      </c>
      <c r="S281" s="150">
        <v>0</v>
      </c>
      <c r="T281" s="151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52" t="s">
        <v>216</v>
      </c>
      <c r="AT281" s="152" t="s">
        <v>125</v>
      </c>
      <c r="AU281" s="152" t="s">
        <v>83</v>
      </c>
      <c r="AY281" s="16" t="s">
        <v>123</v>
      </c>
      <c r="BE281" s="153">
        <f>IF(N281="základní",J281,0)</f>
        <v>0</v>
      </c>
      <c r="BF281" s="153">
        <f>IF(N281="snížená",J281,0)</f>
        <v>0</v>
      </c>
      <c r="BG281" s="153">
        <f>IF(N281="zákl. přenesená",J281,0)</f>
        <v>0</v>
      </c>
      <c r="BH281" s="153">
        <f>IF(N281="sníž. přenesená",J281,0)</f>
        <v>0</v>
      </c>
      <c r="BI281" s="153">
        <f>IF(N281="nulová",J281,0)</f>
        <v>0</v>
      </c>
      <c r="BJ281" s="16" t="s">
        <v>81</v>
      </c>
      <c r="BK281" s="153">
        <f>ROUND(I281*H281,2)</f>
        <v>0</v>
      </c>
      <c r="BL281" s="16" t="s">
        <v>216</v>
      </c>
      <c r="BM281" s="152" t="s">
        <v>415</v>
      </c>
    </row>
    <row r="282" spans="1:65" s="2" customFormat="1" x14ac:dyDescent="0.2">
      <c r="A282" s="31"/>
      <c r="B282" s="32"/>
      <c r="C282" s="31"/>
      <c r="D282" s="154" t="s">
        <v>131</v>
      </c>
      <c r="E282" s="31"/>
      <c r="F282" s="155" t="s">
        <v>416</v>
      </c>
      <c r="G282" s="31"/>
      <c r="H282" s="31"/>
      <c r="I282" s="156"/>
      <c r="J282" s="31"/>
      <c r="K282" s="31"/>
      <c r="L282" s="32"/>
      <c r="M282" s="157"/>
      <c r="N282" s="158"/>
      <c r="O282" s="57"/>
      <c r="P282" s="57"/>
      <c r="Q282" s="57"/>
      <c r="R282" s="57"/>
      <c r="S282" s="57"/>
      <c r="T282" s="58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6" t="s">
        <v>131</v>
      </c>
      <c r="AU282" s="16" t="s">
        <v>83</v>
      </c>
    </row>
    <row r="283" spans="1:65" s="2" customFormat="1" ht="16.5" customHeight="1" x14ac:dyDescent="0.2">
      <c r="A283" s="31"/>
      <c r="B283" s="139"/>
      <c r="C283" s="140" t="s">
        <v>417</v>
      </c>
      <c r="D283" s="140" t="s">
        <v>125</v>
      </c>
      <c r="E283" s="141" t="s">
        <v>418</v>
      </c>
      <c r="F283" s="142" t="s">
        <v>419</v>
      </c>
      <c r="G283" s="143" t="s">
        <v>181</v>
      </c>
      <c r="H283" s="144">
        <v>129</v>
      </c>
      <c r="I283" s="145"/>
      <c r="J283" s="146">
        <f>ROUND(I283*H283,2)</f>
        <v>0</v>
      </c>
      <c r="K283" s="147"/>
      <c r="L283" s="32"/>
      <c r="M283" s="148" t="s">
        <v>1</v>
      </c>
      <c r="N283" s="149" t="s">
        <v>38</v>
      </c>
      <c r="O283" s="57"/>
      <c r="P283" s="150">
        <f>O283*H283</f>
        <v>0</v>
      </c>
      <c r="Q283" s="150">
        <v>3.0000000000000001E-5</v>
      </c>
      <c r="R283" s="150">
        <f>Q283*H283</f>
        <v>3.8700000000000002E-3</v>
      </c>
      <c r="S283" s="150">
        <v>0</v>
      </c>
      <c r="T283" s="151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2" t="s">
        <v>216</v>
      </c>
      <c r="AT283" s="152" t="s">
        <v>125</v>
      </c>
      <c r="AU283" s="152" t="s">
        <v>83</v>
      </c>
      <c r="AY283" s="16" t="s">
        <v>123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6" t="s">
        <v>81</v>
      </c>
      <c r="BK283" s="153">
        <f>ROUND(I283*H283,2)</f>
        <v>0</v>
      </c>
      <c r="BL283" s="16" t="s">
        <v>216</v>
      </c>
      <c r="BM283" s="152" t="s">
        <v>420</v>
      </c>
    </row>
    <row r="284" spans="1:65" s="2" customFormat="1" x14ac:dyDescent="0.2">
      <c r="A284" s="31"/>
      <c r="B284" s="32"/>
      <c r="C284" s="31"/>
      <c r="D284" s="154" t="s">
        <v>131</v>
      </c>
      <c r="E284" s="31"/>
      <c r="F284" s="155" t="s">
        <v>421</v>
      </c>
      <c r="G284" s="31"/>
      <c r="H284" s="31"/>
      <c r="I284" s="156"/>
      <c r="J284" s="31"/>
      <c r="K284" s="31"/>
      <c r="L284" s="32"/>
      <c r="M284" s="157"/>
      <c r="N284" s="158"/>
      <c r="O284" s="57"/>
      <c r="P284" s="57"/>
      <c r="Q284" s="57"/>
      <c r="R284" s="57"/>
      <c r="S284" s="57"/>
      <c r="T284" s="58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6" t="s">
        <v>131</v>
      </c>
      <c r="AU284" s="16" t="s">
        <v>83</v>
      </c>
    </row>
    <row r="285" spans="1:65" s="13" customFormat="1" x14ac:dyDescent="0.2">
      <c r="B285" s="159"/>
      <c r="D285" s="154" t="s">
        <v>156</v>
      </c>
      <c r="E285" s="160" t="s">
        <v>1</v>
      </c>
      <c r="F285" s="161" t="s">
        <v>422</v>
      </c>
      <c r="H285" s="162">
        <v>129</v>
      </c>
      <c r="I285" s="163"/>
      <c r="L285" s="159"/>
      <c r="M285" s="164"/>
      <c r="N285" s="165"/>
      <c r="O285" s="165"/>
      <c r="P285" s="165"/>
      <c r="Q285" s="165"/>
      <c r="R285" s="165"/>
      <c r="S285" s="165"/>
      <c r="T285" s="166"/>
      <c r="AT285" s="160" t="s">
        <v>156</v>
      </c>
      <c r="AU285" s="160" t="s">
        <v>83</v>
      </c>
      <c r="AV285" s="13" t="s">
        <v>83</v>
      </c>
      <c r="AW285" s="13" t="s">
        <v>30</v>
      </c>
      <c r="AX285" s="13" t="s">
        <v>81</v>
      </c>
      <c r="AY285" s="160" t="s">
        <v>123</v>
      </c>
    </row>
    <row r="286" spans="1:65" s="2" customFormat="1" ht="24.2" customHeight="1" x14ac:dyDescent="0.2">
      <c r="A286" s="31"/>
      <c r="B286" s="139"/>
      <c r="C286" s="140" t="s">
        <v>423</v>
      </c>
      <c r="D286" s="140" t="s">
        <v>125</v>
      </c>
      <c r="E286" s="141" t="s">
        <v>424</v>
      </c>
      <c r="F286" s="142" t="s">
        <v>425</v>
      </c>
      <c r="G286" s="143" t="s">
        <v>142</v>
      </c>
      <c r="H286" s="144">
        <v>15.1</v>
      </c>
      <c r="I286" s="145"/>
      <c r="J286" s="146">
        <f>ROUND(I286*H286,2)</f>
        <v>0</v>
      </c>
      <c r="K286" s="147"/>
      <c r="L286" s="32"/>
      <c r="M286" s="148" t="s">
        <v>1</v>
      </c>
      <c r="N286" s="149" t="s">
        <v>38</v>
      </c>
      <c r="O286" s="57"/>
      <c r="P286" s="150">
        <f>O286*H286</f>
        <v>0</v>
      </c>
      <c r="Q286" s="150">
        <v>0</v>
      </c>
      <c r="R286" s="150">
        <f>Q286*H286</f>
        <v>0</v>
      </c>
      <c r="S286" s="150">
        <v>0</v>
      </c>
      <c r="T286" s="151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2" t="s">
        <v>216</v>
      </c>
      <c r="AT286" s="152" t="s">
        <v>125</v>
      </c>
      <c r="AU286" s="152" t="s">
        <v>83</v>
      </c>
      <c r="AY286" s="16" t="s">
        <v>123</v>
      </c>
      <c r="BE286" s="153">
        <f>IF(N286="základní",J286,0)</f>
        <v>0</v>
      </c>
      <c r="BF286" s="153">
        <f>IF(N286="snížená",J286,0)</f>
        <v>0</v>
      </c>
      <c r="BG286" s="153">
        <f>IF(N286="zákl. přenesená",J286,0)</f>
        <v>0</v>
      </c>
      <c r="BH286" s="153">
        <f>IF(N286="sníž. přenesená",J286,0)</f>
        <v>0</v>
      </c>
      <c r="BI286" s="153">
        <f>IF(N286="nulová",J286,0)</f>
        <v>0</v>
      </c>
      <c r="BJ286" s="16" t="s">
        <v>81</v>
      </c>
      <c r="BK286" s="153">
        <f>ROUND(I286*H286,2)</f>
        <v>0</v>
      </c>
      <c r="BL286" s="16" t="s">
        <v>216</v>
      </c>
      <c r="BM286" s="152" t="s">
        <v>426</v>
      </c>
    </row>
    <row r="287" spans="1:65" s="2" customFormat="1" ht="19.5" x14ac:dyDescent="0.2">
      <c r="A287" s="31"/>
      <c r="B287" s="32"/>
      <c r="C287" s="31"/>
      <c r="D287" s="154" t="s">
        <v>131</v>
      </c>
      <c r="E287" s="31"/>
      <c r="F287" s="155" t="s">
        <v>427</v>
      </c>
      <c r="G287" s="31"/>
      <c r="H287" s="31"/>
      <c r="I287" s="156"/>
      <c r="J287" s="31"/>
      <c r="K287" s="31"/>
      <c r="L287" s="32"/>
      <c r="M287" s="157"/>
      <c r="N287" s="158"/>
      <c r="O287" s="57"/>
      <c r="P287" s="57"/>
      <c r="Q287" s="57"/>
      <c r="R287" s="57"/>
      <c r="S287" s="57"/>
      <c r="T287" s="58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6" t="s">
        <v>131</v>
      </c>
      <c r="AU287" s="16" t="s">
        <v>83</v>
      </c>
    </row>
    <row r="288" spans="1:65" s="2" customFormat="1" ht="24.2" customHeight="1" x14ac:dyDescent="0.2">
      <c r="A288" s="31"/>
      <c r="B288" s="139"/>
      <c r="C288" s="140" t="s">
        <v>428</v>
      </c>
      <c r="D288" s="140" t="s">
        <v>125</v>
      </c>
      <c r="E288" s="141" t="s">
        <v>429</v>
      </c>
      <c r="F288" s="142" t="s">
        <v>430</v>
      </c>
      <c r="G288" s="143" t="s">
        <v>142</v>
      </c>
      <c r="H288" s="144">
        <v>15.1</v>
      </c>
      <c r="I288" s="145"/>
      <c r="J288" s="146">
        <f>ROUND(I288*H288,2)</f>
        <v>0</v>
      </c>
      <c r="K288" s="147"/>
      <c r="L288" s="32"/>
      <c r="M288" s="148" t="s">
        <v>1</v>
      </c>
      <c r="N288" s="149" t="s">
        <v>38</v>
      </c>
      <c r="O288" s="57"/>
      <c r="P288" s="150">
        <f>O288*H288</f>
        <v>0</v>
      </c>
      <c r="Q288" s="150">
        <v>5.1000000000000004E-3</v>
      </c>
      <c r="R288" s="150">
        <f>Q288*H288</f>
        <v>7.7010000000000009E-2</v>
      </c>
      <c r="S288" s="150">
        <v>0</v>
      </c>
      <c r="T288" s="151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2" t="s">
        <v>216</v>
      </c>
      <c r="AT288" s="152" t="s">
        <v>125</v>
      </c>
      <c r="AU288" s="152" t="s">
        <v>83</v>
      </c>
      <c r="AY288" s="16" t="s">
        <v>123</v>
      </c>
      <c r="BE288" s="153">
        <f>IF(N288="základní",J288,0)</f>
        <v>0</v>
      </c>
      <c r="BF288" s="153">
        <f>IF(N288="snížená",J288,0)</f>
        <v>0</v>
      </c>
      <c r="BG288" s="153">
        <f>IF(N288="zákl. přenesená",J288,0)</f>
        <v>0</v>
      </c>
      <c r="BH288" s="153">
        <f>IF(N288="sníž. přenesená",J288,0)</f>
        <v>0</v>
      </c>
      <c r="BI288" s="153">
        <f>IF(N288="nulová",J288,0)</f>
        <v>0</v>
      </c>
      <c r="BJ288" s="16" t="s">
        <v>81</v>
      </c>
      <c r="BK288" s="153">
        <f>ROUND(I288*H288,2)</f>
        <v>0</v>
      </c>
      <c r="BL288" s="16" t="s">
        <v>216</v>
      </c>
      <c r="BM288" s="152" t="s">
        <v>431</v>
      </c>
    </row>
    <row r="289" spans="1:65" s="2" customFormat="1" ht="19.5" x14ac:dyDescent="0.2">
      <c r="A289" s="31"/>
      <c r="B289" s="32"/>
      <c r="C289" s="31"/>
      <c r="D289" s="154" t="s">
        <v>131</v>
      </c>
      <c r="E289" s="31"/>
      <c r="F289" s="155" t="s">
        <v>432</v>
      </c>
      <c r="G289" s="31"/>
      <c r="H289" s="31"/>
      <c r="I289" s="156"/>
      <c r="J289" s="31"/>
      <c r="K289" s="31"/>
      <c r="L289" s="32"/>
      <c r="M289" s="157"/>
      <c r="N289" s="158"/>
      <c r="O289" s="57"/>
      <c r="P289" s="57"/>
      <c r="Q289" s="57"/>
      <c r="R289" s="57"/>
      <c r="S289" s="57"/>
      <c r="T289" s="58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131</v>
      </c>
      <c r="AU289" s="16" t="s">
        <v>83</v>
      </c>
    </row>
    <row r="290" spans="1:65" s="2" customFormat="1" ht="21.75" customHeight="1" x14ac:dyDescent="0.2">
      <c r="A290" s="31"/>
      <c r="B290" s="139"/>
      <c r="C290" s="140" t="s">
        <v>433</v>
      </c>
      <c r="D290" s="140" t="s">
        <v>125</v>
      </c>
      <c r="E290" s="141" t="s">
        <v>434</v>
      </c>
      <c r="F290" s="142" t="s">
        <v>435</v>
      </c>
      <c r="G290" s="143" t="s">
        <v>142</v>
      </c>
      <c r="H290" s="144">
        <v>15.1</v>
      </c>
      <c r="I290" s="145"/>
      <c r="J290" s="146">
        <f>ROUND(I290*H290,2)</f>
        <v>0</v>
      </c>
      <c r="K290" s="147"/>
      <c r="L290" s="32"/>
      <c r="M290" s="148" t="s">
        <v>1</v>
      </c>
      <c r="N290" s="149" t="s">
        <v>38</v>
      </c>
      <c r="O290" s="57"/>
      <c r="P290" s="150">
        <f>O290*H290</f>
        <v>0</v>
      </c>
      <c r="Q290" s="150">
        <v>4.4999999999999997E-3</v>
      </c>
      <c r="R290" s="150">
        <f>Q290*H290</f>
        <v>6.7949999999999997E-2</v>
      </c>
      <c r="S290" s="150">
        <v>0</v>
      </c>
      <c r="T290" s="151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52" t="s">
        <v>216</v>
      </c>
      <c r="AT290" s="152" t="s">
        <v>125</v>
      </c>
      <c r="AU290" s="152" t="s">
        <v>83</v>
      </c>
      <c r="AY290" s="16" t="s">
        <v>123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6" t="s">
        <v>81</v>
      </c>
      <c r="BK290" s="153">
        <f>ROUND(I290*H290,2)</f>
        <v>0</v>
      </c>
      <c r="BL290" s="16" t="s">
        <v>216</v>
      </c>
      <c r="BM290" s="152" t="s">
        <v>436</v>
      </c>
    </row>
    <row r="291" spans="1:65" s="2" customFormat="1" ht="19.5" x14ac:dyDescent="0.2">
      <c r="A291" s="31"/>
      <c r="B291" s="32"/>
      <c r="C291" s="31"/>
      <c r="D291" s="154" t="s">
        <v>131</v>
      </c>
      <c r="E291" s="31"/>
      <c r="F291" s="155" t="s">
        <v>437</v>
      </c>
      <c r="G291" s="31"/>
      <c r="H291" s="31"/>
      <c r="I291" s="156"/>
      <c r="J291" s="31"/>
      <c r="K291" s="31"/>
      <c r="L291" s="32"/>
      <c r="M291" s="157"/>
      <c r="N291" s="158"/>
      <c r="O291" s="57"/>
      <c r="P291" s="57"/>
      <c r="Q291" s="57"/>
      <c r="R291" s="57"/>
      <c r="S291" s="57"/>
      <c r="T291" s="58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6" t="s">
        <v>131</v>
      </c>
      <c r="AU291" s="16" t="s">
        <v>83</v>
      </c>
    </row>
    <row r="292" spans="1:65" s="2" customFormat="1" ht="16.5" customHeight="1" x14ac:dyDescent="0.2">
      <c r="A292" s="31"/>
      <c r="B292" s="139"/>
      <c r="C292" s="140" t="s">
        <v>438</v>
      </c>
      <c r="D292" s="140" t="s">
        <v>125</v>
      </c>
      <c r="E292" s="141" t="s">
        <v>439</v>
      </c>
      <c r="F292" s="142" t="s">
        <v>440</v>
      </c>
      <c r="G292" s="143" t="s">
        <v>181</v>
      </c>
      <c r="H292" s="144">
        <v>20</v>
      </c>
      <c r="I292" s="145"/>
      <c r="J292" s="146">
        <f>ROUND(I292*H292,2)</f>
        <v>0</v>
      </c>
      <c r="K292" s="147"/>
      <c r="L292" s="32"/>
      <c r="M292" s="148" t="s">
        <v>1</v>
      </c>
      <c r="N292" s="149" t="s">
        <v>38</v>
      </c>
      <c r="O292" s="57"/>
      <c r="P292" s="150">
        <f>O292*H292</f>
        <v>0</v>
      </c>
      <c r="Q292" s="150">
        <v>3.2000000000000003E-4</v>
      </c>
      <c r="R292" s="150">
        <f>Q292*H292</f>
        <v>6.4000000000000003E-3</v>
      </c>
      <c r="S292" s="150">
        <v>0</v>
      </c>
      <c r="T292" s="151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2" t="s">
        <v>216</v>
      </c>
      <c r="AT292" s="152" t="s">
        <v>125</v>
      </c>
      <c r="AU292" s="152" t="s">
        <v>83</v>
      </c>
      <c r="AY292" s="16" t="s">
        <v>123</v>
      </c>
      <c r="BE292" s="153">
        <f>IF(N292="základní",J292,0)</f>
        <v>0</v>
      </c>
      <c r="BF292" s="153">
        <f>IF(N292="snížená",J292,0)</f>
        <v>0</v>
      </c>
      <c r="BG292" s="153">
        <f>IF(N292="zákl. přenesená",J292,0)</f>
        <v>0</v>
      </c>
      <c r="BH292" s="153">
        <f>IF(N292="sníž. přenesená",J292,0)</f>
        <v>0</v>
      </c>
      <c r="BI292" s="153">
        <f>IF(N292="nulová",J292,0)</f>
        <v>0</v>
      </c>
      <c r="BJ292" s="16" t="s">
        <v>81</v>
      </c>
      <c r="BK292" s="153">
        <f>ROUND(I292*H292,2)</f>
        <v>0</v>
      </c>
      <c r="BL292" s="16" t="s">
        <v>216</v>
      </c>
      <c r="BM292" s="152" t="s">
        <v>441</v>
      </c>
    </row>
    <row r="293" spans="1:65" s="2" customFormat="1" ht="19.5" x14ac:dyDescent="0.2">
      <c r="A293" s="31"/>
      <c r="B293" s="32"/>
      <c r="C293" s="31"/>
      <c r="D293" s="154" t="s">
        <v>131</v>
      </c>
      <c r="E293" s="31"/>
      <c r="F293" s="155" t="s">
        <v>442</v>
      </c>
      <c r="G293" s="31"/>
      <c r="H293" s="31"/>
      <c r="I293" s="156"/>
      <c r="J293" s="31"/>
      <c r="K293" s="31"/>
      <c r="L293" s="32"/>
      <c r="M293" s="157"/>
      <c r="N293" s="158"/>
      <c r="O293" s="57"/>
      <c r="P293" s="57"/>
      <c r="Q293" s="57"/>
      <c r="R293" s="57"/>
      <c r="S293" s="57"/>
      <c r="T293" s="58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6" t="s">
        <v>131</v>
      </c>
      <c r="AU293" s="16" t="s">
        <v>83</v>
      </c>
    </row>
    <row r="294" spans="1:65" s="2" customFormat="1" ht="24.2" customHeight="1" x14ac:dyDescent="0.2">
      <c r="A294" s="31"/>
      <c r="B294" s="139"/>
      <c r="C294" s="140" t="s">
        <v>443</v>
      </c>
      <c r="D294" s="140" t="s">
        <v>125</v>
      </c>
      <c r="E294" s="141" t="s">
        <v>444</v>
      </c>
      <c r="F294" s="142" t="s">
        <v>445</v>
      </c>
      <c r="G294" s="143" t="s">
        <v>193</v>
      </c>
      <c r="H294" s="144">
        <v>1</v>
      </c>
      <c r="I294" s="145"/>
      <c r="J294" s="146">
        <f>ROUND(I294*H294,2)</f>
        <v>0</v>
      </c>
      <c r="K294" s="147"/>
      <c r="L294" s="32"/>
      <c r="M294" s="148" t="s">
        <v>1</v>
      </c>
      <c r="N294" s="149" t="s">
        <v>38</v>
      </c>
      <c r="O294" s="57"/>
      <c r="P294" s="150">
        <f>O294*H294</f>
        <v>0</v>
      </c>
      <c r="Q294" s="150">
        <v>0</v>
      </c>
      <c r="R294" s="150">
        <f>Q294*H294</f>
        <v>0</v>
      </c>
      <c r="S294" s="150">
        <v>0</v>
      </c>
      <c r="T294" s="151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2" t="s">
        <v>216</v>
      </c>
      <c r="AT294" s="152" t="s">
        <v>125</v>
      </c>
      <c r="AU294" s="152" t="s">
        <v>83</v>
      </c>
      <c r="AY294" s="16" t="s">
        <v>123</v>
      </c>
      <c r="BE294" s="153">
        <f>IF(N294="základní",J294,0)</f>
        <v>0</v>
      </c>
      <c r="BF294" s="153">
        <f>IF(N294="snížená",J294,0)</f>
        <v>0</v>
      </c>
      <c r="BG294" s="153">
        <f>IF(N294="zákl. přenesená",J294,0)</f>
        <v>0</v>
      </c>
      <c r="BH294" s="153">
        <f>IF(N294="sníž. přenesená",J294,0)</f>
        <v>0</v>
      </c>
      <c r="BI294" s="153">
        <f>IF(N294="nulová",J294,0)</f>
        <v>0</v>
      </c>
      <c r="BJ294" s="16" t="s">
        <v>81</v>
      </c>
      <c r="BK294" s="153">
        <f>ROUND(I294*H294,2)</f>
        <v>0</v>
      </c>
      <c r="BL294" s="16" t="s">
        <v>216</v>
      </c>
      <c r="BM294" s="152" t="s">
        <v>446</v>
      </c>
    </row>
    <row r="295" spans="1:65" s="2" customFormat="1" ht="19.5" x14ac:dyDescent="0.2">
      <c r="A295" s="31"/>
      <c r="B295" s="32"/>
      <c r="C295" s="31"/>
      <c r="D295" s="154" t="s">
        <v>131</v>
      </c>
      <c r="E295" s="31"/>
      <c r="F295" s="155" t="s">
        <v>447</v>
      </c>
      <c r="G295" s="31"/>
      <c r="H295" s="31"/>
      <c r="I295" s="156"/>
      <c r="J295" s="31"/>
      <c r="K295" s="31"/>
      <c r="L295" s="32"/>
      <c r="M295" s="157"/>
      <c r="N295" s="158"/>
      <c r="O295" s="57"/>
      <c r="P295" s="57"/>
      <c r="Q295" s="57"/>
      <c r="R295" s="57"/>
      <c r="S295" s="57"/>
      <c r="T295" s="58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6" t="s">
        <v>131</v>
      </c>
      <c r="AU295" s="16" t="s">
        <v>83</v>
      </c>
    </row>
    <row r="296" spans="1:65" s="2" customFormat="1" ht="24.2" customHeight="1" x14ac:dyDescent="0.2">
      <c r="A296" s="31"/>
      <c r="B296" s="139"/>
      <c r="C296" s="140" t="s">
        <v>448</v>
      </c>
      <c r="D296" s="140" t="s">
        <v>125</v>
      </c>
      <c r="E296" s="141" t="s">
        <v>449</v>
      </c>
      <c r="F296" s="142" t="s">
        <v>450</v>
      </c>
      <c r="G296" s="143" t="s">
        <v>142</v>
      </c>
      <c r="H296" s="144">
        <v>27.95</v>
      </c>
      <c r="I296" s="145"/>
      <c r="J296" s="146">
        <f>ROUND(I296*H296,2)</f>
        <v>0</v>
      </c>
      <c r="K296" s="147"/>
      <c r="L296" s="32"/>
      <c r="M296" s="148" t="s">
        <v>1</v>
      </c>
      <c r="N296" s="149" t="s">
        <v>38</v>
      </c>
      <c r="O296" s="57"/>
      <c r="P296" s="150">
        <f>O296*H296</f>
        <v>0</v>
      </c>
      <c r="Q296" s="150">
        <v>5.0000000000000002E-5</v>
      </c>
      <c r="R296" s="150">
        <f>Q296*H296</f>
        <v>1.3975000000000001E-3</v>
      </c>
      <c r="S296" s="150">
        <v>0</v>
      </c>
      <c r="T296" s="151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52" t="s">
        <v>216</v>
      </c>
      <c r="AT296" s="152" t="s">
        <v>125</v>
      </c>
      <c r="AU296" s="152" t="s">
        <v>83</v>
      </c>
      <c r="AY296" s="16" t="s">
        <v>123</v>
      </c>
      <c r="BE296" s="153">
        <f>IF(N296="základní",J296,0)</f>
        <v>0</v>
      </c>
      <c r="BF296" s="153">
        <f>IF(N296="snížená",J296,0)</f>
        <v>0</v>
      </c>
      <c r="BG296" s="153">
        <f>IF(N296="zákl. přenesená",J296,0)</f>
        <v>0</v>
      </c>
      <c r="BH296" s="153">
        <f>IF(N296="sníž. přenesená",J296,0)</f>
        <v>0</v>
      </c>
      <c r="BI296" s="153">
        <f>IF(N296="nulová",J296,0)</f>
        <v>0</v>
      </c>
      <c r="BJ296" s="16" t="s">
        <v>81</v>
      </c>
      <c r="BK296" s="153">
        <f>ROUND(I296*H296,2)</f>
        <v>0</v>
      </c>
      <c r="BL296" s="16" t="s">
        <v>216</v>
      </c>
      <c r="BM296" s="152" t="s">
        <v>451</v>
      </c>
    </row>
    <row r="297" spans="1:65" s="2" customFormat="1" ht="19.5" x14ac:dyDescent="0.2">
      <c r="A297" s="31"/>
      <c r="B297" s="32"/>
      <c r="C297" s="31"/>
      <c r="D297" s="154" t="s">
        <v>131</v>
      </c>
      <c r="E297" s="31"/>
      <c r="F297" s="155" t="s">
        <v>452</v>
      </c>
      <c r="G297" s="31"/>
      <c r="H297" s="31"/>
      <c r="I297" s="156"/>
      <c r="J297" s="31"/>
      <c r="K297" s="31"/>
      <c r="L297" s="32"/>
      <c r="M297" s="157"/>
      <c r="N297" s="158"/>
      <c r="O297" s="57"/>
      <c r="P297" s="57"/>
      <c r="Q297" s="57"/>
      <c r="R297" s="57"/>
      <c r="S297" s="57"/>
      <c r="T297" s="58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6" t="s">
        <v>131</v>
      </c>
      <c r="AU297" s="16" t="s">
        <v>83</v>
      </c>
    </row>
    <row r="298" spans="1:65" s="13" customFormat="1" x14ac:dyDescent="0.2">
      <c r="B298" s="159"/>
      <c r="D298" s="154" t="s">
        <v>156</v>
      </c>
      <c r="E298" s="160" t="s">
        <v>1</v>
      </c>
      <c r="F298" s="161" t="s">
        <v>358</v>
      </c>
      <c r="H298" s="162">
        <v>27.95</v>
      </c>
      <c r="I298" s="163"/>
      <c r="L298" s="159"/>
      <c r="M298" s="164"/>
      <c r="N298" s="165"/>
      <c r="O298" s="165"/>
      <c r="P298" s="165"/>
      <c r="Q298" s="165"/>
      <c r="R298" s="165"/>
      <c r="S298" s="165"/>
      <c r="T298" s="166"/>
      <c r="AT298" s="160" t="s">
        <v>156</v>
      </c>
      <c r="AU298" s="160" t="s">
        <v>83</v>
      </c>
      <c r="AV298" s="13" t="s">
        <v>83</v>
      </c>
      <c r="AW298" s="13" t="s">
        <v>30</v>
      </c>
      <c r="AX298" s="13" t="s">
        <v>81</v>
      </c>
      <c r="AY298" s="160" t="s">
        <v>123</v>
      </c>
    </row>
    <row r="299" spans="1:65" s="2" customFormat="1" ht="24.2" customHeight="1" x14ac:dyDescent="0.2">
      <c r="A299" s="31"/>
      <c r="B299" s="139"/>
      <c r="C299" s="140" t="s">
        <v>453</v>
      </c>
      <c r="D299" s="140" t="s">
        <v>125</v>
      </c>
      <c r="E299" s="141" t="s">
        <v>454</v>
      </c>
      <c r="F299" s="142" t="s">
        <v>455</v>
      </c>
      <c r="G299" s="143" t="s">
        <v>135</v>
      </c>
      <c r="H299" s="144">
        <v>0.77900000000000003</v>
      </c>
      <c r="I299" s="145"/>
      <c r="J299" s="146">
        <f>ROUND(I299*H299,2)</f>
        <v>0</v>
      </c>
      <c r="K299" s="147"/>
      <c r="L299" s="32"/>
      <c r="M299" s="148" t="s">
        <v>1</v>
      </c>
      <c r="N299" s="149" t="s">
        <v>38</v>
      </c>
      <c r="O299" s="57"/>
      <c r="P299" s="150">
        <f>O299*H299</f>
        <v>0</v>
      </c>
      <c r="Q299" s="150">
        <v>0</v>
      </c>
      <c r="R299" s="150">
        <f>Q299*H299</f>
        <v>0</v>
      </c>
      <c r="S299" s="150">
        <v>0</v>
      </c>
      <c r="T299" s="151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52" t="s">
        <v>216</v>
      </c>
      <c r="AT299" s="152" t="s">
        <v>125</v>
      </c>
      <c r="AU299" s="152" t="s">
        <v>83</v>
      </c>
      <c r="AY299" s="16" t="s">
        <v>123</v>
      </c>
      <c r="BE299" s="153">
        <f>IF(N299="základní",J299,0)</f>
        <v>0</v>
      </c>
      <c r="BF299" s="153">
        <f>IF(N299="snížená",J299,0)</f>
        <v>0</v>
      </c>
      <c r="BG299" s="153">
        <f>IF(N299="zákl. přenesená",J299,0)</f>
        <v>0</v>
      </c>
      <c r="BH299" s="153">
        <f>IF(N299="sníž. přenesená",J299,0)</f>
        <v>0</v>
      </c>
      <c r="BI299" s="153">
        <f>IF(N299="nulová",J299,0)</f>
        <v>0</v>
      </c>
      <c r="BJ299" s="16" t="s">
        <v>81</v>
      </c>
      <c r="BK299" s="153">
        <f>ROUND(I299*H299,2)</f>
        <v>0</v>
      </c>
      <c r="BL299" s="16" t="s">
        <v>216</v>
      </c>
      <c r="BM299" s="152" t="s">
        <v>456</v>
      </c>
    </row>
    <row r="300" spans="1:65" s="2" customFormat="1" ht="29.25" x14ac:dyDescent="0.2">
      <c r="A300" s="31"/>
      <c r="B300" s="32"/>
      <c r="C300" s="31"/>
      <c r="D300" s="154" t="s">
        <v>131</v>
      </c>
      <c r="E300" s="31"/>
      <c r="F300" s="155" t="s">
        <v>457</v>
      </c>
      <c r="G300" s="31"/>
      <c r="H300" s="31"/>
      <c r="I300" s="156"/>
      <c r="J300" s="31"/>
      <c r="K300" s="31"/>
      <c r="L300" s="32"/>
      <c r="M300" s="157"/>
      <c r="N300" s="158"/>
      <c r="O300" s="57"/>
      <c r="P300" s="57"/>
      <c r="Q300" s="57"/>
      <c r="R300" s="57"/>
      <c r="S300" s="57"/>
      <c r="T300" s="58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6" t="s">
        <v>131</v>
      </c>
      <c r="AU300" s="16" t="s">
        <v>83</v>
      </c>
    </row>
    <row r="301" spans="1:65" s="12" customFormat="1" ht="22.9" customHeight="1" x14ac:dyDescent="0.2">
      <c r="B301" s="126"/>
      <c r="D301" s="127" t="s">
        <v>72</v>
      </c>
      <c r="E301" s="137" t="s">
        <v>458</v>
      </c>
      <c r="F301" s="137" t="s">
        <v>459</v>
      </c>
      <c r="I301" s="129"/>
      <c r="J301" s="138">
        <f>BK301</f>
        <v>0</v>
      </c>
      <c r="L301" s="126"/>
      <c r="M301" s="131"/>
      <c r="N301" s="132"/>
      <c r="O301" s="132"/>
      <c r="P301" s="133">
        <f>SUM(P302:P304)</f>
        <v>0</v>
      </c>
      <c r="Q301" s="132"/>
      <c r="R301" s="133">
        <f>SUM(R302:R304)</f>
        <v>0</v>
      </c>
      <c r="S301" s="132"/>
      <c r="T301" s="134">
        <f>SUM(T302:T304)</f>
        <v>0</v>
      </c>
      <c r="AR301" s="127" t="s">
        <v>83</v>
      </c>
      <c r="AT301" s="135" t="s">
        <v>72</v>
      </c>
      <c r="AU301" s="135" t="s">
        <v>81</v>
      </c>
      <c r="AY301" s="127" t="s">
        <v>123</v>
      </c>
      <c r="BK301" s="136">
        <f>SUM(BK302:BK304)</f>
        <v>0</v>
      </c>
    </row>
    <row r="302" spans="1:65" s="2" customFormat="1" ht="24.2" customHeight="1" x14ac:dyDescent="0.2">
      <c r="A302" s="31"/>
      <c r="B302" s="139"/>
      <c r="C302" s="140" t="s">
        <v>460</v>
      </c>
      <c r="D302" s="140" t="s">
        <v>125</v>
      </c>
      <c r="E302" s="141" t="s">
        <v>461</v>
      </c>
      <c r="F302" s="142" t="s">
        <v>462</v>
      </c>
      <c r="G302" s="143" t="s">
        <v>142</v>
      </c>
      <c r="H302" s="144">
        <v>27.95</v>
      </c>
      <c r="I302" s="145"/>
      <c r="J302" s="146">
        <f>ROUND(I302*H302,2)</f>
        <v>0</v>
      </c>
      <c r="K302" s="147"/>
      <c r="L302" s="32"/>
      <c r="M302" s="148" t="s">
        <v>1</v>
      </c>
      <c r="N302" s="149" t="s">
        <v>38</v>
      </c>
      <c r="O302" s="57"/>
      <c r="P302" s="150">
        <f>O302*H302</f>
        <v>0</v>
      </c>
      <c r="Q302" s="150">
        <v>0</v>
      </c>
      <c r="R302" s="150">
        <f>Q302*H302</f>
        <v>0</v>
      </c>
      <c r="S302" s="150">
        <v>0</v>
      </c>
      <c r="T302" s="151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2" t="s">
        <v>216</v>
      </c>
      <c r="AT302" s="152" t="s">
        <v>125</v>
      </c>
      <c r="AU302" s="152" t="s">
        <v>83</v>
      </c>
      <c r="AY302" s="16" t="s">
        <v>123</v>
      </c>
      <c r="BE302" s="153">
        <f>IF(N302="základní",J302,0)</f>
        <v>0</v>
      </c>
      <c r="BF302" s="153">
        <f>IF(N302="snížená",J302,0)</f>
        <v>0</v>
      </c>
      <c r="BG302" s="153">
        <f>IF(N302="zákl. přenesená",J302,0)</f>
        <v>0</v>
      </c>
      <c r="BH302" s="153">
        <f>IF(N302="sníž. přenesená",J302,0)</f>
        <v>0</v>
      </c>
      <c r="BI302" s="153">
        <f>IF(N302="nulová",J302,0)</f>
        <v>0</v>
      </c>
      <c r="BJ302" s="16" t="s">
        <v>81</v>
      </c>
      <c r="BK302" s="153">
        <f>ROUND(I302*H302,2)</f>
        <v>0</v>
      </c>
      <c r="BL302" s="16" t="s">
        <v>216</v>
      </c>
      <c r="BM302" s="152" t="s">
        <v>463</v>
      </c>
    </row>
    <row r="303" spans="1:65" s="2" customFormat="1" ht="19.5" x14ac:dyDescent="0.2">
      <c r="A303" s="31"/>
      <c r="B303" s="32"/>
      <c r="C303" s="31"/>
      <c r="D303" s="154" t="s">
        <v>131</v>
      </c>
      <c r="E303" s="31"/>
      <c r="F303" s="155" t="s">
        <v>464</v>
      </c>
      <c r="G303" s="31"/>
      <c r="H303" s="31"/>
      <c r="I303" s="156"/>
      <c r="J303" s="31"/>
      <c r="K303" s="31"/>
      <c r="L303" s="32"/>
      <c r="M303" s="157"/>
      <c r="N303" s="158"/>
      <c r="O303" s="57"/>
      <c r="P303" s="57"/>
      <c r="Q303" s="57"/>
      <c r="R303" s="57"/>
      <c r="S303" s="57"/>
      <c r="T303" s="58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6" t="s">
        <v>131</v>
      </c>
      <c r="AU303" s="16" t="s">
        <v>83</v>
      </c>
    </row>
    <row r="304" spans="1:65" s="13" customFormat="1" x14ac:dyDescent="0.2">
      <c r="B304" s="159"/>
      <c r="D304" s="154" t="s">
        <v>156</v>
      </c>
      <c r="E304" s="160" t="s">
        <v>1</v>
      </c>
      <c r="F304" s="161" t="s">
        <v>358</v>
      </c>
      <c r="H304" s="162">
        <v>27.95</v>
      </c>
      <c r="I304" s="163"/>
      <c r="L304" s="159"/>
      <c r="M304" s="164"/>
      <c r="N304" s="165"/>
      <c r="O304" s="165"/>
      <c r="P304" s="165"/>
      <c r="Q304" s="165"/>
      <c r="R304" s="165"/>
      <c r="S304" s="165"/>
      <c r="T304" s="166"/>
      <c r="AT304" s="160" t="s">
        <v>156</v>
      </c>
      <c r="AU304" s="160" t="s">
        <v>83</v>
      </c>
      <c r="AV304" s="13" t="s">
        <v>83</v>
      </c>
      <c r="AW304" s="13" t="s">
        <v>30</v>
      </c>
      <c r="AX304" s="13" t="s">
        <v>81</v>
      </c>
      <c r="AY304" s="160" t="s">
        <v>123</v>
      </c>
    </row>
    <row r="305" spans="1:65" s="12" customFormat="1" ht="22.9" customHeight="1" x14ac:dyDescent="0.2">
      <c r="B305" s="126"/>
      <c r="D305" s="127" t="s">
        <v>72</v>
      </c>
      <c r="E305" s="137" t="s">
        <v>465</v>
      </c>
      <c r="F305" s="137" t="s">
        <v>466</v>
      </c>
      <c r="I305" s="129"/>
      <c r="J305" s="138">
        <f>BK305</f>
        <v>0</v>
      </c>
      <c r="L305" s="126"/>
      <c r="M305" s="131"/>
      <c r="N305" s="132"/>
      <c r="O305" s="132"/>
      <c r="P305" s="133">
        <f>SUM(P306:P354)</f>
        <v>0</v>
      </c>
      <c r="Q305" s="132"/>
      <c r="R305" s="133">
        <f>SUM(R306:R354)</f>
        <v>1.2191270000000001</v>
      </c>
      <c r="S305" s="132"/>
      <c r="T305" s="134">
        <f>SUM(T306:T354)</f>
        <v>5.2518599999999998</v>
      </c>
      <c r="AR305" s="127" t="s">
        <v>83</v>
      </c>
      <c r="AT305" s="135" t="s">
        <v>72</v>
      </c>
      <c r="AU305" s="135" t="s">
        <v>81</v>
      </c>
      <c r="AY305" s="127" t="s">
        <v>123</v>
      </c>
      <c r="BK305" s="136">
        <f>SUM(BK306:BK354)</f>
        <v>0</v>
      </c>
    </row>
    <row r="306" spans="1:65" s="2" customFormat="1" ht="16.5" customHeight="1" x14ac:dyDescent="0.2">
      <c r="A306" s="31"/>
      <c r="B306" s="139"/>
      <c r="C306" s="140" t="s">
        <v>467</v>
      </c>
      <c r="D306" s="140" t="s">
        <v>125</v>
      </c>
      <c r="E306" s="141" t="s">
        <v>468</v>
      </c>
      <c r="F306" s="142" t="s">
        <v>469</v>
      </c>
      <c r="G306" s="143" t="s">
        <v>142</v>
      </c>
      <c r="H306" s="144">
        <v>64.44</v>
      </c>
      <c r="I306" s="145"/>
      <c r="J306" s="146">
        <f>ROUND(I306*H306,2)</f>
        <v>0</v>
      </c>
      <c r="K306" s="147"/>
      <c r="L306" s="32"/>
      <c r="M306" s="148" t="s">
        <v>1</v>
      </c>
      <c r="N306" s="149" t="s">
        <v>38</v>
      </c>
      <c r="O306" s="57"/>
      <c r="P306" s="150">
        <f>O306*H306</f>
        <v>0</v>
      </c>
      <c r="Q306" s="150">
        <v>0</v>
      </c>
      <c r="R306" s="150">
        <f>Q306*H306</f>
        <v>0</v>
      </c>
      <c r="S306" s="150">
        <v>0</v>
      </c>
      <c r="T306" s="151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52" t="s">
        <v>216</v>
      </c>
      <c r="AT306" s="152" t="s">
        <v>125</v>
      </c>
      <c r="AU306" s="152" t="s">
        <v>83</v>
      </c>
      <c r="AY306" s="16" t="s">
        <v>123</v>
      </c>
      <c r="BE306" s="153">
        <f>IF(N306="základní",J306,0)</f>
        <v>0</v>
      </c>
      <c r="BF306" s="153">
        <f>IF(N306="snížená",J306,0)</f>
        <v>0</v>
      </c>
      <c r="BG306" s="153">
        <f>IF(N306="zákl. přenesená",J306,0)</f>
        <v>0</v>
      </c>
      <c r="BH306" s="153">
        <f>IF(N306="sníž. přenesená",J306,0)</f>
        <v>0</v>
      </c>
      <c r="BI306" s="153">
        <f>IF(N306="nulová",J306,0)</f>
        <v>0</v>
      </c>
      <c r="BJ306" s="16" t="s">
        <v>81</v>
      </c>
      <c r="BK306" s="153">
        <f>ROUND(I306*H306,2)</f>
        <v>0</v>
      </c>
      <c r="BL306" s="16" t="s">
        <v>216</v>
      </c>
      <c r="BM306" s="152" t="s">
        <v>470</v>
      </c>
    </row>
    <row r="307" spans="1:65" s="2" customFormat="1" ht="19.5" x14ac:dyDescent="0.2">
      <c r="A307" s="31"/>
      <c r="B307" s="32"/>
      <c r="C307" s="31"/>
      <c r="D307" s="154" t="s">
        <v>131</v>
      </c>
      <c r="E307" s="31"/>
      <c r="F307" s="155" t="s">
        <v>471</v>
      </c>
      <c r="G307" s="31"/>
      <c r="H307" s="31"/>
      <c r="I307" s="156"/>
      <c r="J307" s="31"/>
      <c r="K307" s="31"/>
      <c r="L307" s="32"/>
      <c r="M307" s="157"/>
      <c r="N307" s="158"/>
      <c r="O307" s="57"/>
      <c r="P307" s="57"/>
      <c r="Q307" s="57"/>
      <c r="R307" s="57"/>
      <c r="S307" s="57"/>
      <c r="T307" s="58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6" t="s">
        <v>131</v>
      </c>
      <c r="AU307" s="16" t="s">
        <v>83</v>
      </c>
    </row>
    <row r="308" spans="1:65" s="13" customFormat="1" x14ac:dyDescent="0.2">
      <c r="B308" s="159"/>
      <c r="D308" s="154" t="s">
        <v>156</v>
      </c>
      <c r="E308" s="160" t="s">
        <v>1</v>
      </c>
      <c r="F308" s="161" t="s">
        <v>472</v>
      </c>
      <c r="H308" s="162">
        <v>64.44</v>
      </c>
      <c r="I308" s="163"/>
      <c r="L308" s="159"/>
      <c r="M308" s="164"/>
      <c r="N308" s="165"/>
      <c r="O308" s="165"/>
      <c r="P308" s="165"/>
      <c r="Q308" s="165"/>
      <c r="R308" s="165"/>
      <c r="S308" s="165"/>
      <c r="T308" s="166"/>
      <c r="AT308" s="160" t="s">
        <v>156</v>
      </c>
      <c r="AU308" s="160" t="s">
        <v>83</v>
      </c>
      <c r="AV308" s="13" t="s">
        <v>83</v>
      </c>
      <c r="AW308" s="13" t="s">
        <v>30</v>
      </c>
      <c r="AX308" s="13" t="s">
        <v>81</v>
      </c>
      <c r="AY308" s="160" t="s">
        <v>123</v>
      </c>
    </row>
    <row r="309" spans="1:65" s="2" customFormat="1" ht="16.5" customHeight="1" x14ac:dyDescent="0.2">
      <c r="A309" s="31"/>
      <c r="B309" s="139"/>
      <c r="C309" s="140" t="s">
        <v>473</v>
      </c>
      <c r="D309" s="140" t="s">
        <v>125</v>
      </c>
      <c r="E309" s="141" t="s">
        <v>474</v>
      </c>
      <c r="F309" s="142" t="s">
        <v>475</v>
      </c>
      <c r="G309" s="143" t="s">
        <v>142</v>
      </c>
      <c r="H309" s="144">
        <v>64.44</v>
      </c>
      <c r="I309" s="145"/>
      <c r="J309" s="146">
        <f>ROUND(I309*H309,2)</f>
        <v>0</v>
      </c>
      <c r="K309" s="147"/>
      <c r="L309" s="32"/>
      <c r="M309" s="148" t="s">
        <v>1</v>
      </c>
      <c r="N309" s="149" t="s">
        <v>38</v>
      </c>
      <c r="O309" s="57"/>
      <c r="P309" s="150">
        <f>O309*H309</f>
        <v>0</v>
      </c>
      <c r="Q309" s="150">
        <v>2.9999999999999997E-4</v>
      </c>
      <c r="R309" s="150">
        <f>Q309*H309</f>
        <v>1.9331999999999998E-2</v>
      </c>
      <c r="S309" s="150">
        <v>0</v>
      </c>
      <c r="T309" s="151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2" t="s">
        <v>216</v>
      </c>
      <c r="AT309" s="152" t="s">
        <v>125</v>
      </c>
      <c r="AU309" s="152" t="s">
        <v>83</v>
      </c>
      <c r="AY309" s="16" t="s">
        <v>123</v>
      </c>
      <c r="BE309" s="153">
        <f>IF(N309="základní",J309,0)</f>
        <v>0</v>
      </c>
      <c r="BF309" s="153">
        <f>IF(N309="snížená",J309,0)</f>
        <v>0</v>
      </c>
      <c r="BG309" s="153">
        <f>IF(N309="zákl. přenesená",J309,0)</f>
        <v>0</v>
      </c>
      <c r="BH309" s="153">
        <f>IF(N309="sníž. přenesená",J309,0)</f>
        <v>0</v>
      </c>
      <c r="BI309" s="153">
        <f>IF(N309="nulová",J309,0)</f>
        <v>0</v>
      </c>
      <c r="BJ309" s="16" t="s">
        <v>81</v>
      </c>
      <c r="BK309" s="153">
        <f>ROUND(I309*H309,2)</f>
        <v>0</v>
      </c>
      <c r="BL309" s="16" t="s">
        <v>216</v>
      </c>
      <c r="BM309" s="152" t="s">
        <v>476</v>
      </c>
    </row>
    <row r="310" spans="1:65" s="2" customFormat="1" ht="19.5" x14ac:dyDescent="0.2">
      <c r="A310" s="31"/>
      <c r="B310" s="32"/>
      <c r="C310" s="31"/>
      <c r="D310" s="154" t="s">
        <v>131</v>
      </c>
      <c r="E310" s="31"/>
      <c r="F310" s="155" t="s">
        <v>477</v>
      </c>
      <c r="G310" s="31"/>
      <c r="H310" s="31"/>
      <c r="I310" s="156"/>
      <c r="J310" s="31"/>
      <c r="K310" s="31"/>
      <c r="L310" s="32"/>
      <c r="M310" s="157"/>
      <c r="N310" s="158"/>
      <c r="O310" s="57"/>
      <c r="P310" s="57"/>
      <c r="Q310" s="57"/>
      <c r="R310" s="57"/>
      <c r="S310" s="57"/>
      <c r="T310" s="58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6" t="s">
        <v>131</v>
      </c>
      <c r="AU310" s="16" t="s">
        <v>83</v>
      </c>
    </row>
    <row r="311" spans="1:65" s="13" customFormat="1" x14ac:dyDescent="0.2">
      <c r="B311" s="159"/>
      <c r="D311" s="154" t="s">
        <v>156</v>
      </c>
      <c r="E311" s="160" t="s">
        <v>1</v>
      </c>
      <c r="F311" s="161" t="s">
        <v>478</v>
      </c>
      <c r="H311" s="162">
        <v>64.44</v>
      </c>
      <c r="I311" s="163"/>
      <c r="L311" s="159"/>
      <c r="M311" s="164"/>
      <c r="N311" s="165"/>
      <c r="O311" s="165"/>
      <c r="P311" s="165"/>
      <c r="Q311" s="165"/>
      <c r="R311" s="165"/>
      <c r="S311" s="165"/>
      <c r="T311" s="166"/>
      <c r="AT311" s="160" t="s">
        <v>156</v>
      </c>
      <c r="AU311" s="160" t="s">
        <v>83</v>
      </c>
      <c r="AV311" s="13" t="s">
        <v>83</v>
      </c>
      <c r="AW311" s="13" t="s">
        <v>30</v>
      </c>
      <c r="AX311" s="13" t="s">
        <v>81</v>
      </c>
      <c r="AY311" s="160" t="s">
        <v>123</v>
      </c>
    </row>
    <row r="312" spans="1:65" s="2" customFormat="1" ht="24.2" customHeight="1" x14ac:dyDescent="0.2">
      <c r="A312" s="31"/>
      <c r="B312" s="139"/>
      <c r="C312" s="140" t="s">
        <v>479</v>
      </c>
      <c r="D312" s="140" t="s">
        <v>125</v>
      </c>
      <c r="E312" s="141" t="s">
        <v>480</v>
      </c>
      <c r="F312" s="142" t="s">
        <v>481</v>
      </c>
      <c r="G312" s="143" t="s">
        <v>142</v>
      </c>
      <c r="H312" s="144">
        <v>39.200000000000003</v>
      </c>
      <c r="I312" s="145"/>
      <c r="J312" s="146">
        <f>ROUND(I312*H312,2)</f>
        <v>0</v>
      </c>
      <c r="K312" s="147"/>
      <c r="L312" s="32"/>
      <c r="M312" s="148" t="s">
        <v>1</v>
      </c>
      <c r="N312" s="149" t="s">
        <v>38</v>
      </c>
      <c r="O312" s="57"/>
      <c r="P312" s="150">
        <f>O312*H312</f>
        <v>0</v>
      </c>
      <c r="Q312" s="150">
        <v>1.5E-3</v>
      </c>
      <c r="R312" s="150">
        <f>Q312*H312</f>
        <v>5.8800000000000005E-2</v>
      </c>
      <c r="S312" s="150">
        <v>0</v>
      </c>
      <c r="T312" s="151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52" t="s">
        <v>216</v>
      </c>
      <c r="AT312" s="152" t="s">
        <v>125</v>
      </c>
      <c r="AU312" s="152" t="s">
        <v>83</v>
      </c>
      <c r="AY312" s="16" t="s">
        <v>123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16" t="s">
        <v>81</v>
      </c>
      <c r="BK312" s="153">
        <f>ROUND(I312*H312,2)</f>
        <v>0</v>
      </c>
      <c r="BL312" s="16" t="s">
        <v>216</v>
      </c>
      <c r="BM312" s="152" t="s">
        <v>482</v>
      </c>
    </row>
    <row r="313" spans="1:65" s="2" customFormat="1" ht="19.5" x14ac:dyDescent="0.2">
      <c r="A313" s="31"/>
      <c r="B313" s="32"/>
      <c r="C313" s="31"/>
      <c r="D313" s="154" t="s">
        <v>131</v>
      </c>
      <c r="E313" s="31"/>
      <c r="F313" s="155" t="s">
        <v>483</v>
      </c>
      <c r="G313" s="31"/>
      <c r="H313" s="31"/>
      <c r="I313" s="156"/>
      <c r="J313" s="31"/>
      <c r="K313" s="31"/>
      <c r="L313" s="32"/>
      <c r="M313" s="157"/>
      <c r="N313" s="158"/>
      <c r="O313" s="57"/>
      <c r="P313" s="57"/>
      <c r="Q313" s="57"/>
      <c r="R313" s="57"/>
      <c r="S313" s="57"/>
      <c r="T313" s="58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6" t="s">
        <v>131</v>
      </c>
      <c r="AU313" s="16" t="s">
        <v>83</v>
      </c>
    </row>
    <row r="314" spans="1:65" s="13" customFormat="1" x14ac:dyDescent="0.2">
      <c r="B314" s="159"/>
      <c r="D314" s="154" t="s">
        <v>156</v>
      </c>
      <c r="E314" s="160" t="s">
        <v>1</v>
      </c>
      <c r="F314" s="161" t="s">
        <v>484</v>
      </c>
      <c r="H314" s="162">
        <v>39.200000000000003</v>
      </c>
      <c r="I314" s="163"/>
      <c r="L314" s="159"/>
      <c r="M314" s="164"/>
      <c r="N314" s="165"/>
      <c r="O314" s="165"/>
      <c r="P314" s="165"/>
      <c r="Q314" s="165"/>
      <c r="R314" s="165"/>
      <c r="S314" s="165"/>
      <c r="T314" s="166"/>
      <c r="AT314" s="160" t="s">
        <v>156</v>
      </c>
      <c r="AU314" s="160" t="s">
        <v>83</v>
      </c>
      <c r="AV314" s="13" t="s">
        <v>83</v>
      </c>
      <c r="AW314" s="13" t="s">
        <v>30</v>
      </c>
      <c r="AX314" s="13" t="s">
        <v>81</v>
      </c>
      <c r="AY314" s="160" t="s">
        <v>123</v>
      </c>
    </row>
    <row r="315" spans="1:65" s="2" customFormat="1" ht="16.5" customHeight="1" x14ac:dyDescent="0.2">
      <c r="A315" s="31"/>
      <c r="B315" s="139"/>
      <c r="C315" s="140" t="s">
        <v>485</v>
      </c>
      <c r="D315" s="140" t="s">
        <v>125</v>
      </c>
      <c r="E315" s="141" t="s">
        <v>486</v>
      </c>
      <c r="F315" s="142" t="s">
        <v>487</v>
      </c>
      <c r="G315" s="143" t="s">
        <v>193</v>
      </c>
      <c r="H315" s="144">
        <v>9</v>
      </c>
      <c r="I315" s="145"/>
      <c r="J315" s="146">
        <f>ROUND(I315*H315,2)</f>
        <v>0</v>
      </c>
      <c r="K315" s="147"/>
      <c r="L315" s="32"/>
      <c r="M315" s="148" t="s">
        <v>1</v>
      </c>
      <c r="N315" s="149" t="s">
        <v>38</v>
      </c>
      <c r="O315" s="57"/>
      <c r="P315" s="150">
        <f>O315*H315</f>
        <v>0</v>
      </c>
      <c r="Q315" s="150">
        <v>2.1000000000000001E-4</v>
      </c>
      <c r="R315" s="150">
        <f>Q315*H315</f>
        <v>1.8900000000000002E-3</v>
      </c>
      <c r="S315" s="150">
        <v>0</v>
      </c>
      <c r="T315" s="151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52" t="s">
        <v>216</v>
      </c>
      <c r="AT315" s="152" t="s">
        <v>125</v>
      </c>
      <c r="AU315" s="152" t="s">
        <v>83</v>
      </c>
      <c r="AY315" s="16" t="s">
        <v>123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16" t="s">
        <v>81</v>
      </c>
      <c r="BK315" s="153">
        <f>ROUND(I315*H315,2)</f>
        <v>0</v>
      </c>
      <c r="BL315" s="16" t="s">
        <v>216</v>
      </c>
      <c r="BM315" s="152" t="s">
        <v>488</v>
      </c>
    </row>
    <row r="316" spans="1:65" s="2" customFormat="1" ht="19.5" x14ac:dyDescent="0.2">
      <c r="A316" s="31"/>
      <c r="B316" s="32"/>
      <c r="C316" s="31"/>
      <c r="D316" s="154" t="s">
        <v>131</v>
      </c>
      <c r="E316" s="31"/>
      <c r="F316" s="155" t="s">
        <v>489</v>
      </c>
      <c r="G316" s="31"/>
      <c r="H316" s="31"/>
      <c r="I316" s="156"/>
      <c r="J316" s="31"/>
      <c r="K316" s="31"/>
      <c r="L316" s="32"/>
      <c r="M316" s="157"/>
      <c r="N316" s="158"/>
      <c r="O316" s="57"/>
      <c r="P316" s="57"/>
      <c r="Q316" s="57"/>
      <c r="R316" s="57"/>
      <c r="S316" s="57"/>
      <c r="T316" s="58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6" t="s">
        <v>131</v>
      </c>
      <c r="AU316" s="16" t="s">
        <v>83</v>
      </c>
    </row>
    <row r="317" spans="1:65" s="2" customFormat="1" ht="19.5" x14ac:dyDescent="0.2">
      <c r="A317" s="31"/>
      <c r="B317" s="32"/>
      <c r="C317" s="31"/>
      <c r="D317" s="154" t="s">
        <v>390</v>
      </c>
      <c r="E317" s="31"/>
      <c r="F317" s="186" t="s">
        <v>490</v>
      </c>
      <c r="G317" s="31"/>
      <c r="H317" s="31"/>
      <c r="I317" s="156"/>
      <c r="J317" s="31"/>
      <c r="K317" s="31"/>
      <c r="L317" s="32"/>
      <c r="M317" s="157"/>
      <c r="N317" s="158"/>
      <c r="O317" s="57"/>
      <c r="P317" s="57"/>
      <c r="Q317" s="57"/>
      <c r="R317" s="57"/>
      <c r="S317" s="57"/>
      <c r="T317" s="58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6" t="s">
        <v>390</v>
      </c>
      <c r="AU317" s="16" t="s">
        <v>83</v>
      </c>
    </row>
    <row r="318" spans="1:65" s="2" customFormat="1" ht="16.5" customHeight="1" x14ac:dyDescent="0.2">
      <c r="A318" s="31"/>
      <c r="B318" s="139"/>
      <c r="C318" s="140" t="s">
        <v>491</v>
      </c>
      <c r="D318" s="140" t="s">
        <v>125</v>
      </c>
      <c r="E318" s="141" t="s">
        <v>492</v>
      </c>
      <c r="F318" s="142" t="s">
        <v>493</v>
      </c>
      <c r="G318" s="143" t="s">
        <v>193</v>
      </c>
      <c r="H318" s="144">
        <v>7</v>
      </c>
      <c r="I318" s="145"/>
      <c r="J318" s="146">
        <f>ROUND(I318*H318,2)</f>
        <v>0</v>
      </c>
      <c r="K318" s="147"/>
      <c r="L318" s="32"/>
      <c r="M318" s="148" t="s">
        <v>1</v>
      </c>
      <c r="N318" s="149" t="s">
        <v>38</v>
      </c>
      <c r="O318" s="57"/>
      <c r="P318" s="150">
        <f>O318*H318</f>
        <v>0</v>
      </c>
      <c r="Q318" s="150">
        <v>2.0000000000000001E-4</v>
      </c>
      <c r="R318" s="150">
        <f>Q318*H318</f>
        <v>1.4E-3</v>
      </c>
      <c r="S318" s="150">
        <v>0</v>
      </c>
      <c r="T318" s="151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2" t="s">
        <v>216</v>
      </c>
      <c r="AT318" s="152" t="s">
        <v>125</v>
      </c>
      <c r="AU318" s="152" t="s">
        <v>83</v>
      </c>
      <c r="AY318" s="16" t="s">
        <v>123</v>
      </c>
      <c r="BE318" s="153">
        <f>IF(N318="základní",J318,0)</f>
        <v>0</v>
      </c>
      <c r="BF318" s="153">
        <f>IF(N318="snížená",J318,0)</f>
        <v>0</v>
      </c>
      <c r="BG318" s="153">
        <f>IF(N318="zákl. přenesená",J318,0)</f>
        <v>0</v>
      </c>
      <c r="BH318" s="153">
        <f>IF(N318="sníž. přenesená",J318,0)</f>
        <v>0</v>
      </c>
      <c r="BI318" s="153">
        <f>IF(N318="nulová",J318,0)</f>
        <v>0</v>
      </c>
      <c r="BJ318" s="16" t="s">
        <v>81</v>
      </c>
      <c r="BK318" s="153">
        <f>ROUND(I318*H318,2)</f>
        <v>0</v>
      </c>
      <c r="BL318" s="16" t="s">
        <v>216</v>
      </c>
      <c r="BM318" s="152" t="s">
        <v>494</v>
      </c>
    </row>
    <row r="319" spans="1:65" s="2" customFormat="1" ht="19.5" x14ac:dyDescent="0.2">
      <c r="A319" s="31"/>
      <c r="B319" s="32"/>
      <c r="C319" s="31"/>
      <c r="D319" s="154" t="s">
        <v>131</v>
      </c>
      <c r="E319" s="31"/>
      <c r="F319" s="155" t="s">
        <v>495</v>
      </c>
      <c r="G319" s="31"/>
      <c r="H319" s="31"/>
      <c r="I319" s="156"/>
      <c r="J319" s="31"/>
      <c r="K319" s="31"/>
      <c r="L319" s="32"/>
      <c r="M319" s="157"/>
      <c r="N319" s="158"/>
      <c r="O319" s="57"/>
      <c r="P319" s="57"/>
      <c r="Q319" s="57"/>
      <c r="R319" s="57"/>
      <c r="S319" s="57"/>
      <c r="T319" s="58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6" t="s">
        <v>131</v>
      </c>
      <c r="AU319" s="16" t="s">
        <v>83</v>
      </c>
    </row>
    <row r="320" spans="1:65" s="2" customFormat="1" ht="19.5" x14ac:dyDescent="0.2">
      <c r="A320" s="31"/>
      <c r="B320" s="32"/>
      <c r="C320" s="31"/>
      <c r="D320" s="154" t="s">
        <v>390</v>
      </c>
      <c r="E320" s="31"/>
      <c r="F320" s="186" t="s">
        <v>490</v>
      </c>
      <c r="G320" s="31"/>
      <c r="H320" s="31"/>
      <c r="I320" s="156"/>
      <c r="J320" s="31"/>
      <c r="K320" s="31"/>
      <c r="L320" s="32"/>
      <c r="M320" s="157"/>
      <c r="N320" s="158"/>
      <c r="O320" s="57"/>
      <c r="P320" s="57"/>
      <c r="Q320" s="57"/>
      <c r="R320" s="57"/>
      <c r="S320" s="57"/>
      <c r="T320" s="58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6" t="s">
        <v>390</v>
      </c>
      <c r="AU320" s="16" t="s">
        <v>83</v>
      </c>
    </row>
    <row r="321" spans="1:65" s="2" customFormat="1" ht="24.2" customHeight="1" x14ac:dyDescent="0.2">
      <c r="A321" s="31"/>
      <c r="B321" s="139"/>
      <c r="C321" s="140" t="s">
        <v>496</v>
      </c>
      <c r="D321" s="140" t="s">
        <v>125</v>
      </c>
      <c r="E321" s="141" t="s">
        <v>497</v>
      </c>
      <c r="F321" s="142" t="s">
        <v>498</v>
      </c>
      <c r="G321" s="143" t="s">
        <v>142</v>
      </c>
      <c r="H321" s="144">
        <v>64.44</v>
      </c>
      <c r="I321" s="145"/>
      <c r="J321" s="146">
        <f>ROUND(I321*H321,2)</f>
        <v>0</v>
      </c>
      <c r="K321" s="147"/>
      <c r="L321" s="32"/>
      <c r="M321" s="148" t="s">
        <v>1</v>
      </c>
      <c r="N321" s="149" t="s">
        <v>38</v>
      </c>
      <c r="O321" s="57"/>
      <c r="P321" s="150">
        <f>O321*H321</f>
        <v>0</v>
      </c>
      <c r="Q321" s="150">
        <v>0</v>
      </c>
      <c r="R321" s="150">
        <f>Q321*H321</f>
        <v>0</v>
      </c>
      <c r="S321" s="150">
        <v>8.1500000000000003E-2</v>
      </c>
      <c r="T321" s="151">
        <f>S321*H321</f>
        <v>5.2518599999999998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52" t="s">
        <v>216</v>
      </c>
      <c r="AT321" s="152" t="s">
        <v>125</v>
      </c>
      <c r="AU321" s="152" t="s">
        <v>83</v>
      </c>
      <c r="AY321" s="16" t="s">
        <v>123</v>
      </c>
      <c r="BE321" s="153">
        <f>IF(N321="základní",J321,0)</f>
        <v>0</v>
      </c>
      <c r="BF321" s="153">
        <f>IF(N321="snížená",J321,0)</f>
        <v>0</v>
      </c>
      <c r="BG321" s="153">
        <f>IF(N321="zákl. přenesená",J321,0)</f>
        <v>0</v>
      </c>
      <c r="BH321" s="153">
        <f>IF(N321="sníž. přenesená",J321,0)</f>
        <v>0</v>
      </c>
      <c r="BI321" s="153">
        <f>IF(N321="nulová",J321,0)</f>
        <v>0</v>
      </c>
      <c r="BJ321" s="16" t="s">
        <v>81</v>
      </c>
      <c r="BK321" s="153">
        <f>ROUND(I321*H321,2)</f>
        <v>0</v>
      </c>
      <c r="BL321" s="16" t="s">
        <v>216</v>
      </c>
      <c r="BM321" s="152" t="s">
        <v>499</v>
      </c>
    </row>
    <row r="322" spans="1:65" s="2" customFormat="1" x14ac:dyDescent="0.2">
      <c r="A322" s="31"/>
      <c r="B322" s="32"/>
      <c r="C322" s="31"/>
      <c r="D322" s="154" t="s">
        <v>131</v>
      </c>
      <c r="E322" s="31"/>
      <c r="F322" s="155" t="s">
        <v>500</v>
      </c>
      <c r="G322" s="31"/>
      <c r="H322" s="31"/>
      <c r="I322" s="156"/>
      <c r="J322" s="31"/>
      <c r="K322" s="31"/>
      <c r="L322" s="32"/>
      <c r="M322" s="157"/>
      <c r="N322" s="158"/>
      <c r="O322" s="57"/>
      <c r="P322" s="57"/>
      <c r="Q322" s="57"/>
      <c r="R322" s="57"/>
      <c r="S322" s="57"/>
      <c r="T322" s="58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6" t="s">
        <v>131</v>
      </c>
      <c r="AU322" s="16" t="s">
        <v>83</v>
      </c>
    </row>
    <row r="323" spans="1:65" s="13" customFormat="1" x14ac:dyDescent="0.2">
      <c r="B323" s="159"/>
      <c r="D323" s="154" t="s">
        <v>156</v>
      </c>
      <c r="E323" s="160" t="s">
        <v>1</v>
      </c>
      <c r="F323" s="161" t="s">
        <v>501</v>
      </c>
      <c r="H323" s="162">
        <v>25.24</v>
      </c>
      <c r="I323" s="163"/>
      <c r="L323" s="159"/>
      <c r="M323" s="164"/>
      <c r="N323" s="165"/>
      <c r="O323" s="165"/>
      <c r="P323" s="165"/>
      <c r="Q323" s="165"/>
      <c r="R323" s="165"/>
      <c r="S323" s="165"/>
      <c r="T323" s="166"/>
      <c r="AT323" s="160" t="s">
        <v>156</v>
      </c>
      <c r="AU323" s="160" t="s">
        <v>83</v>
      </c>
      <c r="AV323" s="13" t="s">
        <v>83</v>
      </c>
      <c r="AW323" s="13" t="s">
        <v>30</v>
      </c>
      <c r="AX323" s="13" t="s">
        <v>73</v>
      </c>
      <c r="AY323" s="160" t="s">
        <v>123</v>
      </c>
    </row>
    <row r="324" spans="1:65" s="13" customFormat="1" x14ac:dyDescent="0.2">
      <c r="B324" s="159"/>
      <c r="D324" s="154" t="s">
        <v>156</v>
      </c>
      <c r="E324" s="160" t="s">
        <v>1</v>
      </c>
      <c r="F324" s="161" t="s">
        <v>158</v>
      </c>
      <c r="H324" s="162">
        <v>39.200000000000003</v>
      </c>
      <c r="I324" s="163"/>
      <c r="L324" s="159"/>
      <c r="M324" s="164"/>
      <c r="N324" s="165"/>
      <c r="O324" s="165"/>
      <c r="P324" s="165"/>
      <c r="Q324" s="165"/>
      <c r="R324" s="165"/>
      <c r="S324" s="165"/>
      <c r="T324" s="166"/>
      <c r="AT324" s="160" t="s">
        <v>156</v>
      </c>
      <c r="AU324" s="160" t="s">
        <v>83</v>
      </c>
      <c r="AV324" s="13" t="s">
        <v>83</v>
      </c>
      <c r="AW324" s="13" t="s">
        <v>30</v>
      </c>
      <c r="AX324" s="13" t="s">
        <v>73</v>
      </c>
      <c r="AY324" s="160" t="s">
        <v>123</v>
      </c>
    </row>
    <row r="325" spans="1:65" s="14" customFormat="1" x14ac:dyDescent="0.2">
      <c r="B325" s="167"/>
      <c r="D325" s="154" t="s">
        <v>156</v>
      </c>
      <c r="E325" s="168" t="s">
        <v>1</v>
      </c>
      <c r="F325" s="169" t="s">
        <v>159</v>
      </c>
      <c r="H325" s="170">
        <v>64.44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156</v>
      </c>
      <c r="AU325" s="168" t="s">
        <v>83</v>
      </c>
      <c r="AV325" s="14" t="s">
        <v>129</v>
      </c>
      <c r="AW325" s="14" t="s">
        <v>30</v>
      </c>
      <c r="AX325" s="14" t="s">
        <v>81</v>
      </c>
      <c r="AY325" s="168" t="s">
        <v>123</v>
      </c>
    </row>
    <row r="326" spans="1:65" s="2" customFormat="1" ht="33" customHeight="1" x14ac:dyDescent="0.2">
      <c r="A326" s="31"/>
      <c r="B326" s="139"/>
      <c r="C326" s="140" t="s">
        <v>502</v>
      </c>
      <c r="D326" s="140" t="s">
        <v>125</v>
      </c>
      <c r="E326" s="141" t="s">
        <v>503</v>
      </c>
      <c r="F326" s="142" t="s">
        <v>504</v>
      </c>
      <c r="G326" s="143" t="s">
        <v>142</v>
      </c>
      <c r="H326" s="144">
        <v>64.44</v>
      </c>
      <c r="I326" s="145"/>
      <c r="J326" s="146">
        <f>ROUND(I326*H326,2)</f>
        <v>0</v>
      </c>
      <c r="K326" s="147"/>
      <c r="L326" s="32"/>
      <c r="M326" s="148" t="s">
        <v>1</v>
      </c>
      <c r="N326" s="149" t="s">
        <v>38</v>
      </c>
      <c r="O326" s="57"/>
      <c r="P326" s="150">
        <f>O326*H326</f>
        <v>0</v>
      </c>
      <c r="Q326" s="150">
        <v>5.0499999999999998E-3</v>
      </c>
      <c r="R326" s="150">
        <f>Q326*H326</f>
        <v>0.32542199999999999</v>
      </c>
      <c r="S326" s="150">
        <v>0</v>
      </c>
      <c r="T326" s="151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2" t="s">
        <v>216</v>
      </c>
      <c r="AT326" s="152" t="s">
        <v>125</v>
      </c>
      <c r="AU326" s="152" t="s">
        <v>83</v>
      </c>
      <c r="AY326" s="16" t="s">
        <v>123</v>
      </c>
      <c r="BE326" s="153">
        <f>IF(N326="základní",J326,0)</f>
        <v>0</v>
      </c>
      <c r="BF326" s="153">
        <f>IF(N326="snížená",J326,0)</f>
        <v>0</v>
      </c>
      <c r="BG326" s="153">
        <f>IF(N326="zákl. přenesená",J326,0)</f>
        <v>0</v>
      </c>
      <c r="BH326" s="153">
        <f>IF(N326="sníž. přenesená",J326,0)</f>
        <v>0</v>
      </c>
      <c r="BI326" s="153">
        <f>IF(N326="nulová",J326,0)</f>
        <v>0</v>
      </c>
      <c r="BJ326" s="16" t="s">
        <v>81</v>
      </c>
      <c r="BK326" s="153">
        <f>ROUND(I326*H326,2)</f>
        <v>0</v>
      </c>
      <c r="BL326" s="16" t="s">
        <v>216</v>
      </c>
      <c r="BM326" s="152" t="s">
        <v>505</v>
      </c>
    </row>
    <row r="327" spans="1:65" s="2" customFormat="1" ht="19.5" x14ac:dyDescent="0.2">
      <c r="A327" s="31"/>
      <c r="B327" s="32"/>
      <c r="C327" s="31"/>
      <c r="D327" s="154" t="s">
        <v>131</v>
      </c>
      <c r="E327" s="31"/>
      <c r="F327" s="155" t="s">
        <v>506</v>
      </c>
      <c r="G327" s="31"/>
      <c r="H327" s="31"/>
      <c r="I327" s="156"/>
      <c r="J327" s="31"/>
      <c r="K327" s="31"/>
      <c r="L327" s="32"/>
      <c r="M327" s="157"/>
      <c r="N327" s="158"/>
      <c r="O327" s="57"/>
      <c r="P327" s="57"/>
      <c r="Q327" s="57"/>
      <c r="R327" s="57"/>
      <c r="S327" s="57"/>
      <c r="T327" s="58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6" t="s">
        <v>131</v>
      </c>
      <c r="AU327" s="16" t="s">
        <v>83</v>
      </c>
    </row>
    <row r="328" spans="1:65" s="13" customFormat="1" x14ac:dyDescent="0.2">
      <c r="B328" s="159"/>
      <c r="D328" s="154" t="s">
        <v>156</v>
      </c>
      <c r="E328" s="160" t="s">
        <v>1</v>
      </c>
      <c r="F328" s="161" t="s">
        <v>478</v>
      </c>
      <c r="H328" s="162">
        <v>64.44</v>
      </c>
      <c r="I328" s="163"/>
      <c r="L328" s="159"/>
      <c r="M328" s="164"/>
      <c r="N328" s="165"/>
      <c r="O328" s="165"/>
      <c r="P328" s="165"/>
      <c r="Q328" s="165"/>
      <c r="R328" s="165"/>
      <c r="S328" s="165"/>
      <c r="T328" s="166"/>
      <c r="AT328" s="160" t="s">
        <v>156</v>
      </c>
      <c r="AU328" s="160" t="s">
        <v>83</v>
      </c>
      <c r="AV328" s="13" t="s">
        <v>83</v>
      </c>
      <c r="AW328" s="13" t="s">
        <v>30</v>
      </c>
      <c r="AX328" s="13" t="s">
        <v>81</v>
      </c>
      <c r="AY328" s="160" t="s">
        <v>123</v>
      </c>
    </row>
    <row r="329" spans="1:65" s="2" customFormat="1" ht="16.5" customHeight="1" x14ac:dyDescent="0.2">
      <c r="A329" s="31"/>
      <c r="B329" s="139"/>
      <c r="C329" s="175" t="s">
        <v>507</v>
      </c>
      <c r="D329" s="175" t="s">
        <v>197</v>
      </c>
      <c r="E329" s="176" t="s">
        <v>508</v>
      </c>
      <c r="F329" s="177" t="s">
        <v>509</v>
      </c>
      <c r="G329" s="178" t="s">
        <v>142</v>
      </c>
      <c r="H329" s="179">
        <v>70.884</v>
      </c>
      <c r="I329" s="180"/>
      <c r="J329" s="181">
        <f>ROUND(I329*H329,2)</f>
        <v>0</v>
      </c>
      <c r="K329" s="182"/>
      <c r="L329" s="183"/>
      <c r="M329" s="184" t="s">
        <v>1</v>
      </c>
      <c r="N329" s="185" t="s">
        <v>38</v>
      </c>
      <c r="O329" s="57"/>
      <c r="P329" s="150">
        <f>O329*H329</f>
        <v>0</v>
      </c>
      <c r="Q329" s="150">
        <v>0.01</v>
      </c>
      <c r="R329" s="150">
        <f>Q329*H329</f>
        <v>0.70884000000000003</v>
      </c>
      <c r="S329" s="150">
        <v>0</v>
      </c>
      <c r="T329" s="151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2" t="s">
        <v>266</v>
      </c>
      <c r="AT329" s="152" t="s">
        <v>197</v>
      </c>
      <c r="AU329" s="152" t="s">
        <v>83</v>
      </c>
      <c r="AY329" s="16" t="s">
        <v>123</v>
      </c>
      <c r="BE329" s="153">
        <f>IF(N329="základní",J329,0)</f>
        <v>0</v>
      </c>
      <c r="BF329" s="153">
        <f>IF(N329="snížená",J329,0)</f>
        <v>0</v>
      </c>
      <c r="BG329" s="153">
        <f>IF(N329="zákl. přenesená",J329,0)</f>
        <v>0</v>
      </c>
      <c r="BH329" s="153">
        <f>IF(N329="sníž. přenesená",J329,0)</f>
        <v>0</v>
      </c>
      <c r="BI329" s="153">
        <f>IF(N329="nulová",J329,0)</f>
        <v>0</v>
      </c>
      <c r="BJ329" s="16" t="s">
        <v>81</v>
      </c>
      <c r="BK329" s="153">
        <f>ROUND(I329*H329,2)</f>
        <v>0</v>
      </c>
      <c r="BL329" s="16" t="s">
        <v>216</v>
      </c>
      <c r="BM329" s="152" t="s">
        <v>510</v>
      </c>
    </row>
    <row r="330" spans="1:65" s="2" customFormat="1" x14ac:dyDescent="0.2">
      <c r="A330" s="31"/>
      <c r="B330" s="32"/>
      <c r="C330" s="31"/>
      <c r="D330" s="154" t="s">
        <v>131</v>
      </c>
      <c r="E330" s="31"/>
      <c r="F330" s="155" t="s">
        <v>509</v>
      </c>
      <c r="G330" s="31"/>
      <c r="H330" s="31"/>
      <c r="I330" s="156"/>
      <c r="J330" s="31"/>
      <c r="K330" s="31"/>
      <c r="L330" s="32"/>
      <c r="M330" s="157"/>
      <c r="N330" s="158"/>
      <c r="O330" s="57"/>
      <c r="P330" s="57"/>
      <c r="Q330" s="57"/>
      <c r="R330" s="57"/>
      <c r="S330" s="57"/>
      <c r="T330" s="58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6" t="s">
        <v>131</v>
      </c>
      <c r="AU330" s="16" t="s">
        <v>83</v>
      </c>
    </row>
    <row r="331" spans="1:65" s="13" customFormat="1" x14ac:dyDescent="0.2">
      <c r="B331" s="159"/>
      <c r="D331" s="154" t="s">
        <v>156</v>
      </c>
      <c r="F331" s="161" t="s">
        <v>511</v>
      </c>
      <c r="H331" s="162">
        <v>70.884</v>
      </c>
      <c r="I331" s="163"/>
      <c r="L331" s="159"/>
      <c r="M331" s="164"/>
      <c r="N331" s="165"/>
      <c r="O331" s="165"/>
      <c r="P331" s="165"/>
      <c r="Q331" s="165"/>
      <c r="R331" s="165"/>
      <c r="S331" s="165"/>
      <c r="T331" s="166"/>
      <c r="AT331" s="160" t="s">
        <v>156</v>
      </c>
      <c r="AU331" s="160" t="s">
        <v>83</v>
      </c>
      <c r="AV331" s="13" t="s">
        <v>83</v>
      </c>
      <c r="AW331" s="13" t="s">
        <v>3</v>
      </c>
      <c r="AX331" s="13" t="s">
        <v>81</v>
      </c>
      <c r="AY331" s="160" t="s">
        <v>123</v>
      </c>
    </row>
    <row r="332" spans="1:65" s="2" customFormat="1" ht="24.2" customHeight="1" x14ac:dyDescent="0.2">
      <c r="A332" s="31"/>
      <c r="B332" s="139"/>
      <c r="C332" s="140" t="s">
        <v>512</v>
      </c>
      <c r="D332" s="140" t="s">
        <v>125</v>
      </c>
      <c r="E332" s="141" t="s">
        <v>513</v>
      </c>
      <c r="F332" s="142" t="s">
        <v>514</v>
      </c>
      <c r="G332" s="143" t="s">
        <v>142</v>
      </c>
      <c r="H332" s="144">
        <v>36.33</v>
      </c>
      <c r="I332" s="145"/>
      <c r="J332" s="146">
        <f>ROUND(I332*H332,2)</f>
        <v>0</v>
      </c>
      <c r="K332" s="147"/>
      <c r="L332" s="32"/>
      <c r="M332" s="148" t="s">
        <v>1</v>
      </c>
      <c r="N332" s="149" t="s">
        <v>38</v>
      </c>
      <c r="O332" s="57"/>
      <c r="P332" s="150">
        <f>O332*H332</f>
        <v>0</v>
      </c>
      <c r="Q332" s="150">
        <v>0</v>
      </c>
      <c r="R332" s="150">
        <f>Q332*H332</f>
        <v>0</v>
      </c>
      <c r="S332" s="150">
        <v>0</v>
      </c>
      <c r="T332" s="151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2" t="s">
        <v>216</v>
      </c>
      <c r="AT332" s="152" t="s">
        <v>125</v>
      </c>
      <c r="AU332" s="152" t="s">
        <v>83</v>
      </c>
      <c r="AY332" s="16" t="s">
        <v>123</v>
      </c>
      <c r="BE332" s="153">
        <f>IF(N332="základní",J332,0)</f>
        <v>0</v>
      </c>
      <c r="BF332" s="153">
        <f>IF(N332="snížená",J332,0)</f>
        <v>0</v>
      </c>
      <c r="BG332" s="153">
        <f>IF(N332="zákl. přenesená",J332,0)</f>
        <v>0</v>
      </c>
      <c r="BH332" s="153">
        <f>IF(N332="sníž. přenesená",J332,0)</f>
        <v>0</v>
      </c>
      <c r="BI332" s="153">
        <f>IF(N332="nulová",J332,0)</f>
        <v>0</v>
      </c>
      <c r="BJ332" s="16" t="s">
        <v>81</v>
      </c>
      <c r="BK332" s="153">
        <f>ROUND(I332*H332,2)</f>
        <v>0</v>
      </c>
      <c r="BL332" s="16" t="s">
        <v>216</v>
      </c>
      <c r="BM332" s="152" t="s">
        <v>515</v>
      </c>
    </row>
    <row r="333" spans="1:65" s="2" customFormat="1" ht="19.5" x14ac:dyDescent="0.2">
      <c r="A333" s="31"/>
      <c r="B333" s="32"/>
      <c r="C333" s="31"/>
      <c r="D333" s="154" t="s">
        <v>131</v>
      </c>
      <c r="E333" s="31"/>
      <c r="F333" s="155" t="s">
        <v>516</v>
      </c>
      <c r="G333" s="31"/>
      <c r="H333" s="31"/>
      <c r="I333" s="156"/>
      <c r="J333" s="31"/>
      <c r="K333" s="31"/>
      <c r="L333" s="32"/>
      <c r="M333" s="157"/>
      <c r="N333" s="158"/>
      <c r="O333" s="57"/>
      <c r="P333" s="57"/>
      <c r="Q333" s="57"/>
      <c r="R333" s="57"/>
      <c r="S333" s="57"/>
      <c r="T333" s="58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6" t="s">
        <v>131</v>
      </c>
      <c r="AU333" s="16" t="s">
        <v>83</v>
      </c>
    </row>
    <row r="334" spans="1:65" s="13" customFormat="1" x14ac:dyDescent="0.2">
      <c r="B334" s="159"/>
      <c r="D334" s="154" t="s">
        <v>156</v>
      </c>
      <c r="E334" s="160" t="s">
        <v>1</v>
      </c>
      <c r="F334" s="161" t="s">
        <v>517</v>
      </c>
      <c r="H334" s="162">
        <v>36.33</v>
      </c>
      <c r="I334" s="163"/>
      <c r="L334" s="159"/>
      <c r="M334" s="164"/>
      <c r="N334" s="165"/>
      <c r="O334" s="165"/>
      <c r="P334" s="165"/>
      <c r="Q334" s="165"/>
      <c r="R334" s="165"/>
      <c r="S334" s="165"/>
      <c r="T334" s="166"/>
      <c r="AT334" s="160" t="s">
        <v>156</v>
      </c>
      <c r="AU334" s="160" t="s">
        <v>83</v>
      </c>
      <c r="AV334" s="13" t="s">
        <v>83</v>
      </c>
      <c r="AW334" s="13" t="s">
        <v>30</v>
      </c>
      <c r="AX334" s="13" t="s">
        <v>81</v>
      </c>
      <c r="AY334" s="160" t="s">
        <v>123</v>
      </c>
    </row>
    <row r="335" spans="1:65" s="2" customFormat="1" ht="24.2" customHeight="1" x14ac:dyDescent="0.2">
      <c r="A335" s="31"/>
      <c r="B335" s="139"/>
      <c r="C335" s="140" t="s">
        <v>518</v>
      </c>
      <c r="D335" s="140" t="s">
        <v>125</v>
      </c>
      <c r="E335" s="141" t="s">
        <v>519</v>
      </c>
      <c r="F335" s="142" t="s">
        <v>520</v>
      </c>
      <c r="G335" s="143" t="s">
        <v>142</v>
      </c>
      <c r="H335" s="144">
        <v>1.2</v>
      </c>
      <c r="I335" s="145"/>
      <c r="J335" s="146">
        <f>ROUND(I335*H335,2)</f>
        <v>0</v>
      </c>
      <c r="K335" s="147"/>
      <c r="L335" s="32"/>
      <c r="M335" s="148" t="s">
        <v>1</v>
      </c>
      <c r="N335" s="149" t="s">
        <v>38</v>
      </c>
      <c r="O335" s="57"/>
      <c r="P335" s="150">
        <f>O335*H335</f>
        <v>0</v>
      </c>
      <c r="Q335" s="150">
        <v>5.1999999999999995E-4</v>
      </c>
      <c r="R335" s="150">
        <f>Q335*H335</f>
        <v>6.2399999999999988E-4</v>
      </c>
      <c r="S335" s="150">
        <v>0</v>
      </c>
      <c r="T335" s="151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2" t="s">
        <v>216</v>
      </c>
      <c r="AT335" s="152" t="s">
        <v>125</v>
      </c>
      <c r="AU335" s="152" t="s">
        <v>83</v>
      </c>
      <c r="AY335" s="16" t="s">
        <v>123</v>
      </c>
      <c r="BE335" s="153">
        <f>IF(N335="základní",J335,0)</f>
        <v>0</v>
      </c>
      <c r="BF335" s="153">
        <f>IF(N335="snížená",J335,0)</f>
        <v>0</v>
      </c>
      <c r="BG335" s="153">
        <f>IF(N335="zákl. přenesená",J335,0)</f>
        <v>0</v>
      </c>
      <c r="BH335" s="153">
        <f>IF(N335="sníž. přenesená",J335,0)</f>
        <v>0</v>
      </c>
      <c r="BI335" s="153">
        <f>IF(N335="nulová",J335,0)</f>
        <v>0</v>
      </c>
      <c r="BJ335" s="16" t="s">
        <v>81</v>
      </c>
      <c r="BK335" s="153">
        <f>ROUND(I335*H335,2)</f>
        <v>0</v>
      </c>
      <c r="BL335" s="16" t="s">
        <v>216</v>
      </c>
      <c r="BM335" s="152" t="s">
        <v>521</v>
      </c>
    </row>
    <row r="336" spans="1:65" s="2" customFormat="1" ht="19.5" x14ac:dyDescent="0.2">
      <c r="A336" s="31"/>
      <c r="B336" s="32"/>
      <c r="C336" s="31"/>
      <c r="D336" s="154" t="s">
        <v>131</v>
      </c>
      <c r="E336" s="31"/>
      <c r="F336" s="155" t="s">
        <v>522</v>
      </c>
      <c r="G336" s="31"/>
      <c r="H336" s="31"/>
      <c r="I336" s="156"/>
      <c r="J336" s="31"/>
      <c r="K336" s="31"/>
      <c r="L336" s="32"/>
      <c r="M336" s="157"/>
      <c r="N336" s="158"/>
      <c r="O336" s="57"/>
      <c r="P336" s="57"/>
      <c r="Q336" s="57"/>
      <c r="R336" s="57"/>
      <c r="S336" s="57"/>
      <c r="T336" s="58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6" t="s">
        <v>131</v>
      </c>
      <c r="AU336" s="16" t="s">
        <v>83</v>
      </c>
    </row>
    <row r="337" spans="1:65" s="13" customFormat="1" x14ac:dyDescent="0.2">
      <c r="B337" s="159"/>
      <c r="D337" s="154" t="s">
        <v>156</v>
      </c>
      <c r="E337" s="160" t="s">
        <v>1</v>
      </c>
      <c r="F337" s="161" t="s">
        <v>523</v>
      </c>
      <c r="H337" s="162">
        <v>1.2</v>
      </c>
      <c r="I337" s="163"/>
      <c r="L337" s="159"/>
      <c r="M337" s="164"/>
      <c r="N337" s="165"/>
      <c r="O337" s="165"/>
      <c r="P337" s="165"/>
      <c r="Q337" s="165"/>
      <c r="R337" s="165"/>
      <c r="S337" s="165"/>
      <c r="T337" s="166"/>
      <c r="AT337" s="160" t="s">
        <v>156</v>
      </c>
      <c r="AU337" s="160" t="s">
        <v>83</v>
      </c>
      <c r="AV337" s="13" t="s">
        <v>83</v>
      </c>
      <c r="AW337" s="13" t="s">
        <v>30</v>
      </c>
      <c r="AX337" s="13" t="s">
        <v>81</v>
      </c>
      <c r="AY337" s="160" t="s">
        <v>123</v>
      </c>
    </row>
    <row r="338" spans="1:65" s="2" customFormat="1" ht="24.2" customHeight="1" x14ac:dyDescent="0.2">
      <c r="A338" s="31"/>
      <c r="B338" s="139"/>
      <c r="C338" s="175" t="s">
        <v>524</v>
      </c>
      <c r="D338" s="175" t="s">
        <v>197</v>
      </c>
      <c r="E338" s="176" t="s">
        <v>525</v>
      </c>
      <c r="F338" s="177" t="s">
        <v>526</v>
      </c>
      <c r="G338" s="178" t="s">
        <v>142</v>
      </c>
      <c r="H338" s="179">
        <v>1.32</v>
      </c>
      <c r="I338" s="180"/>
      <c r="J338" s="181">
        <f>ROUND(I338*H338,2)</f>
        <v>0</v>
      </c>
      <c r="K338" s="182"/>
      <c r="L338" s="183"/>
      <c r="M338" s="184" t="s">
        <v>1</v>
      </c>
      <c r="N338" s="185" t="s">
        <v>38</v>
      </c>
      <c r="O338" s="57"/>
      <c r="P338" s="150">
        <f>O338*H338</f>
        <v>0</v>
      </c>
      <c r="Q338" s="150">
        <v>0.01</v>
      </c>
      <c r="R338" s="150">
        <f>Q338*H338</f>
        <v>1.3200000000000002E-2</v>
      </c>
      <c r="S338" s="150">
        <v>0</v>
      </c>
      <c r="T338" s="151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2" t="s">
        <v>266</v>
      </c>
      <c r="AT338" s="152" t="s">
        <v>197</v>
      </c>
      <c r="AU338" s="152" t="s">
        <v>83</v>
      </c>
      <c r="AY338" s="16" t="s">
        <v>123</v>
      </c>
      <c r="BE338" s="153">
        <f>IF(N338="základní",J338,0)</f>
        <v>0</v>
      </c>
      <c r="BF338" s="153">
        <f>IF(N338="snížená",J338,0)</f>
        <v>0</v>
      </c>
      <c r="BG338" s="153">
        <f>IF(N338="zákl. přenesená",J338,0)</f>
        <v>0</v>
      </c>
      <c r="BH338" s="153">
        <f>IF(N338="sníž. přenesená",J338,0)</f>
        <v>0</v>
      </c>
      <c r="BI338" s="153">
        <f>IF(N338="nulová",J338,0)</f>
        <v>0</v>
      </c>
      <c r="BJ338" s="16" t="s">
        <v>81</v>
      </c>
      <c r="BK338" s="153">
        <f>ROUND(I338*H338,2)</f>
        <v>0</v>
      </c>
      <c r="BL338" s="16" t="s">
        <v>216</v>
      </c>
      <c r="BM338" s="152" t="s">
        <v>527</v>
      </c>
    </row>
    <row r="339" spans="1:65" s="2" customFormat="1" x14ac:dyDescent="0.2">
      <c r="A339" s="31"/>
      <c r="B339" s="32"/>
      <c r="C339" s="31"/>
      <c r="D339" s="154" t="s">
        <v>131</v>
      </c>
      <c r="E339" s="31"/>
      <c r="F339" s="155" t="s">
        <v>526</v>
      </c>
      <c r="G339" s="31"/>
      <c r="H339" s="31"/>
      <c r="I339" s="156"/>
      <c r="J339" s="31"/>
      <c r="K339" s="31"/>
      <c r="L339" s="32"/>
      <c r="M339" s="157"/>
      <c r="N339" s="158"/>
      <c r="O339" s="57"/>
      <c r="P339" s="57"/>
      <c r="Q339" s="57"/>
      <c r="R339" s="57"/>
      <c r="S339" s="57"/>
      <c r="T339" s="58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6" t="s">
        <v>131</v>
      </c>
      <c r="AU339" s="16" t="s">
        <v>83</v>
      </c>
    </row>
    <row r="340" spans="1:65" s="13" customFormat="1" x14ac:dyDescent="0.2">
      <c r="B340" s="159"/>
      <c r="D340" s="154" t="s">
        <v>156</v>
      </c>
      <c r="F340" s="161" t="s">
        <v>528</v>
      </c>
      <c r="H340" s="162">
        <v>1.32</v>
      </c>
      <c r="I340" s="163"/>
      <c r="L340" s="159"/>
      <c r="M340" s="164"/>
      <c r="N340" s="165"/>
      <c r="O340" s="165"/>
      <c r="P340" s="165"/>
      <c r="Q340" s="165"/>
      <c r="R340" s="165"/>
      <c r="S340" s="165"/>
      <c r="T340" s="166"/>
      <c r="AT340" s="160" t="s">
        <v>156</v>
      </c>
      <c r="AU340" s="160" t="s">
        <v>83</v>
      </c>
      <c r="AV340" s="13" t="s">
        <v>83</v>
      </c>
      <c r="AW340" s="13" t="s">
        <v>3</v>
      </c>
      <c r="AX340" s="13" t="s">
        <v>81</v>
      </c>
      <c r="AY340" s="160" t="s">
        <v>123</v>
      </c>
    </row>
    <row r="341" spans="1:65" s="2" customFormat="1" ht="21.75" customHeight="1" x14ac:dyDescent="0.2">
      <c r="A341" s="31"/>
      <c r="B341" s="139"/>
      <c r="C341" s="140" t="s">
        <v>529</v>
      </c>
      <c r="D341" s="140" t="s">
        <v>125</v>
      </c>
      <c r="E341" s="141" t="s">
        <v>530</v>
      </c>
      <c r="F341" s="142" t="s">
        <v>531</v>
      </c>
      <c r="G341" s="143" t="s">
        <v>181</v>
      </c>
      <c r="H341" s="144">
        <v>142.91999999999999</v>
      </c>
      <c r="I341" s="145"/>
      <c r="J341" s="146">
        <f>ROUND(I341*H341,2)</f>
        <v>0</v>
      </c>
      <c r="K341" s="147"/>
      <c r="L341" s="32"/>
      <c r="M341" s="148" t="s">
        <v>1</v>
      </c>
      <c r="N341" s="149" t="s">
        <v>38</v>
      </c>
      <c r="O341" s="57"/>
      <c r="P341" s="150">
        <f>O341*H341</f>
        <v>0</v>
      </c>
      <c r="Q341" s="150">
        <v>5.5000000000000003E-4</v>
      </c>
      <c r="R341" s="150">
        <f>Q341*H341</f>
        <v>7.8605999999999995E-2</v>
      </c>
      <c r="S341" s="150">
        <v>0</v>
      </c>
      <c r="T341" s="151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52" t="s">
        <v>216</v>
      </c>
      <c r="AT341" s="152" t="s">
        <v>125</v>
      </c>
      <c r="AU341" s="152" t="s">
        <v>83</v>
      </c>
      <c r="AY341" s="16" t="s">
        <v>123</v>
      </c>
      <c r="BE341" s="153">
        <f>IF(N341="základní",J341,0)</f>
        <v>0</v>
      </c>
      <c r="BF341" s="153">
        <f>IF(N341="snížená",J341,0)</f>
        <v>0</v>
      </c>
      <c r="BG341" s="153">
        <f>IF(N341="zákl. přenesená",J341,0)</f>
        <v>0</v>
      </c>
      <c r="BH341" s="153">
        <f>IF(N341="sníž. přenesená",J341,0)</f>
        <v>0</v>
      </c>
      <c r="BI341" s="153">
        <f>IF(N341="nulová",J341,0)</f>
        <v>0</v>
      </c>
      <c r="BJ341" s="16" t="s">
        <v>81</v>
      </c>
      <c r="BK341" s="153">
        <f>ROUND(I341*H341,2)</f>
        <v>0</v>
      </c>
      <c r="BL341" s="16" t="s">
        <v>216</v>
      </c>
      <c r="BM341" s="152" t="s">
        <v>532</v>
      </c>
    </row>
    <row r="342" spans="1:65" s="2" customFormat="1" ht="19.5" x14ac:dyDescent="0.2">
      <c r="A342" s="31"/>
      <c r="B342" s="32"/>
      <c r="C342" s="31"/>
      <c r="D342" s="154" t="s">
        <v>131</v>
      </c>
      <c r="E342" s="31"/>
      <c r="F342" s="155" t="s">
        <v>533</v>
      </c>
      <c r="G342" s="31"/>
      <c r="H342" s="31"/>
      <c r="I342" s="156"/>
      <c r="J342" s="31"/>
      <c r="K342" s="31"/>
      <c r="L342" s="32"/>
      <c r="M342" s="157"/>
      <c r="N342" s="158"/>
      <c r="O342" s="57"/>
      <c r="P342" s="57"/>
      <c r="Q342" s="57"/>
      <c r="R342" s="57"/>
      <c r="S342" s="57"/>
      <c r="T342" s="58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6" t="s">
        <v>131</v>
      </c>
      <c r="AU342" s="16" t="s">
        <v>83</v>
      </c>
    </row>
    <row r="343" spans="1:65" s="13" customFormat="1" x14ac:dyDescent="0.2">
      <c r="B343" s="159"/>
      <c r="D343" s="154" t="s">
        <v>156</v>
      </c>
      <c r="E343" s="160" t="s">
        <v>1</v>
      </c>
      <c r="F343" s="161" t="s">
        <v>534</v>
      </c>
      <c r="H343" s="162">
        <v>142.91999999999999</v>
      </c>
      <c r="I343" s="163"/>
      <c r="L343" s="159"/>
      <c r="M343" s="164"/>
      <c r="N343" s="165"/>
      <c r="O343" s="165"/>
      <c r="P343" s="165"/>
      <c r="Q343" s="165"/>
      <c r="R343" s="165"/>
      <c r="S343" s="165"/>
      <c r="T343" s="166"/>
      <c r="AT343" s="160" t="s">
        <v>156</v>
      </c>
      <c r="AU343" s="160" t="s">
        <v>83</v>
      </c>
      <c r="AV343" s="13" t="s">
        <v>83</v>
      </c>
      <c r="AW343" s="13" t="s">
        <v>30</v>
      </c>
      <c r="AX343" s="13" t="s">
        <v>81</v>
      </c>
      <c r="AY343" s="160" t="s">
        <v>123</v>
      </c>
    </row>
    <row r="344" spans="1:65" s="2" customFormat="1" ht="16.5" customHeight="1" x14ac:dyDescent="0.2">
      <c r="A344" s="31"/>
      <c r="B344" s="139"/>
      <c r="C344" s="140" t="s">
        <v>535</v>
      </c>
      <c r="D344" s="140" t="s">
        <v>125</v>
      </c>
      <c r="E344" s="141" t="s">
        <v>536</v>
      </c>
      <c r="F344" s="142" t="s">
        <v>537</v>
      </c>
      <c r="G344" s="143" t="s">
        <v>181</v>
      </c>
      <c r="H344" s="144">
        <v>259.7</v>
      </c>
      <c r="I344" s="145"/>
      <c r="J344" s="146">
        <f>ROUND(I344*H344,2)</f>
        <v>0</v>
      </c>
      <c r="K344" s="147"/>
      <c r="L344" s="32"/>
      <c r="M344" s="148" t="s">
        <v>1</v>
      </c>
      <c r="N344" s="149" t="s">
        <v>38</v>
      </c>
      <c r="O344" s="57"/>
      <c r="P344" s="150">
        <f>O344*H344</f>
        <v>0</v>
      </c>
      <c r="Q344" s="150">
        <v>3.0000000000000001E-5</v>
      </c>
      <c r="R344" s="150">
        <f>Q344*H344</f>
        <v>7.7910000000000002E-3</v>
      </c>
      <c r="S344" s="150">
        <v>0</v>
      </c>
      <c r="T344" s="151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2" t="s">
        <v>216</v>
      </c>
      <c r="AT344" s="152" t="s">
        <v>125</v>
      </c>
      <c r="AU344" s="152" t="s">
        <v>83</v>
      </c>
      <c r="AY344" s="16" t="s">
        <v>123</v>
      </c>
      <c r="BE344" s="153">
        <f>IF(N344="základní",J344,0)</f>
        <v>0</v>
      </c>
      <c r="BF344" s="153">
        <f>IF(N344="snížená",J344,0)</f>
        <v>0</v>
      </c>
      <c r="BG344" s="153">
        <f>IF(N344="zákl. přenesená",J344,0)</f>
        <v>0</v>
      </c>
      <c r="BH344" s="153">
        <f>IF(N344="sníž. přenesená",J344,0)</f>
        <v>0</v>
      </c>
      <c r="BI344" s="153">
        <f>IF(N344="nulová",J344,0)</f>
        <v>0</v>
      </c>
      <c r="BJ344" s="16" t="s">
        <v>81</v>
      </c>
      <c r="BK344" s="153">
        <f>ROUND(I344*H344,2)</f>
        <v>0</v>
      </c>
      <c r="BL344" s="16" t="s">
        <v>216</v>
      </c>
      <c r="BM344" s="152" t="s">
        <v>538</v>
      </c>
    </row>
    <row r="345" spans="1:65" s="2" customFormat="1" x14ac:dyDescent="0.2">
      <c r="A345" s="31"/>
      <c r="B345" s="32"/>
      <c r="C345" s="31"/>
      <c r="D345" s="154" t="s">
        <v>131</v>
      </c>
      <c r="E345" s="31"/>
      <c r="F345" s="155" t="s">
        <v>539</v>
      </c>
      <c r="G345" s="31"/>
      <c r="H345" s="31"/>
      <c r="I345" s="156"/>
      <c r="J345" s="31"/>
      <c r="K345" s="31"/>
      <c r="L345" s="32"/>
      <c r="M345" s="157"/>
      <c r="N345" s="158"/>
      <c r="O345" s="57"/>
      <c r="P345" s="57"/>
      <c r="Q345" s="57"/>
      <c r="R345" s="57"/>
      <c r="S345" s="57"/>
      <c r="T345" s="58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6" t="s">
        <v>131</v>
      </c>
      <c r="AU345" s="16" t="s">
        <v>83</v>
      </c>
    </row>
    <row r="346" spans="1:65" s="13" customFormat="1" x14ac:dyDescent="0.2">
      <c r="B346" s="159"/>
      <c r="D346" s="154" t="s">
        <v>156</v>
      </c>
      <c r="E346" s="160" t="s">
        <v>1</v>
      </c>
      <c r="F346" s="161" t="s">
        <v>540</v>
      </c>
      <c r="H346" s="162">
        <v>187.2</v>
      </c>
      <c r="I346" s="163"/>
      <c r="L346" s="159"/>
      <c r="M346" s="164"/>
      <c r="N346" s="165"/>
      <c r="O346" s="165"/>
      <c r="P346" s="165"/>
      <c r="Q346" s="165"/>
      <c r="R346" s="165"/>
      <c r="S346" s="165"/>
      <c r="T346" s="166"/>
      <c r="AT346" s="160" t="s">
        <v>156</v>
      </c>
      <c r="AU346" s="160" t="s">
        <v>83</v>
      </c>
      <c r="AV346" s="13" t="s">
        <v>83</v>
      </c>
      <c r="AW346" s="13" t="s">
        <v>30</v>
      </c>
      <c r="AX346" s="13" t="s">
        <v>73</v>
      </c>
      <c r="AY346" s="160" t="s">
        <v>123</v>
      </c>
    </row>
    <row r="347" spans="1:65" s="13" customFormat="1" x14ac:dyDescent="0.2">
      <c r="B347" s="159"/>
      <c r="D347" s="154" t="s">
        <v>156</v>
      </c>
      <c r="E347" s="160" t="s">
        <v>1</v>
      </c>
      <c r="F347" s="161" t="s">
        <v>541</v>
      </c>
      <c r="H347" s="162">
        <v>9</v>
      </c>
      <c r="I347" s="163"/>
      <c r="L347" s="159"/>
      <c r="M347" s="164"/>
      <c r="N347" s="165"/>
      <c r="O347" s="165"/>
      <c r="P347" s="165"/>
      <c r="Q347" s="165"/>
      <c r="R347" s="165"/>
      <c r="S347" s="165"/>
      <c r="T347" s="166"/>
      <c r="AT347" s="160" t="s">
        <v>156</v>
      </c>
      <c r="AU347" s="160" t="s">
        <v>83</v>
      </c>
      <c r="AV347" s="13" t="s">
        <v>83</v>
      </c>
      <c r="AW347" s="13" t="s">
        <v>30</v>
      </c>
      <c r="AX347" s="13" t="s">
        <v>73</v>
      </c>
      <c r="AY347" s="160" t="s">
        <v>123</v>
      </c>
    </row>
    <row r="348" spans="1:65" s="13" customFormat="1" x14ac:dyDescent="0.2">
      <c r="B348" s="159"/>
      <c r="D348" s="154" t="s">
        <v>156</v>
      </c>
      <c r="E348" s="160" t="s">
        <v>1</v>
      </c>
      <c r="F348" s="161" t="s">
        <v>542</v>
      </c>
      <c r="H348" s="162">
        <v>63.5</v>
      </c>
      <c r="I348" s="163"/>
      <c r="L348" s="159"/>
      <c r="M348" s="164"/>
      <c r="N348" s="165"/>
      <c r="O348" s="165"/>
      <c r="P348" s="165"/>
      <c r="Q348" s="165"/>
      <c r="R348" s="165"/>
      <c r="S348" s="165"/>
      <c r="T348" s="166"/>
      <c r="AT348" s="160" t="s">
        <v>156</v>
      </c>
      <c r="AU348" s="160" t="s">
        <v>83</v>
      </c>
      <c r="AV348" s="13" t="s">
        <v>83</v>
      </c>
      <c r="AW348" s="13" t="s">
        <v>30</v>
      </c>
      <c r="AX348" s="13" t="s">
        <v>73</v>
      </c>
      <c r="AY348" s="160" t="s">
        <v>123</v>
      </c>
    </row>
    <row r="349" spans="1:65" s="14" customFormat="1" x14ac:dyDescent="0.2">
      <c r="B349" s="167"/>
      <c r="D349" s="154" t="s">
        <v>156</v>
      </c>
      <c r="E349" s="168" t="s">
        <v>1</v>
      </c>
      <c r="F349" s="169" t="s">
        <v>159</v>
      </c>
      <c r="H349" s="170">
        <v>259.7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156</v>
      </c>
      <c r="AU349" s="168" t="s">
        <v>83</v>
      </c>
      <c r="AV349" s="14" t="s">
        <v>129</v>
      </c>
      <c r="AW349" s="14" t="s">
        <v>30</v>
      </c>
      <c r="AX349" s="14" t="s">
        <v>81</v>
      </c>
      <c r="AY349" s="168" t="s">
        <v>123</v>
      </c>
    </row>
    <row r="350" spans="1:65" s="2" customFormat="1" ht="24.2" customHeight="1" x14ac:dyDescent="0.2">
      <c r="A350" s="31"/>
      <c r="B350" s="139"/>
      <c r="C350" s="140" t="s">
        <v>543</v>
      </c>
      <c r="D350" s="140" t="s">
        <v>125</v>
      </c>
      <c r="E350" s="141" t="s">
        <v>544</v>
      </c>
      <c r="F350" s="142" t="s">
        <v>545</v>
      </c>
      <c r="G350" s="143" t="s">
        <v>142</v>
      </c>
      <c r="H350" s="144">
        <v>64.44</v>
      </c>
      <c r="I350" s="145"/>
      <c r="J350" s="146">
        <f>ROUND(I350*H350,2)</f>
        <v>0</v>
      </c>
      <c r="K350" s="147"/>
      <c r="L350" s="32"/>
      <c r="M350" s="148" t="s">
        <v>1</v>
      </c>
      <c r="N350" s="149" t="s">
        <v>38</v>
      </c>
      <c r="O350" s="57"/>
      <c r="P350" s="150">
        <f>O350*H350</f>
        <v>0</v>
      </c>
      <c r="Q350" s="150">
        <v>5.0000000000000002E-5</v>
      </c>
      <c r="R350" s="150">
        <f>Q350*H350</f>
        <v>3.222E-3</v>
      </c>
      <c r="S350" s="150">
        <v>0</v>
      </c>
      <c r="T350" s="151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2" t="s">
        <v>216</v>
      </c>
      <c r="AT350" s="152" t="s">
        <v>125</v>
      </c>
      <c r="AU350" s="152" t="s">
        <v>83</v>
      </c>
      <c r="AY350" s="16" t="s">
        <v>123</v>
      </c>
      <c r="BE350" s="153">
        <f>IF(N350="základní",J350,0)</f>
        <v>0</v>
      </c>
      <c r="BF350" s="153">
        <f>IF(N350="snížená",J350,0)</f>
        <v>0</v>
      </c>
      <c r="BG350" s="153">
        <f>IF(N350="zákl. přenesená",J350,0)</f>
        <v>0</v>
      </c>
      <c r="BH350" s="153">
        <f>IF(N350="sníž. přenesená",J350,0)</f>
        <v>0</v>
      </c>
      <c r="BI350" s="153">
        <f>IF(N350="nulová",J350,0)</f>
        <v>0</v>
      </c>
      <c r="BJ350" s="16" t="s">
        <v>81</v>
      </c>
      <c r="BK350" s="153">
        <f>ROUND(I350*H350,2)</f>
        <v>0</v>
      </c>
      <c r="BL350" s="16" t="s">
        <v>216</v>
      </c>
      <c r="BM350" s="152" t="s">
        <v>546</v>
      </c>
    </row>
    <row r="351" spans="1:65" s="2" customFormat="1" ht="19.5" x14ac:dyDescent="0.2">
      <c r="A351" s="31"/>
      <c r="B351" s="32"/>
      <c r="C351" s="31"/>
      <c r="D351" s="154" t="s">
        <v>131</v>
      </c>
      <c r="E351" s="31"/>
      <c r="F351" s="155" t="s">
        <v>547</v>
      </c>
      <c r="G351" s="31"/>
      <c r="H351" s="31"/>
      <c r="I351" s="156"/>
      <c r="J351" s="31"/>
      <c r="K351" s="31"/>
      <c r="L351" s="32"/>
      <c r="M351" s="157"/>
      <c r="N351" s="158"/>
      <c r="O351" s="57"/>
      <c r="P351" s="57"/>
      <c r="Q351" s="57"/>
      <c r="R351" s="57"/>
      <c r="S351" s="57"/>
      <c r="T351" s="58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6" t="s">
        <v>131</v>
      </c>
      <c r="AU351" s="16" t="s">
        <v>83</v>
      </c>
    </row>
    <row r="352" spans="1:65" s="13" customFormat="1" x14ac:dyDescent="0.2">
      <c r="B352" s="159"/>
      <c r="D352" s="154" t="s">
        <v>156</v>
      </c>
      <c r="E352" s="160" t="s">
        <v>1</v>
      </c>
      <c r="F352" s="161" t="s">
        <v>472</v>
      </c>
      <c r="H352" s="162">
        <v>64.44</v>
      </c>
      <c r="I352" s="163"/>
      <c r="L352" s="159"/>
      <c r="M352" s="164"/>
      <c r="N352" s="165"/>
      <c r="O352" s="165"/>
      <c r="P352" s="165"/>
      <c r="Q352" s="165"/>
      <c r="R352" s="165"/>
      <c r="S352" s="165"/>
      <c r="T352" s="166"/>
      <c r="AT352" s="160" t="s">
        <v>156</v>
      </c>
      <c r="AU352" s="160" t="s">
        <v>83</v>
      </c>
      <c r="AV352" s="13" t="s">
        <v>83</v>
      </c>
      <c r="AW352" s="13" t="s">
        <v>30</v>
      </c>
      <c r="AX352" s="13" t="s">
        <v>81</v>
      </c>
      <c r="AY352" s="160" t="s">
        <v>123</v>
      </c>
    </row>
    <row r="353" spans="1:65" s="2" customFormat="1" ht="24.2" customHeight="1" x14ac:dyDescent="0.2">
      <c r="A353" s="31"/>
      <c r="B353" s="139"/>
      <c r="C353" s="140" t="s">
        <v>548</v>
      </c>
      <c r="D353" s="140" t="s">
        <v>125</v>
      </c>
      <c r="E353" s="141" t="s">
        <v>549</v>
      </c>
      <c r="F353" s="142" t="s">
        <v>550</v>
      </c>
      <c r="G353" s="143" t="s">
        <v>135</v>
      </c>
      <c r="H353" s="144">
        <v>1.2190000000000001</v>
      </c>
      <c r="I353" s="145"/>
      <c r="J353" s="146">
        <f>ROUND(I353*H353,2)</f>
        <v>0</v>
      </c>
      <c r="K353" s="147"/>
      <c r="L353" s="32"/>
      <c r="M353" s="148" t="s">
        <v>1</v>
      </c>
      <c r="N353" s="149" t="s">
        <v>38</v>
      </c>
      <c r="O353" s="57"/>
      <c r="P353" s="150">
        <f>O353*H353</f>
        <v>0</v>
      </c>
      <c r="Q353" s="150">
        <v>0</v>
      </c>
      <c r="R353" s="150">
        <f>Q353*H353</f>
        <v>0</v>
      </c>
      <c r="S353" s="150">
        <v>0</v>
      </c>
      <c r="T353" s="151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52" t="s">
        <v>216</v>
      </c>
      <c r="AT353" s="152" t="s">
        <v>125</v>
      </c>
      <c r="AU353" s="152" t="s">
        <v>83</v>
      </c>
      <c r="AY353" s="16" t="s">
        <v>123</v>
      </c>
      <c r="BE353" s="153">
        <f>IF(N353="základní",J353,0)</f>
        <v>0</v>
      </c>
      <c r="BF353" s="153">
        <f>IF(N353="snížená",J353,0)</f>
        <v>0</v>
      </c>
      <c r="BG353" s="153">
        <f>IF(N353="zákl. přenesená",J353,0)</f>
        <v>0</v>
      </c>
      <c r="BH353" s="153">
        <f>IF(N353="sníž. přenesená",J353,0)</f>
        <v>0</v>
      </c>
      <c r="BI353" s="153">
        <f>IF(N353="nulová",J353,0)</f>
        <v>0</v>
      </c>
      <c r="BJ353" s="16" t="s">
        <v>81</v>
      </c>
      <c r="BK353" s="153">
        <f>ROUND(I353*H353,2)</f>
        <v>0</v>
      </c>
      <c r="BL353" s="16" t="s">
        <v>216</v>
      </c>
      <c r="BM353" s="152" t="s">
        <v>551</v>
      </c>
    </row>
    <row r="354" spans="1:65" s="2" customFormat="1" ht="29.25" x14ac:dyDescent="0.2">
      <c r="A354" s="31"/>
      <c r="B354" s="32"/>
      <c r="C354" s="31"/>
      <c r="D354" s="154" t="s">
        <v>131</v>
      </c>
      <c r="E354" s="31"/>
      <c r="F354" s="155" t="s">
        <v>552</v>
      </c>
      <c r="G354" s="31"/>
      <c r="H354" s="31"/>
      <c r="I354" s="156"/>
      <c r="J354" s="31"/>
      <c r="K354" s="31"/>
      <c r="L354" s="32"/>
      <c r="M354" s="157"/>
      <c r="N354" s="158"/>
      <c r="O354" s="57"/>
      <c r="P354" s="57"/>
      <c r="Q354" s="57"/>
      <c r="R354" s="57"/>
      <c r="S354" s="57"/>
      <c r="T354" s="58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6" t="s">
        <v>131</v>
      </c>
      <c r="AU354" s="16" t="s">
        <v>83</v>
      </c>
    </row>
    <row r="355" spans="1:65" s="12" customFormat="1" ht="22.9" customHeight="1" x14ac:dyDescent="0.2">
      <c r="B355" s="126"/>
      <c r="D355" s="127" t="s">
        <v>72</v>
      </c>
      <c r="E355" s="137" t="s">
        <v>553</v>
      </c>
      <c r="F355" s="137" t="s">
        <v>554</v>
      </c>
      <c r="I355" s="129"/>
      <c r="J355" s="138">
        <f>BK355</f>
        <v>0</v>
      </c>
      <c r="L355" s="126"/>
      <c r="M355" s="131"/>
      <c r="N355" s="132"/>
      <c r="O355" s="132"/>
      <c r="P355" s="133">
        <f>SUM(P356:P370)</f>
        <v>0</v>
      </c>
      <c r="Q355" s="132"/>
      <c r="R355" s="133">
        <f>SUM(R356:R370)</f>
        <v>1.7888000000000001E-3</v>
      </c>
      <c r="S355" s="132"/>
      <c r="T355" s="134">
        <f>SUM(T356:T370)</f>
        <v>0</v>
      </c>
      <c r="AR355" s="127" t="s">
        <v>83</v>
      </c>
      <c r="AT355" s="135" t="s">
        <v>72</v>
      </c>
      <c r="AU355" s="135" t="s">
        <v>81</v>
      </c>
      <c r="AY355" s="127" t="s">
        <v>123</v>
      </c>
      <c r="BK355" s="136">
        <f>SUM(BK356:BK370)</f>
        <v>0</v>
      </c>
    </row>
    <row r="356" spans="1:65" s="2" customFormat="1" ht="24.2" customHeight="1" x14ac:dyDescent="0.2">
      <c r="A356" s="31"/>
      <c r="B356" s="139"/>
      <c r="C356" s="140" t="s">
        <v>555</v>
      </c>
      <c r="D356" s="140" t="s">
        <v>125</v>
      </c>
      <c r="E356" s="141" t="s">
        <v>556</v>
      </c>
      <c r="F356" s="142" t="s">
        <v>557</v>
      </c>
      <c r="G356" s="143" t="s">
        <v>142</v>
      </c>
      <c r="H356" s="144">
        <v>1.92</v>
      </c>
      <c r="I356" s="145"/>
      <c r="J356" s="146">
        <f>ROUND(I356*H356,2)</f>
        <v>0</v>
      </c>
      <c r="K356" s="147"/>
      <c r="L356" s="32"/>
      <c r="M356" s="148" t="s">
        <v>1</v>
      </c>
      <c r="N356" s="149" t="s">
        <v>38</v>
      </c>
      <c r="O356" s="57"/>
      <c r="P356" s="150">
        <f>O356*H356</f>
        <v>0</v>
      </c>
      <c r="Q356" s="150">
        <v>1.3999999999999999E-4</v>
      </c>
      <c r="R356" s="150">
        <f>Q356*H356</f>
        <v>2.6879999999999997E-4</v>
      </c>
      <c r="S356" s="150">
        <v>0</v>
      </c>
      <c r="T356" s="151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2" t="s">
        <v>216</v>
      </c>
      <c r="AT356" s="152" t="s">
        <v>125</v>
      </c>
      <c r="AU356" s="152" t="s">
        <v>83</v>
      </c>
      <c r="AY356" s="16" t="s">
        <v>123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16" t="s">
        <v>81</v>
      </c>
      <c r="BK356" s="153">
        <f>ROUND(I356*H356,2)</f>
        <v>0</v>
      </c>
      <c r="BL356" s="16" t="s">
        <v>216</v>
      </c>
      <c r="BM356" s="152" t="s">
        <v>558</v>
      </c>
    </row>
    <row r="357" spans="1:65" s="2" customFormat="1" ht="19.5" x14ac:dyDescent="0.2">
      <c r="A357" s="31"/>
      <c r="B357" s="32"/>
      <c r="C357" s="31"/>
      <c r="D357" s="154" t="s">
        <v>131</v>
      </c>
      <c r="E357" s="31"/>
      <c r="F357" s="155" t="s">
        <v>557</v>
      </c>
      <c r="G357" s="31"/>
      <c r="H357" s="31"/>
      <c r="I357" s="156"/>
      <c r="J357" s="31"/>
      <c r="K357" s="31"/>
      <c r="L357" s="32"/>
      <c r="M357" s="157"/>
      <c r="N357" s="158"/>
      <c r="O357" s="57"/>
      <c r="P357" s="57"/>
      <c r="Q357" s="57"/>
      <c r="R357" s="57"/>
      <c r="S357" s="57"/>
      <c r="T357" s="58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6" t="s">
        <v>131</v>
      </c>
      <c r="AU357" s="16" t="s">
        <v>83</v>
      </c>
    </row>
    <row r="358" spans="1:65" s="2" customFormat="1" ht="19.5" x14ac:dyDescent="0.2">
      <c r="A358" s="31"/>
      <c r="B358" s="32"/>
      <c r="C358" s="31"/>
      <c r="D358" s="154" t="s">
        <v>390</v>
      </c>
      <c r="E358" s="31"/>
      <c r="F358" s="186" t="s">
        <v>559</v>
      </c>
      <c r="G358" s="31"/>
      <c r="H358" s="31"/>
      <c r="I358" s="156"/>
      <c r="J358" s="31"/>
      <c r="K358" s="31"/>
      <c r="L358" s="32"/>
      <c r="M358" s="157"/>
      <c r="N358" s="158"/>
      <c r="O358" s="57"/>
      <c r="P358" s="57"/>
      <c r="Q358" s="57"/>
      <c r="R358" s="57"/>
      <c r="S358" s="57"/>
      <c r="T358" s="58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6" t="s">
        <v>390</v>
      </c>
      <c r="AU358" s="16" t="s">
        <v>83</v>
      </c>
    </row>
    <row r="359" spans="1:65" s="13" customFormat="1" x14ac:dyDescent="0.2">
      <c r="B359" s="159"/>
      <c r="D359" s="154" t="s">
        <v>156</v>
      </c>
      <c r="E359" s="160" t="s">
        <v>1</v>
      </c>
      <c r="F359" s="161" t="s">
        <v>560</v>
      </c>
      <c r="H359" s="162">
        <v>2.16</v>
      </c>
      <c r="I359" s="163"/>
      <c r="L359" s="159"/>
      <c r="M359" s="164"/>
      <c r="N359" s="165"/>
      <c r="O359" s="165"/>
      <c r="P359" s="165"/>
      <c r="Q359" s="165"/>
      <c r="R359" s="165"/>
      <c r="S359" s="165"/>
      <c r="T359" s="166"/>
      <c r="AT359" s="160" t="s">
        <v>156</v>
      </c>
      <c r="AU359" s="160" t="s">
        <v>83</v>
      </c>
      <c r="AV359" s="13" t="s">
        <v>83</v>
      </c>
      <c r="AW359" s="13" t="s">
        <v>30</v>
      </c>
      <c r="AX359" s="13" t="s">
        <v>73</v>
      </c>
      <c r="AY359" s="160" t="s">
        <v>123</v>
      </c>
    </row>
    <row r="360" spans="1:65" s="13" customFormat="1" x14ac:dyDescent="0.2">
      <c r="B360" s="159"/>
      <c r="D360" s="154" t="s">
        <v>156</v>
      </c>
      <c r="E360" s="160" t="s">
        <v>1</v>
      </c>
      <c r="F360" s="161" t="s">
        <v>561</v>
      </c>
      <c r="H360" s="162">
        <v>1.92</v>
      </c>
      <c r="I360" s="163"/>
      <c r="L360" s="159"/>
      <c r="M360" s="164"/>
      <c r="N360" s="165"/>
      <c r="O360" s="165"/>
      <c r="P360" s="165"/>
      <c r="Q360" s="165"/>
      <c r="R360" s="165"/>
      <c r="S360" s="165"/>
      <c r="T360" s="166"/>
      <c r="AT360" s="160" t="s">
        <v>156</v>
      </c>
      <c r="AU360" s="160" t="s">
        <v>83</v>
      </c>
      <c r="AV360" s="13" t="s">
        <v>83</v>
      </c>
      <c r="AW360" s="13" t="s">
        <v>30</v>
      </c>
      <c r="AX360" s="13" t="s">
        <v>81</v>
      </c>
      <c r="AY360" s="160" t="s">
        <v>123</v>
      </c>
    </row>
    <row r="361" spans="1:65" s="2" customFormat="1" ht="24.2" customHeight="1" x14ac:dyDescent="0.2">
      <c r="A361" s="31"/>
      <c r="B361" s="139"/>
      <c r="C361" s="140" t="s">
        <v>562</v>
      </c>
      <c r="D361" s="140" t="s">
        <v>125</v>
      </c>
      <c r="E361" s="141" t="s">
        <v>563</v>
      </c>
      <c r="F361" s="142" t="s">
        <v>564</v>
      </c>
      <c r="G361" s="143" t="s">
        <v>142</v>
      </c>
      <c r="H361" s="144">
        <v>6</v>
      </c>
      <c r="I361" s="145"/>
      <c r="J361" s="146">
        <f>ROUND(I361*H361,2)</f>
        <v>0</v>
      </c>
      <c r="K361" s="147"/>
      <c r="L361" s="32"/>
      <c r="M361" s="148" t="s">
        <v>1</v>
      </c>
      <c r="N361" s="149" t="s">
        <v>38</v>
      </c>
      <c r="O361" s="57"/>
      <c r="P361" s="150">
        <f>O361*H361</f>
        <v>0</v>
      </c>
      <c r="Q361" s="150">
        <v>0</v>
      </c>
      <c r="R361" s="150">
        <f>Q361*H361</f>
        <v>0</v>
      </c>
      <c r="S361" s="150">
        <v>0</v>
      </c>
      <c r="T361" s="151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52" t="s">
        <v>216</v>
      </c>
      <c r="AT361" s="152" t="s">
        <v>125</v>
      </c>
      <c r="AU361" s="152" t="s">
        <v>83</v>
      </c>
      <c r="AY361" s="16" t="s">
        <v>123</v>
      </c>
      <c r="BE361" s="153">
        <f>IF(N361="základní",J361,0)</f>
        <v>0</v>
      </c>
      <c r="BF361" s="153">
        <f>IF(N361="snížená",J361,0)</f>
        <v>0</v>
      </c>
      <c r="BG361" s="153">
        <f>IF(N361="zákl. přenesená",J361,0)</f>
        <v>0</v>
      </c>
      <c r="BH361" s="153">
        <f>IF(N361="sníž. přenesená",J361,0)</f>
        <v>0</v>
      </c>
      <c r="BI361" s="153">
        <f>IF(N361="nulová",J361,0)</f>
        <v>0</v>
      </c>
      <c r="BJ361" s="16" t="s">
        <v>81</v>
      </c>
      <c r="BK361" s="153">
        <f>ROUND(I361*H361,2)</f>
        <v>0</v>
      </c>
      <c r="BL361" s="16" t="s">
        <v>216</v>
      </c>
      <c r="BM361" s="152" t="s">
        <v>565</v>
      </c>
    </row>
    <row r="362" spans="1:65" s="2" customFormat="1" ht="19.5" x14ac:dyDescent="0.2">
      <c r="A362" s="31"/>
      <c r="B362" s="32"/>
      <c r="C362" s="31"/>
      <c r="D362" s="154" t="s">
        <v>131</v>
      </c>
      <c r="E362" s="31"/>
      <c r="F362" s="155" t="s">
        <v>566</v>
      </c>
      <c r="G362" s="31"/>
      <c r="H362" s="31"/>
      <c r="I362" s="156"/>
      <c r="J362" s="31"/>
      <c r="K362" s="31"/>
      <c r="L362" s="32"/>
      <c r="M362" s="157"/>
      <c r="N362" s="158"/>
      <c r="O362" s="57"/>
      <c r="P362" s="57"/>
      <c r="Q362" s="57"/>
      <c r="R362" s="57"/>
      <c r="S362" s="57"/>
      <c r="T362" s="58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6" t="s">
        <v>131</v>
      </c>
      <c r="AU362" s="16" t="s">
        <v>83</v>
      </c>
    </row>
    <row r="363" spans="1:65" s="2" customFormat="1" ht="19.5" x14ac:dyDescent="0.2">
      <c r="A363" s="31"/>
      <c r="B363" s="32"/>
      <c r="C363" s="31"/>
      <c r="D363" s="154" t="s">
        <v>390</v>
      </c>
      <c r="E363" s="31"/>
      <c r="F363" s="186" t="s">
        <v>567</v>
      </c>
      <c r="G363" s="31"/>
      <c r="H363" s="31"/>
      <c r="I363" s="156"/>
      <c r="J363" s="31"/>
      <c r="K363" s="31"/>
      <c r="L363" s="32"/>
      <c r="M363" s="157"/>
      <c r="N363" s="158"/>
      <c r="O363" s="57"/>
      <c r="P363" s="57"/>
      <c r="Q363" s="57"/>
      <c r="R363" s="57"/>
      <c r="S363" s="57"/>
      <c r="T363" s="58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6" t="s">
        <v>390</v>
      </c>
      <c r="AU363" s="16" t="s">
        <v>83</v>
      </c>
    </row>
    <row r="364" spans="1:65" s="13" customFormat="1" x14ac:dyDescent="0.2">
      <c r="B364" s="159"/>
      <c r="D364" s="154" t="s">
        <v>156</v>
      </c>
      <c r="E364" s="160" t="s">
        <v>1</v>
      </c>
      <c r="F364" s="161" t="s">
        <v>568</v>
      </c>
      <c r="H364" s="162">
        <v>6</v>
      </c>
      <c r="I364" s="163"/>
      <c r="L364" s="159"/>
      <c r="M364" s="164"/>
      <c r="N364" s="165"/>
      <c r="O364" s="165"/>
      <c r="P364" s="165"/>
      <c r="Q364" s="165"/>
      <c r="R364" s="165"/>
      <c r="S364" s="165"/>
      <c r="T364" s="166"/>
      <c r="AT364" s="160" t="s">
        <v>156</v>
      </c>
      <c r="AU364" s="160" t="s">
        <v>83</v>
      </c>
      <c r="AV364" s="13" t="s">
        <v>83</v>
      </c>
      <c r="AW364" s="13" t="s">
        <v>30</v>
      </c>
      <c r="AX364" s="13" t="s">
        <v>81</v>
      </c>
      <c r="AY364" s="160" t="s">
        <v>123</v>
      </c>
    </row>
    <row r="365" spans="1:65" s="2" customFormat="1" ht="24.2" customHeight="1" x14ac:dyDescent="0.2">
      <c r="A365" s="31"/>
      <c r="B365" s="139"/>
      <c r="C365" s="140" t="s">
        <v>569</v>
      </c>
      <c r="D365" s="140" t="s">
        <v>125</v>
      </c>
      <c r="E365" s="141" t="s">
        <v>570</v>
      </c>
      <c r="F365" s="142" t="s">
        <v>571</v>
      </c>
      <c r="G365" s="143" t="s">
        <v>142</v>
      </c>
      <c r="H365" s="144">
        <v>6</v>
      </c>
      <c r="I365" s="145"/>
      <c r="J365" s="146">
        <f>ROUND(I365*H365,2)</f>
        <v>0</v>
      </c>
      <c r="K365" s="147"/>
      <c r="L365" s="32"/>
      <c r="M365" s="148" t="s">
        <v>1</v>
      </c>
      <c r="N365" s="149" t="s">
        <v>38</v>
      </c>
      <c r="O365" s="57"/>
      <c r="P365" s="150">
        <f>O365*H365</f>
        <v>0</v>
      </c>
      <c r="Q365" s="150">
        <v>2.0000000000000001E-4</v>
      </c>
      <c r="R365" s="150">
        <f>Q365*H365</f>
        <v>1.2000000000000001E-3</v>
      </c>
      <c r="S365" s="150">
        <v>0</v>
      </c>
      <c r="T365" s="151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52" t="s">
        <v>216</v>
      </c>
      <c r="AT365" s="152" t="s">
        <v>125</v>
      </c>
      <c r="AU365" s="152" t="s">
        <v>83</v>
      </c>
      <c r="AY365" s="16" t="s">
        <v>123</v>
      </c>
      <c r="BE365" s="153">
        <f>IF(N365="základní",J365,0)</f>
        <v>0</v>
      </c>
      <c r="BF365" s="153">
        <f>IF(N365="snížená",J365,0)</f>
        <v>0</v>
      </c>
      <c r="BG365" s="153">
        <f>IF(N365="zákl. přenesená",J365,0)</f>
        <v>0</v>
      </c>
      <c r="BH365" s="153">
        <f>IF(N365="sníž. přenesená",J365,0)</f>
        <v>0</v>
      </c>
      <c r="BI365" s="153">
        <f>IF(N365="nulová",J365,0)</f>
        <v>0</v>
      </c>
      <c r="BJ365" s="16" t="s">
        <v>81</v>
      </c>
      <c r="BK365" s="153">
        <f>ROUND(I365*H365,2)</f>
        <v>0</v>
      </c>
      <c r="BL365" s="16" t="s">
        <v>216</v>
      </c>
      <c r="BM365" s="152" t="s">
        <v>572</v>
      </c>
    </row>
    <row r="366" spans="1:65" s="2" customFormat="1" ht="19.5" x14ac:dyDescent="0.2">
      <c r="A366" s="31"/>
      <c r="B366" s="32"/>
      <c r="C366" s="31"/>
      <c r="D366" s="154" t="s">
        <v>131</v>
      </c>
      <c r="E366" s="31"/>
      <c r="F366" s="155" t="s">
        <v>573</v>
      </c>
      <c r="G366" s="31"/>
      <c r="H366" s="31"/>
      <c r="I366" s="156"/>
      <c r="J366" s="31"/>
      <c r="K366" s="31"/>
      <c r="L366" s="32"/>
      <c r="M366" s="157"/>
      <c r="N366" s="158"/>
      <c r="O366" s="57"/>
      <c r="P366" s="57"/>
      <c r="Q366" s="57"/>
      <c r="R366" s="57"/>
      <c r="S366" s="57"/>
      <c r="T366" s="58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6" t="s">
        <v>131</v>
      </c>
      <c r="AU366" s="16" t="s">
        <v>83</v>
      </c>
    </row>
    <row r="367" spans="1:65" s="13" customFormat="1" x14ac:dyDescent="0.2">
      <c r="B367" s="159"/>
      <c r="D367" s="154" t="s">
        <v>156</v>
      </c>
      <c r="E367" s="160" t="s">
        <v>1</v>
      </c>
      <c r="F367" s="161" t="s">
        <v>568</v>
      </c>
      <c r="H367" s="162">
        <v>6</v>
      </c>
      <c r="I367" s="163"/>
      <c r="L367" s="159"/>
      <c r="M367" s="164"/>
      <c r="N367" s="165"/>
      <c r="O367" s="165"/>
      <c r="P367" s="165"/>
      <c r="Q367" s="165"/>
      <c r="R367" s="165"/>
      <c r="S367" s="165"/>
      <c r="T367" s="166"/>
      <c r="AT367" s="160" t="s">
        <v>156</v>
      </c>
      <c r="AU367" s="160" t="s">
        <v>83</v>
      </c>
      <c r="AV367" s="13" t="s">
        <v>83</v>
      </c>
      <c r="AW367" s="13" t="s">
        <v>30</v>
      </c>
      <c r="AX367" s="13" t="s">
        <v>81</v>
      </c>
      <c r="AY367" s="160" t="s">
        <v>123</v>
      </c>
    </row>
    <row r="368" spans="1:65" s="2" customFormat="1" ht="24.2" customHeight="1" x14ac:dyDescent="0.2">
      <c r="A368" s="31"/>
      <c r="B368" s="139"/>
      <c r="C368" s="140" t="s">
        <v>574</v>
      </c>
      <c r="D368" s="140" t="s">
        <v>125</v>
      </c>
      <c r="E368" s="141" t="s">
        <v>575</v>
      </c>
      <c r="F368" s="142" t="s">
        <v>576</v>
      </c>
      <c r="G368" s="143" t="s">
        <v>181</v>
      </c>
      <c r="H368" s="144">
        <v>16</v>
      </c>
      <c r="I368" s="145"/>
      <c r="J368" s="146">
        <f>ROUND(I368*H368,2)</f>
        <v>0</v>
      </c>
      <c r="K368" s="147"/>
      <c r="L368" s="32"/>
      <c r="M368" s="148" t="s">
        <v>1</v>
      </c>
      <c r="N368" s="149" t="s">
        <v>38</v>
      </c>
      <c r="O368" s="57"/>
      <c r="P368" s="150">
        <f>O368*H368</f>
        <v>0</v>
      </c>
      <c r="Q368" s="150">
        <v>2.0000000000000002E-5</v>
      </c>
      <c r="R368" s="150">
        <f>Q368*H368</f>
        <v>3.2000000000000003E-4</v>
      </c>
      <c r="S368" s="150">
        <v>0</v>
      </c>
      <c r="T368" s="151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2" t="s">
        <v>216</v>
      </c>
      <c r="AT368" s="152" t="s">
        <v>125</v>
      </c>
      <c r="AU368" s="152" t="s">
        <v>83</v>
      </c>
      <c r="AY368" s="16" t="s">
        <v>123</v>
      </c>
      <c r="BE368" s="153">
        <f>IF(N368="základní",J368,0)</f>
        <v>0</v>
      </c>
      <c r="BF368" s="153">
        <f>IF(N368="snížená",J368,0)</f>
        <v>0</v>
      </c>
      <c r="BG368" s="153">
        <f>IF(N368="zákl. přenesená",J368,0)</f>
        <v>0</v>
      </c>
      <c r="BH368" s="153">
        <f>IF(N368="sníž. přenesená",J368,0)</f>
        <v>0</v>
      </c>
      <c r="BI368" s="153">
        <f>IF(N368="nulová",J368,0)</f>
        <v>0</v>
      </c>
      <c r="BJ368" s="16" t="s">
        <v>81</v>
      </c>
      <c r="BK368" s="153">
        <f>ROUND(I368*H368,2)</f>
        <v>0</v>
      </c>
      <c r="BL368" s="16" t="s">
        <v>216</v>
      </c>
      <c r="BM368" s="152" t="s">
        <v>577</v>
      </c>
    </row>
    <row r="369" spans="1:65" s="2" customFormat="1" ht="19.5" x14ac:dyDescent="0.2">
      <c r="A369" s="31"/>
      <c r="B369" s="32"/>
      <c r="C369" s="31"/>
      <c r="D369" s="154" t="s">
        <v>131</v>
      </c>
      <c r="E369" s="31"/>
      <c r="F369" s="155" t="s">
        <v>578</v>
      </c>
      <c r="G369" s="31"/>
      <c r="H369" s="31"/>
      <c r="I369" s="156"/>
      <c r="J369" s="31"/>
      <c r="K369" s="31"/>
      <c r="L369" s="32"/>
      <c r="M369" s="157"/>
      <c r="N369" s="158"/>
      <c r="O369" s="57"/>
      <c r="P369" s="57"/>
      <c r="Q369" s="57"/>
      <c r="R369" s="57"/>
      <c r="S369" s="57"/>
      <c r="T369" s="58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6" t="s">
        <v>131</v>
      </c>
      <c r="AU369" s="16" t="s">
        <v>83</v>
      </c>
    </row>
    <row r="370" spans="1:65" s="13" customFormat="1" x14ac:dyDescent="0.2">
      <c r="B370" s="159"/>
      <c r="D370" s="154" t="s">
        <v>156</v>
      </c>
      <c r="E370" s="160" t="s">
        <v>1</v>
      </c>
      <c r="F370" s="161" t="s">
        <v>579</v>
      </c>
      <c r="H370" s="162">
        <v>16</v>
      </c>
      <c r="I370" s="163"/>
      <c r="L370" s="159"/>
      <c r="M370" s="164"/>
      <c r="N370" s="165"/>
      <c r="O370" s="165"/>
      <c r="P370" s="165"/>
      <c r="Q370" s="165"/>
      <c r="R370" s="165"/>
      <c r="S370" s="165"/>
      <c r="T370" s="166"/>
      <c r="AT370" s="160" t="s">
        <v>156</v>
      </c>
      <c r="AU370" s="160" t="s">
        <v>83</v>
      </c>
      <c r="AV370" s="13" t="s">
        <v>83</v>
      </c>
      <c r="AW370" s="13" t="s">
        <v>30</v>
      </c>
      <c r="AX370" s="13" t="s">
        <v>81</v>
      </c>
      <c r="AY370" s="160" t="s">
        <v>123</v>
      </c>
    </row>
    <row r="371" spans="1:65" s="12" customFormat="1" ht="22.9" customHeight="1" x14ac:dyDescent="0.2">
      <c r="B371" s="126"/>
      <c r="D371" s="127" t="s">
        <v>72</v>
      </c>
      <c r="E371" s="137" t="s">
        <v>580</v>
      </c>
      <c r="F371" s="137" t="s">
        <v>581</v>
      </c>
      <c r="I371" s="129"/>
      <c r="J371" s="138">
        <f>BK371</f>
        <v>0</v>
      </c>
      <c r="L371" s="126"/>
      <c r="M371" s="131"/>
      <c r="N371" s="132"/>
      <c r="O371" s="132"/>
      <c r="P371" s="133">
        <f>SUM(P372:P390)</f>
        <v>0</v>
      </c>
      <c r="Q371" s="132"/>
      <c r="R371" s="133">
        <f>SUM(R372:R390)</f>
        <v>0.137574</v>
      </c>
      <c r="S371" s="132"/>
      <c r="T371" s="134">
        <f>SUM(T372:T390)</f>
        <v>2.8117E-2</v>
      </c>
      <c r="AR371" s="127" t="s">
        <v>83</v>
      </c>
      <c r="AT371" s="135" t="s">
        <v>72</v>
      </c>
      <c r="AU371" s="135" t="s">
        <v>81</v>
      </c>
      <c r="AY371" s="127" t="s">
        <v>123</v>
      </c>
      <c r="BK371" s="136">
        <f>SUM(BK372:BK390)</f>
        <v>0</v>
      </c>
    </row>
    <row r="372" spans="1:65" s="2" customFormat="1" ht="16.5" customHeight="1" x14ac:dyDescent="0.2">
      <c r="A372" s="31"/>
      <c r="B372" s="139"/>
      <c r="C372" s="140" t="s">
        <v>582</v>
      </c>
      <c r="D372" s="140" t="s">
        <v>125</v>
      </c>
      <c r="E372" s="141" t="s">
        <v>583</v>
      </c>
      <c r="F372" s="142" t="s">
        <v>584</v>
      </c>
      <c r="G372" s="143" t="s">
        <v>142</v>
      </c>
      <c r="H372" s="144">
        <v>90.7</v>
      </c>
      <c r="I372" s="145"/>
      <c r="J372" s="146">
        <f>ROUND(I372*H372,2)</f>
        <v>0</v>
      </c>
      <c r="K372" s="147"/>
      <c r="L372" s="32"/>
      <c r="M372" s="148" t="s">
        <v>1</v>
      </c>
      <c r="N372" s="149" t="s">
        <v>38</v>
      </c>
      <c r="O372" s="57"/>
      <c r="P372" s="150">
        <f>O372*H372</f>
        <v>0</v>
      </c>
      <c r="Q372" s="150">
        <v>1E-3</v>
      </c>
      <c r="R372" s="150">
        <f>Q372*H372</f>
        <v>9.0700000000000003E-2</v>
      </c>
      <c r="S372" s="150">
        <v>3.1E-4</v>
      </c>
      <c r="T372" s="151">
        <f>S372*H372</f>
        <v>2.8117E-2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2" t="s">
        <v>216</v>
      </c>
      <c r="AT372" s="152" t="s">
        <v>125</v>
      </c>
      <c r="AU372" s="152" t="s">
        <v>83</v>
      </c>
      <c r="AY372" s="16" t="s">
        <v>123</v>
      </c>
      <c r="BE372" s="153">
        <f>IF(N372="základní",J372,0)</f>
        <v>0</v>
      </c>
      <c r="BF372" s="153">
        <f>IF(N372="snížená",J372,0)</f>
        <v>0</v>
      </c>
      <c r="BG372" s="153">
        <f>IF(N372="zákl. přenesená",J372,0)</f>
        <v>0</v>
      </c>
      <c r="BH372" s="153">
        <f>IF(N372="sníž. přenesená",J372,0)</f>
        <v>0</v>
      </c>
      <c r="BI372" s="153">
        <f>IF(N372="nulová",J372,0)</f>
        <v>0</v>
      </c>
      <c r="BJ372" s="16" t="s">
        <v>81</v>
      </c>
      <c r="BK372" s="153">
        <f>ROUND(I372*H372,2)</f>
        <v>0</v>
      </c>
      <c r="BL372" s="16" t="s">
        <v>216</v>
      </c>
      <c r="BM372" s="152" t="s">
        <v>585</v>
      </c>
    </row>
    <row r="373" spans="1:65" s="2" customFormat="1" x14ac:dyDescent="0.2">
      <c r="A373" s="31"/>
      <c r="B373" s="32"/>
      <c r="C373" s="31"/>
      <c r="D373" s="154" t="s">
        <v>131</v>
      </c>
      <c r="E373" s="31"/>
      <c r="F373" s="155" t="s">
        <v>586</v>
      </c>
      <c r="G373" s="31"/>
      <c r="H373" s="31"/>
      <c r="I373" s="156"/>
      <c r="J373" s="31"/>
      <c r="K373" s="31"/>
      <c r="L373" s="32"/>
      <c r="M373" s="157"/>
      <c r="N373" s="158"/>
      <c r="O373" s="57"/>
      <c r="P373" s="57"/>
      <c r="Q373" s="57"/>
      <c r="R373" s="57"/>
      <c r="S373" s="57"/>
      <c r="T373" s="58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6" t="s">
        <v>131</v>
      </c>
      <c r="AU373" s="16" t="s">
        <v>83</v>
      </c>
    </row>
    <row r="374" spans="1:65" s="13" customFormat="1" x14ac:dyDescent="0.2">
      <c r="B374" s="159"/>
      <c r="D374" s="154" t="s">
        <v>156</v>
      </c>
      <c r="E374" s="160" t="s">
        <v>1</v>
      </c>
      <c r="F374" s="161" t="s">
        <v>587</v>
      </c>
      <c r="H374" s="162">
        <v>50.5</v>
      </c>
      <c r="I374" s="163"/>
      <c r="L374" s="159"/>
      <c r="M374" s="164"/>
      <c r="N374" s="165"/>
      <c r="O374" s="165"/>
      <c r="P374" s="165"/>
      <c r="Q374" s="165"/>
      <c r="R374" s="165"/>
      <c r="S374" s="165"/>
      <c r="T374" s="166"/>
      <c r="AT374" s="160" t="s">
        <v>156</v>
      </c>
      <c r="AU374" s="160" t="s">
        <v>83</v>
      </c>
      <c r="AV374" s="13" t="s">
        <v>83</v>
      </c>
      <c r="AW374" s="13" t="s">
        <v>30</v>
      </c>
      <c r="AX374" s="13" t="s">
        <v>73</v>
      </c>
      <c r="AY374" s="160" t="s">
        <v>123</v>
      </c>
    </row>
    <row r="375" spans="1:65" s="13" customFormat="1" x14ac:dyDescent="0.2">
      <c r="B375" s="159"/>
      <c r="D375" s="154" t="s">
        <v>156</v>
      </c>
      <c r="E375" s="160" t="s">
        <v>1</v>
      </c>
      <c r="F375" s="161" t="s">
        <v>588</v>
      </c>
      <c r="H375" s="162">
        <v>40.200000000000003</v>
      </c>
      <c r="I375" s="163"/>
      <c r="L375" s="159"/>
      <c r="M375" s="164"/>
      <c r="N375" s="165"/>
      <c r="O375" s="165"/>
      <c r="P375" s="165"/>
      <c r="Q375" s="165"/>
      <c r="R375" s="165"/>
      <c r="S375" s="165"/>
      <c r="T375" s="166"/>
      <c r="AT375" s="160" t="s">
        <v>156</v>
      </c>
      <c r="AU375" s="160" t="s">
        <v>83</v>
      </c>
      <c r="AV375" s="13" t="s">
        <v>83</v>
      </c>
      <c r="AW375" s="13" t="s">
        <v>30</v>
      </c>
      <c r="AX375" s="13" t="s">
        <v>73</v>
      </c>
      <c r="AY375" s="160" t="s">
        <v>123</v>
      </c>
    </row>
    <row r="376" spans="1:65" s="14" customFormat="1" x14ac:dyDescent="0.2">
      <c r="B376" s="167"/>
      <c r="D376" s="154" t="s">
        <v>156</v>
      </c>
      <c r="E376" s="168" t="s">
        <v>1</v>
      </c>
      <c r="F376" s="169" t="s">
        <v>159</v>
      </c>
      <c r="H376" s="170">
        <v>90.7</v>
      </c>
      <c r="I376" s="171"/>
      <c r="L376" s="167"/>
      <c r="M376" s="172"/>
      <c r="N376" s="173"/>
      <c r="O376" s="173"/>
      <c r="P376" s="173"/>
      <c r="Q376" s="173"/>
      <c r="R376" s="173"/>
      <c r="S376" s="173"/>
      <c r="T376" s="174"/>
      <c r="AT376" s="168" t="s">
        <v>156</v>
      </c>
      <c r="AU376" s="168" t="s">
        <v>83</v>
      </c>
      <c r="AV376" s="14" t="s">
        <v>129</v>
      </c>
      <c r="AW376" s="14" t="s">
        <v>30</v>
      </c>
      <c r="AX376" s="14" t="s">
        <v>81</v>
      </c>
      <c r="AY376" s="168" t="s">
        <v>123</v>
      </c>
    </row>
    <row r="377" spans="1:65" s="2" customFormat="1" ht="24.2" customHeight="1" x14ac:dyDescent="0.2">
      <c r="A377" s="31"/>
      <c r="B377" s="139"/>
      <c r="C377" s="140" t="s">
        <v>589</v>
      </c>
      <c r="D377" s="140" t="s">
        <v>125</v>
      </c>
      <c r="E377" s="141" t="s">
        <v>590</v>
      </c>
      <c r="F377" s="142" t="s">
        <v>591</v>
      </c>
      <c r="G377" s="143" t="s">
        <v>142</v>
      </c>
      <c r="H377" s="144">
        <v>101.9</v>
      </c>
      <c r="I377" s="145"/>
      <c r="J377" s="146">
        <f>ROUND(I377*H377,2)</f>
        <v>0</v>
      </c>
      <c r="K377" s="147"/>
      <c r="L377" s="32"/>
      <c r="M377" s="148" t="s">
        <v>1</v>
      </c>
      <c r="N377" s="149" t="s">
        <v>38</v>
      </c>
      <c r="O377" s="57"/>
      <c r="P377" s="150">
        <f>O377*H377</f>
        <v>0</v>
      </c>
      <c r="Q377" s="150">
        <v>2.0000000000000001E-4</v>
      </c>
      <c r="R377" s="150">
        <f>Q377*H377</f>
        <v>2.0380000000000002E-2</v>
      </c>
      <c r="S377" s="150">
        <v>0</v>
      </c>
      <c r="T377" s="151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52" t="s">
        <v>216</v>
      </c>
      <c r="AT377" s="152" t="s">
        <v>125</v>
      </c>
      <c r="AU377" s="152" t="s">
        <v>83</v>
      </c>
      <c r="AY377" s="16" t="s">
        <v>123</v>
      </c>
      <c r="BE377" s="153">
        <f>IF(N377="základní",J377,0)</f>
        <v>0</v>
      </c>
      <c r="BF377" s="153">
        <f>IF(N377="snížená",J377,0)</f>
        <v>0</v>
      </c>
      <c r="BG377" s="153">
        <f>IF(N377="zákl. přenesená",J377,0)</f>
        <v>0</v>
      </c>
      <c r="BH377" s="153">
        <f>IF(N377="sníž. přenesená",J377,0)</f>
        <v>0</v>
      </c>
      <c r="BI377" s="153">
        <f>IF(N377="nulová",J377,0)</f>
        <v>0</v>
      </c>
      <c r="BJ377" s="16" t="s">
        <v>81</v>
      </c>
      <c r="BK377" s="153">
        <f>ROUND(I377*H377,2)</f>
        <v>0</v>
      </c>
      <c r="BL377" s="16" t="s">
        <v>216</v>
      </c>
      <c r="BM377" s="152" t="s">
        <v>592</v>
      </c>
    </row>
    <row r="378" spans="1:65" s="2" customFormat="1" ht="19.5" x14ac:dyDescent="0.2">
      <c r="A378" s="31"/>
      <c r="B378" s="32"/>
      <c r="C378" s="31"/>
      <c r="D378" s="154" t="s">
        <v>131</v>
      </c>
      <c r="E378" s="31"/>
      <c r="F378" s="155" t="s">
        <v>593</v>
      </c>
      <c r="G378" s="31"/>
      <c r="H378" s="31"/>
      <c r="I378" s="156"/>
      <c r="J378" s="31"/>
      <c r="K378" s="31"/>
      <c r="L378" s="32"/>
      <c r="M378" s="157"/>
      <c r="N378" s="158"/>
      <c r="O378" s="57"/>
      <c r="P378" s="57"/>
      <c r="Q378" s="57"/>
      <c r="R378" s="57"/>
      <c r="S378" s="57"/>
      <c r="T378" s="58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6" t="s">
        <v>131</v>
      </c>
      <c r="AU378" s="16" t="s">
        <v>83</v>
      </c>
    </row>
    <row r="379" spans="1:65" s="13" customFormat="1" x14ac:dyDescent="0.2">
      <c r="B379" s="159"/>
      <c r="D379" s="154" t="s">
        <v>156</v>
      </c>
      <c r="E379" s="160" t="s">
        <v>1</v>
      </c>
      <c r="F379" s="161" t="s">
        <v>594</v>
      </c>
      <c r="H379" s="162">
        <v>5.75</v>
      </c>
      <c r="I379" s="163"/>
      <c r="L379" s="159"/>
      <c r="M379" s="164"/>
      <c r="N379" s="165"/>
      <c r="O379" s="165"/>
      <c r="P379" s="165"/>
      <c r="Q379" s="165"/>
      <c r="R379" s="165"/>
      <c r="S379" s="165"/>
      <c r="T379" s="166"/>
      <c r="AT379" s="160" t="s">
        <v>156</v>
      </c>
      <c r="AU379" s="160" t="s">
        <v>83</v>
      </c>
      <c r="AV379" s="13" t="s">
        <v>83</v>
      </c>
      <c r="AW379" s="13" t="s">
        <v>30</v>
      </c>
      <c r="AX379" s="13" t="s">
        <v>73</v>
      </c>
      <c r="AY379" s="160" t="s">
        <v>123</v>
      </c>
    </row>
    <row r="380" spans="1:65" s="13" customFormat="1" x14ac:dyDescent="0.2">
      <c r="B380" s="159"/>
      <c r="D380" s="154" t="s">
        <v>156</v>
      </c>
      <c r="E380" s="160" t="s">
        <v>1</v>
      </c>
      <c r="F380" s="161" t="s">
        <v>595</v>
      </c>
      <c r="H380" s="162">
        <v>50.5</v>
      </c>
      <c r="I380" s="163"/>
      <c r="L380" s="159"/>
      <c r="M380" s="164"/>
      <c r="N380" s="165"/>
      <c r="O380" s="165"/>
      <c r="P380" s="165"/>
      <c r="Q380" s="165"/>
      <c r="R380" s="165"/>
      <c r="S380" s="165"/>
      <c r="T380" s="166"/>
      <c r="AT380" s="160" t="s">
        <v>156</v>
      </c>
      <c r="AU380" s="160" t="s">
        <v>83</v>
      </c>
      <c r="AV380" s="13" t="s">
        <v>83</v>
      </c>
      <c r="AW380" s="13" t="s">
        <v>30</v>
      </c>
      <c r="AX380" s="13" t="s">
        <v>73</v>
      </c>
      <c r="AY380" s="160" t="s">
        <v>123</v>
      </c>
    </row>
    <row r="381" spans="1:65" s="13" customFormat="1" x14ac:dyDescent="0.2">
      <c r="B381" s="159"/>
      <c r="D381" s="154" t="s">
        <v>156</v>
      </c>
      <c r="E381" s="160" t="s">
        <v>1</v>
      </c>
      <c r="F381" s="161" t="s">
        <v>588</v>
      </c>
      <c r="H381" s="162">
        <v>40.200000000000003</v>
      </c>
      <c r="I381" s="163"/>
      <c r="L381" s="159"/>
      <c r="M381" s="164"/>
      <c r="N381" s="165"/>
      <c r="O381" s="165"/>
      <c r="P381" s="165"/>
      <c r="Q381" s="165"/>
      <c r="R381" s="165"/>
      <c r="S381" s="165"/>
      <c r="T381" s="166"/>
      <c r="AT381" s="160" t="s">
        <v>156</v>
      </c>
      <c r="AU381" s="160" t="s">
        <v>83</v>
      </c>
      <c r="AV381" s="13" t="s">
        <v>83</v>
      </c>
      <c r="AW381" s="13" t="s">
        <v>30</v>
      </c>
      <c r="AX381" s="13" t="s">
        <v>73</v>
      </c>
      <c r="AY381" s="160" t="s">
        <v>123</v>
      </c>
    </row>
    <row r="382" spans="1:65" s="13" customFormat="1" x14ac:dyDescent="0.2">
      <c r="B382" s="159"/>
      <c r="D382" s="154" t="s">
        <v>156</v>
      </c>
      <c r="E382" s="160" t="s">
        <v>1</v>
      </c>
      <c r="F382" s="161" t="s">
        <v>596</v>
      </c>
      <c r="H382" s="162">
        <v>5.45</v>
      </c>
      <c r="I382" s="163"/>
      <c r="L382" s="159"/>
      <c r="M382" s="164"/>
      <c r="N382" s="165"/>
      <c r="O382" s="165"/>
      <c r="P382" s="165"/>
      <c r="Q382" s="165"/>
      <c r="R382" s="165"/>
      <c r="S382" s="165"/>
      <c r="T382" s="166"/>
      <c r="AT382" s="160" t="s">
        <v>156</v>
      </c>
      <c r="AU382" s="160" t="s">
        <v>83</v>
      </c>
      <c r="AV382" s="13" t="s">
        <v>83</v>
      </c>
      <c r="AW382" s="13" t="s">
        <v>30</v>
      </c>
      <c r="AX382" s="13" t="s">
        <v>73</v>
      </c>
      <c r="AY382" s="160" t="s">
        <v>123</v>
      </c>
    </row>
    <row r="383" spans="1:65" s="14" customFormat="1" x14ac:dyDescent="0.2">
      <c r="B383" s="167"/>
      <c r="D383" s="154" t="s">
        <v>156</v>
      </c>
      <c r="E383" s="168" t="s">
        <v>1</v>
      </c>
      <c r="F383" s="169" t="s">
        <v>159</v>
      </c>
      <c r="H383" s="170">
        <v>101.9</v>
      </c>
      <c r="I383" s="171"/>
      <c r="L383" s="167"/>
      <c r="M383" s="172"/>
      <c r="N383" s="173"/>
      <c r="O383" s="173"/>
      <c r="P383" s="173"/>
      <c r="Q383" s="173"/>
      <c r="R383" s="173"/>
      <c r="S383" s="173"/>
      <c r="T383" s="174"/>
      <c r="AT383" s="168" t="s">
        <v>156</v>
      </c>
      <c r="AU383" s="168" t="s">
        <v>83</v>
      </c>
      <c r="AV383" s="14" t="s">
        <v>129</v>
      </c>
      <c r="AW383" s="14" t="s">
        <v>30</v>
      </c>
      <c r="AX383" s="14" t="s">
        <v>81</v>
      </c>
      <c r="AY383" s="168" t="s">
        <v>123</v>
      </c>
    </row>
    <row r="384" spans="1:65" s="2" customFormat="1" ht="33" customHeight="1" x14ac:dyDescent="0.2">
      <c r="A384" s="31"/>
      <c r="B384" s="139"/>
      <c r="C384" s="140" t="s">
        <v>597</v>
      </c>
      <c r="D384" s="140" t="s">
        <v>125</v>
      </c>
      <c r="E384" s="141" t="s">
        <v>598</v>
      </c>
      <c r="F384" s="142" t="s">
        <v>599</v>
      </c>
      <c r="G384" s="143" t="s">
        <v>142</v>
      </c>
      <c r="H384" s="144">
        <v>101.9</v>
      </c>
      <c r="I384" s="145"/>
      <c r="J384" s="146">
        <f>ROUND(I384*H384,2)</f>
        <v>0</v>
      </c>
      <c r="K384" s="147"/>
      <c r="L384" s="32"/>
      <c r="M384" s="148" t="s">
        <v>1</v>
      </c>
      <c r="N384" s="149" t="s">
        <v>38</v>
      </c>
      <c r="O384" s="57"/>
      <c r="P384" s="150">
        <f>O384*H384</f>
        <v>0</v>
      </c>
      <c r="Q384" s="150">
        <v>2.5999999999999998E-4</v>
      </c>
      <c r="R384" s="150">
        <f>Q384*H384</f>
        <v>2.6494E-2</v>
      </c>
      <c r="S384" s="150">
        <v>0</v>
      </c>
      <c r="T384" s="151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52" t="s">
        <v>216</v>
      </c>
      <c r="AT384" s="152" t="s">
        <v>125</v>
      </c>
      <c r="AU384" s="152" t="s">
        <v>83</v>
      </c>
      <c r="AY384" s="16" t="s">
        <v>123</v>
      </c>
      <c r="BE384" s="153">
        <f>IF(N384="základní",J384,0)</f>
        <v>0</v>
      </c>
      <c r="BF384" s="153">
        <f>IF(N384="snížená",J384,0)</f>
        <v>0</v>
      </c>
      <c r="BG384" s="153">
        <f>IF(N384="zákl. přenesená",J384,0)</f>
        <v>0</v>
      </c>
      <c r="BH384" s="153">
        <f>IF(N384="sníž. přenesená",J384,0)</f>
        <v>0</v>
      </c>
      <c r="BI384" s="153">
        <f>IF(N384="nulová",J384,0)</f>
        <v>0</v>
      </c>
      <c r="BJ384" s="16" t="s">
        <v>81</v>
      </c>
      <c r="BK384" s="153">
        <f>ROUND(I384*H384,2)</f>
        <v>0</v>
      </c>
      <c r="BL384" s="16" t="s">
        <v>216</v>
      </c>
      <c r="BM384" s="152" t="s">
        <v>600</v>
      </c>
    </row>
    <row r="385" spans="1:51" s="2" customFormat="1" ht="29.25" x14ac:dyDescent="0.2">
      <c r="A385" s="31"/>
      <c r="B385" s="32"/>
      <c r="C385" s="31"/>
      <c r="D385" s="154" t="s">
        <v>131</v>
      </c>
      <c r="E385" s="31"/>
      <c r="F385" s="155" t="s">
        <v>601</v>
      </c>
      <c r="G385" s="31"/>
      <c r="H385" s="31"/>
      <c r="I385" s="156"/>
      <c r="J385" s="31"/>
      <c r="K385" s="31"/>
      <c r="L385" s="32"/>
      <c r="M385" s="157"/>
      <c r="N385" s="158"/>
      <c r="O385" s="57"/>
      <c r="P385" s="57"/>
      <c r="Q385" s="57"/>
      <c r="R385" s="57"/>
      <c r="S385" s="57"/>
      <c r="T385" s="58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6" t="s">
        <v>131</v>
      </c>
      <c r="AU385" s="16" t="s">
        <v>83</v>
      </c>
    </row>
    <row r="386" spans="1:51" s="13" customFormat="1" x14ac:dyDescent="0.2">
      <c r="B386" s="159"/>
      <c r="D386" s="154" t="s">
        <v>156</v>
      </c>
      <c r="E386" s="160" t="s">
        <v>1</v>
      </c>
      <c r="F386" s="161" t="s">
        <v>594</v>
      </c>
      <c r="H386" s="162">
        <v>5.75</v>
      </c>
      <c r="I386" s="163"/>
      <c r="L386" s="159"/>
      <c r="M386" s="164"/>
      <c r="N386" s="165"/>
      <c r="O386" s="165"/>
      <c r="P386" s="165"/>
      <c r="Q386" s="165"/>
      <c r="R386" s="165"/>
      <c r="S386" s="165"/>
      <c r="T386" s="166"/>
      <c r="AT386" s="160" t="s">
        <v>156</v>
      </c>
      <c r="AU386" s="160" t="s">
        <v>83</v>
      </c>
      <c r="AV386" s="13" t="s">
        <v>83</v>
      </c>
      <c r="AW386" s="13" t="s">
        <v>30</v>
      </c>
      <c r="AX386" s="13" t="s">
        <v>73</v>
      </c>
      <c r="AY386" s="160" t="s">
        <v>123</v>
      </c>
    </row>
    <row r="387" spans="1:51" s="13" customFormat="1" x14ac:dyDescent="0.2">
      <c r="B387" s="159"/>
      <c r="D387" s="154" t="s">
        <v>156</v>
      </c>
      <c r="E387" s="160" t="s">
        <v>1</v>
      </c>
      <c r="F387" s="161" t="s">
        <v>595</v>
      </c>
      <c r="H387" s="162">
        <v>50.5</v>
      </c>
      <c r="I387" s="163"/>
      <c r="L387" s="159"/>
      <c r="M387" s="164"/>
      <c r="N387" s="165"/>
      <c r="O387" s="165"/>
      <c r="P387" s="165"/>
      <c r="Q387" s="165"/>
      <c r="R387" s="165"/>
      <c r="S387" s="165"/>
      <c r="T387" s="166"/>
      <c r="AT387" s="160" t="s">
        <v>156</v>
      </c>
      <c r="AU387" s="160" t="s">
        <v>83</v>
      </c>
      <c r="AV387" s="13" t="s">
        <v>83</v>
      </c>
      <c r="AW387" s="13" t="s">
        <v>30</v>
      </c>
      <c r="AX387" s="13" t="s">
        <v>73</v>
      </c>
      <c r="AY387" s="160" t="s">
        <v>123</v>
      </c>
    </row>
    <row r="388" spans="1:51" s="13" customFormat="1" x14ac:dyDescent="0.2">
      <c r="B388" s="159"/>
      <c r="D388" s="154" t="s">
        <v>156</v>
      </c>
      <c r="E388" s="160" t="s">
        <v>1</v>
      </c>
      <c r="F388" s="161" t="s">
        <v>588</v>
      </c>
      <c r="H388" s="162">
        <v>40.200000000000003</v>
      </c>
      <c r="I388" s="163"/>
      <c r="L388" s="159"/>
      <c r="M388" s="164"/>
      <c r="N388" s="165"/>
      <c r="O388" s="165"/>
      <c r="P388" s="165"/>
      <c r="Q388" s="165"/>
      <c r="R388" s="165"/>
      <c r="S388" s="165"/>
      <c r="T388" s="166"/>
      <c r="AT388" s="160" t="s">
        <v>156</v>
      </c>
      <c r="AU388" s="160" t="s">
        <v>83</v>
      </c>
      <c r="AV388" s="13" t="s">
        <v>83</v>
      </c>
      <c r="AW388" s="13" t="s">
        <v>30</v>
      </c>
      <c r="AX388" s="13" t="s">
        <v>73</v>
      </c>
      <c r="AY388" s="160" t="s">
        <v>123</v>
      </c>
    </row>
    <row r="389" spans="1:51" s="13" customFormat="1" x14ac:dyDescent="0.2">
      <c r="B389" s="159"/>
      <c r="D389" s="154" t="s">
        <v>156</v>
      </c>
      <c r="E389" s="160" t="s">
        <v>1</v>
      </c>
      <c r="F389" s="161" t="s">
        <v>596</v>
      </c>
      <c r="H389" s="162">
        <v>5.45</v>
      </c>
      <c r="I389" s="163"/>
      <c r="L389" s="159"/>
      <c r="M389" s="164"/>
      <c r="N389" s="165"/>
      <c r="O389" s="165"/>
      <c r="P389" s="165"/>
      <c r="Q389" s="165"/>
      <c r="R389" s="165"/>
      <c r="S389" s="165"/>
      <c r="T389" s="166"/>
      <c r="AT389" s="160" t="s">
        <v>156</v>
      </c>
      <c r="AU389" s="160" t="s">
        <v>83</v>
      </c>
      <c r="AV389" s="13" t="s">
        <v>83</v>
      </c>
      <c r="AW389" s="13" t="s">
        <v>30</v>
      </c>
      <c r="AX389" s="13" t="s">
        <v>73</v>
      </c>
      <c r="AY389" s="160" t="s">
        <v>123</v>
      </c>
    </row>
    <row r="390" spans="1:51" s="14" customFormat="1" x14ac:dyDescent="0.2">
      <c r="B390" s="167"/>
      <c r="D390" s="154" t="s">
        <v>156</v>
      </c>
      <c r="E390" s="168" t="s">
        <v>1</v>
      </c>
      <c r="F390" s="169" t="s">
        <v>159</v>
      </c>
      <c r="H390" s="170">
        <v>101.9</v>
      </c>
      <c r="I390" s="171"/>
      <c r="L390" s="167"/>
      <c r="M390" s="187"/>
      <c r="N390" s="188"/>
      <c r="O390" s="188"/>
      <c r="P390" s="188"/>
      <c r="Q390" s="188"/>
      <c r="R390" s="188"/>
      <c r="S390" s="188"/>
      <c r="T390" s="189"/>
      <c r="AT390" s="168" t="s">
        <v>156</v>
      </c>
      <c r="AU390" s="168" t="s">
        <v>83</v>
      </c>
      <c r="AV390" s="14" t="s">
        <v>129</v>
      </c>
      <c r="AW390" s="14" t="s">
        <v>30</v>
      </c>
      <c r="AX390" s="14" t="s">
        <v>81</v>
      </c>
      <c r="AY390" s="168" t="s">
        <v>123</v>
      </c>
    </row>
    <row r="391" spans="1:51" s="2" customFormat="1" ht="6.95" customHeight="1" x14ac:dyDescent="0.2">
      <c r="A391" s="31"/>
      <c r="B391" s="46"/>
      <c r="C391" s="47"/>
      <c r="D391" s="47"/>
      <c r="E391" s="47"/>
      <c r="F391" s="47"/>
      <c r="G391" s="47"/>
      <c r="H391" s="47"/>
      <c r="I391" s="47"/>
      <c r="J391" s="47"/>
      <c r="K391" s="47"/>
      <c r="L391" s="32"/>
      <c r="M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</row>
  </sheetData>
  <sheetProtection algorithmName="SHA-512" hashValue="EM7ve2IFvftv/IX8mUXvrFP3PQq2Klya8RSQlSDxzxlJmIqDawL/zXcOkvRDy3DQMhVkYVqrP2n/aJeYVOcL9Q==" saltValue="GnHZw0cFrP1vfg+Rj5uRyw==" spinCount="100000" sheet="1" objects="1" scenarios="1"/>
  <autoFilter ref="C132:K390"/>
  <mergeCells count="10">
    <mergeCell ref="E87:H87"/>
    <mergeCell ref="E125:H125"/>
    <mergeCell ref="E7:I7"/>
    <mergeCell ref="E89:F89"/>
    <mergeCell ref="C91:F91"/>
    <mergeCell ref="E85:I85"/>
    <mergeCell ref="E123:I123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D.1.1 - STAVBA</vt:lpstr>
      <vt:lpstr>'D.1.1 - STAVBA'!Názvy_tisku</vt:lpstr>
      <vt:lpstr>'Rekapitulace stavby'!Názvy_tisku</vt:lpstr>
      <vt:lpstr>'D.1.1 - STAVBA'!Oblast_tisku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Manda Libor, DiS.</cp:lastModifiedBy>
  <cp:lastPrinted>2023-04-30T11:15:23Z</cp:lastPrinted>
  <dcterms:created xsi:type="dcterms:W3CDTF">2023-04-30T10:56:41Z</dcterms:created>
  <dcterms:modified xsi:type="dcterms:W3CDTF">2023-05-15T14:34:19Z</dcterms:modified>
</cp:coreProperties>
</file>