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ovy_sklad\Projekty\Revitalizace Vinohraského potoka - km 0,36 - 0,475_2020\"/>
    </mc:Choice>
  </mc:AlternateContent>
  <bookViews>
    <workbookView xWindow="0" yWindow="0" windowWidth="28800" windowHeight="12435" activeTab="1"/>
  </bookViews>
  <sheets>
    <sheet name="Rekapitulace stavby" sheetId="1" r:id="rId1"/>
    <sheet name="202211 - REVITALIZACE VIN..." sheetId="2" r:id="rId2"/>
    <sheet name="Pokyny pro vyplnění" sheetId="3" r:id="rId3"/>
  </sheets>
  <definedNames>
    <definedName name="_xlnm._FilterDatabase" localSheetId="1" hidden="1">'202211 - REVITALIZACE VIN...'!$C$82:$K$280</definedName>
    <definedName name="_xlnm.Print_Titles" localSheetId="1">'202211 - REVITALIZACE VIN...'!$82:$82</definedName>
    <definedName name="_xlnm.Print_Titles" localSheetId="0">'Rekapitulace stavby'!$52:$52</definedName>
    <definedName name="_xlnm.Print_Area" localSheetId="1">'202211 - REVITALIZACE VIN...'!$C$4:$J$37,'202211 - REVITALIZACE VIN...'!$C$43:$J$66,'202211 - REVITALIZACE VIN...'!$C$72:$J$280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279" i="2" l="1"/>
  <c r="J35" i="2" l="1"/>
  <c r="J34" i="2"/>
  <c r="AY55" i="1"/>
  <c r="J33" i="2"/>
  <c r="AX55" i="1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T264" i="2"/>
  <c r="R265" i="2"/>
  <c r="R264" i="2"/>
  <c r="P265" i="2"/>
  <c r="P264" i="2"/>
  <c r="BI260" i="2"/>
  <c r="BH260" i="2"/>
  <c r="BG260" i="2"/>
  <c r="BF260" i="2"/>
  <c r="T260" i="2"/>
  <c r="T259" i="2"/>
  <c r="R260" i="2"/>
  <c r="R259" i="2"/>
  <c r="P260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J80" i="2"/>
  <c r="J79" i="2"/>
  <c r="F79" i="2"/>
  <c r="F77" i="2"/>
  <c r="E75" i="2"/>
  <c r="J51" i="2"/>
  <c r="J50" i="2"/>
  <c r="F50" i="2"/>
  <c r="F48" i="2"/>
  <c r="E46" i="2"/>
  <c r="J16" i="2"/>
  <c r="E16" i="2"/>
  <c r="F80" i="2" s="1"/>
  <c r="J15" i="2"/>
  <c r="J10" i="2"/>
  <c r="J77" i="2" s="1"/>
  <c r="L50" i="1"/>
  <c r="AM50" i="1"/>
  <c r="AM49" i="1"/>
  <c r="L49" i="1"/>
  <c r="AM47" i="1"/>
  <c r="L47" i="1"/>
  <c r="L45" i="1"/>
  <c r="L44" i="1"/>
  <c r="BK254" i="2"/>
  <c r="BK232" i="2"/>
  <c r="BK170" i="2"/>
  <c r="J144" i="2"/>
  <c r="J118" i="2"/>
  <c r="BK105" i="2"/>
  <c r="BK95" i="2"/>
  <c r="BK278" i="2"/>
  <c r="J268" i="2"/>
  <c r="J257" i="2"/>
  <c r="BK238" i="2"/>
  <c r="BK229" i="2"/>
  <c r="BK217" i="2"/>
  <c r="BK203" i="2"/>
  <c r="J194" i="2"/>
  <c r="J189" i="2"/>
  <c r="J185" i="2"/>
  <c r="BK177" i="2"/>
  <c r="J170" i="2"/>
  <c r="BK162" i="2"/>
  <c r="J154" i="2"/>
  <c r="BK148" i="2"/>
  <c r="BK142" i="2"/>
  <c r="J135" i="2"/>
  <c r="BK126" i="2"/>
  <c r="J116" i="2"/>
  <c r="J110" i="2"/>
  <c r="J103" i="2"/>
  <c r="BK93" i="2"/>
  <c r="BK86" i="2"/>
  <c r="J238" i="2"/>
  <c r="J221" i="2"/>
  <c r="J209" i="2"/>
  <c r="J277" i="2"/>
  <c r="J273" i="2"/>
  <c r="BK269" i="2"/>
  <c r="J260" i="2"/>
  <c r="J278" i="2"/>
  <c r="J235" i="2"/>
  <c r="BK175" i="2"/>
  <c r="BK154" i="2"/>
  <c r="BK128" i="2"/>
  <c r="J121" i="2"/>
  <c r="BK103" i="2"/>
  <c r="J93" i="2"/>
  <c r="J86" i="2"/>
  <c r="J269" i="2"/>
  <c r="J265" i="2"/>
  <c r="J251" i="2"/>
  <c r="BK235" i="2"/>
  <c r="J215" i="2"/>
  <c r="J198" i="2"/>
  <c r="BK191" i="2"/>
  <c r="BK187" i="2"/>
  <c r="J182" i="2"/>
  <c r="BK173" i="2"/>
  <c r="J168" i="2"/>
  <c r="BK157" i="2"/>
  <c r="BK151" i="2"/>
  <c r="BK146" i="2"/>
  <c r="BK140" i="2"/>
  <c r="BK130" i="2"/>
  <c r="BK124" i="2"/>
  <c r="BK113" i="2"/>
  <c r="BK108" i="2"/>
  <c r="J98" i="2"/>
  <c r="BK89" i="2"/>
  <c r="J229" i="2"/>
  <c r="BK215" i="2"/>
  <c r="BK277" i="2"/>
  <c r="BK274" i="2"/>
  <c r="BK272" i="2"/>
  <c r="BK268" i="2"/>
  <c r="BK251" i="2"/>
  <c r="BK248" i="2"/>
  <c r="J177" i="2"/>
  <c r="BK168" i="2"/>
  <c r="J140" i="2"/>
  <c r="J124" i="2"/>
  <c r="BK116" i="2"/>
  <c r="J101" i="2"/>
  <c r="J89" i="2"/>
  <c r="BK273" i="2"/>
  <c r="J254" i="2"/>
  <c r="BK240" i="2"/>
  <c r="BK221" i="2"/>
  <c r="BK209" i="2"/>
  <c r="BK194" i="2"/>
  <c r="BK189" i="2"/>
  <c r="BK185" i="2"/>
  <c r="BK180" i="2"/>
  <c r="J173" i="2"/>
  <c r="J162" i="2"/>
  <c r="J151" i="2"/>
  <c r="J146" i="2"/>
  <c r="J142" i="2"/>
  <c r="J130" i="2"/>
  <c r="BK121" i="2"/>
  <c r="J113" i="2"/>
  <c r="J105" i="2"/>
  <c r="J95" i="2"/>
  <c r="AS54" i="1"/>
  <c r="J232" i="2"/>
  <c r="J217" i="2"/>
  <c r="J203" i="2"/>
  <c r="BK275" i="2"/>
  <c r="J274" i="2"/>
  <c r="J270" i="2"/>
  <c r="J240" i="2"/>
  <c r="J245" i="2"/>
  <c r="J180" i="2"/>
  <c r="BK165" i="2"/>
  <c r="J126" i="2"/>
  <c r="J108" i="2"/>
  <c r="BK98" i="2"/>
  <c r="J91" i="2"/>
  <c r="BK270" i="2"/>
  <c r="BK260" i="2"/>
  <c r="BK245" i="2"/>
  <c r="J226" i="2"/>
  <c r="J213" i="2"/>
  <c r="BK198" i="2"/>
  <c r="J191" i="2"/>
  <c r="J187" i="2"/>
  <c r="BK182" i="2"/>
  <c r="J175" i="2"/>
  <c r="J165" i="2"/>
  <c r="J157" i="2"/>
  <c r="J148" i="2"/>
  <c r="BK144" i="2"/>
  <c r="BK135" i="2"/>
  <c r="J128" i="2"/>
  <c r="BK118" i="2"/>
  <c r="BK110" i="2"/>
  <c r="BK101" i="2"/>
  <c r="BK91" i="2"/>
  <c r="BK280" i="2"/>
  <c r="BK226" i="2"/>
  <c r="BK213" i="2"/>
  <c r="J280" i="2"/>
  <c r="J275" i="2"/>
  <c r="J272" i="2"/>
  <c r="BK265" i="2"/>
  <c r="BK257" i="2"/>
  <c r="J248" i="2"/>
  <c r="J271" i="2" l="1"/>
  <c r="J64" i="2" s="1"/>
  <c r="J276" i="2"/>
  <c r="J65" i="2" s="1"/>
  <c r="T85" i="2"/>
  <c r="R193" i="2"/>
  <c r="R225" i="2"/>
  <c r="BK276" i="2"/>
  <c r="T193" i="2"/>
  <c r="BK225" i="2"/>
  <c r="J225" i="2" s="1"/>
  <c r="J59" i="2" s="1"/>
  <c r="P267" i="2"/>
  <c r="R271" i="2"/>
  <c r="R276" i="2"/>
  <c r="P85" i="2"/>
  <c r="R85" i="2"/>
  <c r="R84" i="2" s="1"/>
  <c r="T225" i="2"/>
  <c r="BK267" i="2"/>
  <c r="J267" i="2" s="1"/>
  <c r="R267" i="2"/>
  <c r="R266" i="2" s="1"/>
  <c r="T267" i="2"/>
  <c r="BK271" i="2"/>
  <c r="P271" i="2"/>
  <c r="T271" i="2"/>
  <c r="P276" i="2"/>
  <c r="BK85" i="2"/>
  <c r="J85" i="2" s="1"/>
  <c r="J57" i="2" s="1"/>
  <c r="BK193" i="2"/>
  <c r="J193" i="2" s="1"/>
  <c r="J58" i="2" s="1"/>
  <c r="P193" i="2"/>
  <c r="P225" i="2"/>
  <c r="T276" i="2"/>
  <c r="BE257" i="2"/>
  <c r="BE268" i="2"/>
  <c r="BE270" i="2"/>
  <c r="BE272" i="2"/>
  <c r="BE273" i="2"/>
  <c r="BE274" i="2"/>
  <c r="BE275" i="2"/>
  <c r="BE277" i="2"/>
  <c r="BE203" i="2"/>
  <c r="BE209" i="2"/>
  <c r="BE213" i="2"/>
  <c r="BE221" i="2"/>
  <c r="BE229" i="2"/>
  <c r="BE238" i="2"/>
  <c r="BE248" i="2"/>
  <c r="BE254" i="2"/>
  <c r="J48" i="2"/>
  <c r="F51" i="2"/>
  <c r="BE86" i="2"/>
  <c r="BE89" i="2"/>
  <c r="BE95" i="2"/>
  <c r="BE98" i="2"/>
  <c r="BE101" i="2"/>
  <c r="BE103" i="2"/>
  <c r="BE105" i="2"/>
  <c r="BE108" i="2"/>
  <c r="BE118" i="2"/>
  <c r="BE121" i="2"/>
  <c r="BE124" i="2"/>
  <c r="BE126" i="2"/>
  <c r="BE128" i="2"/>
  <c r="BE135" i="2"/>
  <c r="BE140" i="2"/>
  <c r="BE142" i="2"/>
  <c r="BE144" i="2"/>
  <c r="BE146" i="2"/>
  <c r="BE148" i="2"/>
  <c r="BE154" i="2"/>
  <c r="BE170" i="2"/>
  <c r="BE173" i="2"/>
  <c r="BE180" i="2"/>
  <c r="BE182" i="2"/>
  <c r="BE185" i="2"/>
  <c r="BE187" i="2"/>
  <c r="BE189" i="2"/>
  <c r="BE191" i="2"/>
  <c r="BE194" i="2"/>
  <c r="BE198" i="2"/>
  <c r="BE215" i="2"/>
  <c r="BE217" i="2"/>
  <c r="BE226" i="2"/>
  <c r="BE235" i="2"/>
  <c r="BE245" i="2"/>
  <c r="BE251" i="2"/>
  <c r="BE260" i="2"/>
  <c r="BE265" i="2"/>
  <c r="BE269" i="2"/>
  <c r="BE278" i="2"/>
  <c r="BE280" i="2"/>
  <c r="BK259" i="2"/>
  <c r="J259" i="2" s="1"/>
  <c r="J60" i="2" s="1"/>
  <c r="BK264" i="2"/>
  <c r="J264" i="2" s="1"/>
  <c r="J61" i="2" s="1"/>
  <c r="BE91" i="2"/>
  <c r="BE93" i="2"/>
  <c r="BE110" i="2"/>
  <c r="BE113" i="2"/>
  <c r="BE116" i="2"/>
  <c r="BE130" i="2"/>
  <c r="BE151" i="2"/>
  <c r="BE157" i="2"/>
  <c r="BE162" i="2"/>
  <c r="BE165" i="2"/>
  <c r="BE168" i="2"/>
  <c r="BE175" i="2"/>
  <c r="BE177" i="2"/>
  <c r="BE232" i="2"/>
  <c r="BE240" i="2"/>
  <c r="F32" i="2"/>
  <c r="BA55" i="1" s="1"/>
  <c r="BA54" i="1" s="1"/>
  <c r="AW54" i="1" s="1"/>
  <c r="AK30" i="1" s="1"/>
  <c r="F35" i="2"/>
  <c r="BD55" i="1" s="1"/>
  <c r="BD54" i="1" s="1"/>
  <c r="W33" i="1" s="1"/>
  <c r="J32" i="2"/>
  <c r="AW55" i="1" s="1"/>
  <c r="F34" i="2"/>
  <c r="BC55" i="1" s="1"/>
  <c r="BC54" i="1" s="1"/>
  <c r="W32" i="1" s="1"/>
  <c r="F33" i="2"/>
  <c r="BB55" i="1" s="1"/>
  <c r="BB54" i="1" s="1"/>
  <c r="W31" i="1" s="1"/>
  <c r="J31" i="2" l="1"/>
  <c r="J266" i="2"/>
  <c r="J63" i="2"/>
  <c r="R83" i="2"/>
  <c r="P84" i="2"/>
  <c r="P266" i="2"/>
  <c r="T266" i="2"/>
  <c r="T84" i="2"/>
  <c r="T83" i="2" s="1"/>
  <c r="BK84" i="2"/>
  <c r="BK266" i="2"/>
  <c r="J62" i="2" s="1"/>
  <c r="AX54" i="1"/>
  <c r="F31" i="2"/>
  <c r="AZ55" i="1" s="1"/>
  <c r="AZ54" i="1" s="1"/>
  <c r="W29" i="1" s="1"/>
  <c r="AY54" i="1"/>
  <c r="W30" i="1"/>
  <c r="AV55" i="1"/>
  <c r="AT55" i="1" s="1"/>
  <c r="BK83" i="2" l="1"/>
  <c r="J83" i="2" s="1"/>
  <c r="J55" i="2" s="1"/>
  <c r="P83" i="2"/>
  <c r="AU55" i="1" s="1"/>
  <c r="AU54" i="1" s="1"/>
  <c r="J84" i="2"/>
  <c r="J56" i="2" s="1"/>
  <c r="AV54" i="1"/>
  <c r="AK29" i="1" s="1"/>
  <c r="J28" i="2" l="1"/>
  <c r="AG55" i="1" s="1"/>
  <c r="AG54" i="1" s="1"/>
  <c r="AT54" i="1"/>
  <c r="AN55" i="1" l="1"/>
  <c r="J37" i="2"/>
  <c r="AN54" i="1"/>
  <c r="AK26" i="1"/>
  <c r="AK35" i="1" s="1"/>
</calcChain>
</file>

<file path=xl/sharedStrings.xml><?xml version="1.0" encoding="utf-8"?>
<sst xmlns="http://schemas.openxmlformats.org/spreadsheetml/2006/main" count="2664" uniqueCount="637">
  <si>
    <t>Export Komplet</t>
  </si>
  <si>
    <t>VZ</t>
  </si>
  <si>
    <t>2.0</t>
  </si>
  <si>
    <t>ZAMOK</t>
  </si>
  <si>
    <t>False</t>
  </si>
  <si>
    <t>{a7969571-6fb6-4033-ae7e-0de7732ba223}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</si>
  <si>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</si>
  <si>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</si>
  <si>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</si>
  <si>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</si>
  <si>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</si>
  <si>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</si>
  <si>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</si>
  <si>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202211</t>
  </si>
  <si>
    <t>Stavba:</t>
  </si>
  <si>
    <t>REVITALIZACE VINOHRADSKÉHO POTOKA</t>
  </si>
  <si>
    <t>KSO:</t>
  </si>
  <si>
    <t/>
  </si>
  <si>
    <t>CC-CZ:</t>
  </si>
  <si>
    <t>Místo:</t>
  </si>
  <si>
    <t xml:space="preserve">UHERSKÝ BROD </t>
  </si>
  <si>
    <t>Datum:</t>
  </si>
  <si>
    <t>21. 10. 2022</t>
  </si>
  <si>
    <t>Zadavatel:</t>
  </si>
  <si>
    <t>IČ:</t>
  </si>
  <si>
    <t>00291463</t>
  </si>
  <si>
    <t xml:space="preserve">Město Uherský Brod </t>
  </si>
  <si>
    <t>DIČ:</t>
  </si>
  <si>
    <t>Zhotovitel:</t>
  </si>
  <si>
    <t xml:space="preserve"> </t>
  </si>
  <si>
    <t>Projektant:</t>
  </si>
  <si>
    <t>13700987</t>
  </si>
  <si>
    <t xml:space="preserve">Tomáš Horký </t>
  </si>
  <si>
    <t>True</t>
  </si>
  <si>
    <t>Zpracovatel:</t>
  </si>
  <si>
    <t>5911060155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</si>
  <si>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</si>
  <si>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</si>
  <si>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</si>
  <si>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</si>
  <si>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</si>
  <si>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</si>
  <si>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</si>
  <si>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</si>
  <si>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</si>
  <si>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</si>
  <si>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</si>
  <si>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</si>
  <si>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</si>
  <si>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</si>
  <si>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</si>
  <si>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</si>
  <si>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</si>
  <si>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</si>
  <si>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</si>
  <si>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</si>
  <si>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</si>
  <si>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</si>
  <si>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</si>
  <si>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</si>
  <si>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</si>
  <si>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</si>
  <si>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</si>
  <si>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</si>
  <si>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</si>
  <si>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</si>
  <si>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</si>
  <si>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</si>
  <si>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</si>
  <si>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</si>
  <si>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</si>
  <si>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</si>
  <si>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</si>
  <si>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</si>
  <si>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</si>
  <si>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</si>
  <si>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</si>
  <si>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</si>
  <si>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</si>
  <si>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</si>
  <si>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</si>
  <si>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</si>
  <si>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</si>
  <si>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</si>
  <si>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</si>
  <si>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</si>
  <si>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</si>
  <si>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</si>
  <si>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</si>
  <si>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</si>
  <si>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</si>
  <si>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</si>
  <si>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</si>
  <si>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</si>
  <si>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</si>
  <si>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</si>
  <si>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</si>
  <si>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</si>
  <si>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</si>
  <si>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</si>
  <si>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</si>
  <si>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</si>
  <si>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</si>
  <si>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</si>
  <si>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</si>
  <si>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</si>
  <si>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</si>
  <si>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</si>
  <si>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</si>
  <si>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</si>
  <si>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</si>
  <si>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</si>
  <si>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100301</t>
  </si>
  <si>
    <t>ks</t>
  </si>
  <si>
    <t>4</t>
  </si>
  <si>
    <t>-934667964</t>
  </si>
  <si>
    <t>P</t>
  </si>
  <si>
    <t xml:space="preserve">Poznámka k položce:_x000D_
Využity budou části kmene a větví z pokáceného stromu v rámci stavby - viz. položka 3.  </t>
  </si>
  <si>
    <t>VV</t>
  </si>
  <si>
    <t>7</t>
  </si>
  <si>
    <t>111251201</t>
  </si>
  <si>
    <t>Odstranění křovin a stromů s odstraněním kořenů strojně průměru kmene do 100 mm v rovině nebo ve svahu sklonu terénu přes 1:5, při celkové ploše do 100 m2</t>
  </si>
  <si>
    <t>m2</t>
  </si>
  <si>
    <t>1565241202</t>
  </si>
  <si>
    <t>60</t>
  </si>
  <si>
    <t>3</t>
  </si>
  <si>
    <t>112101104</t>
  </si>
  <si>
    <t>Odstranění stromů s odřezáním kmene a s odvětvením listnatých, průměru kmene přes 700 do 900 mm</t>
  </si>
  <si>
    <t>kus</t>
  </si>
  <si>
    <t>-405285460</t>
  </si>
  <si>
    <t>112251104</t>
  </si>
  <si>
    <t>Odstranění pařezů strojně s jejich vykopáním, vytrháním nebo odstřelením průměru přes 700 do 900 mm</t>
  </si>
  <si>
    <t>925595988</t>
  </si>
  <si>
    <t>5</t>
  </si>
  <si>
    <t>114203102</t>
  </si>
  <si>
    <t>Rozebrání dlažeb nebo záhozů s naložením na dopravní prostředek dlažeb z lomového kamene nebo betonových tvárnic na sucho se zalitými spárami cementovou maltou</t>
  </si>
  <si>
    <t>m3</t>
  </si>
  <si>
    <t>-554496954</t>
  </si>
  <si>
    <t>Poznámka k položce:_x000D_
Rozebrání dlažeb z betonových dlaždic skluz v km 0,010</t>
  </si>
  <si>
    <t>11*(0,5+0,6+0,5)*0,10</t>
  </si>
  <si>
    <t>6</t>
  </si>
  <si>
    <t>-1040600978</t>
  </si>
  <si>
    <t>Poznámka k položce:_x000D_
Balvanitý skluz v km 0,040</t>
  </si>
  <si>
    <t>32,5*(0,5+0,6+0,5)*0,10</t>
  </si>
  <si>
    <t>1747356496</t>
  </si>
  <si>
    <t>25*(0,5+0,6+0,5)*0,1</t>
  </si>
  <si>
    <t>8</t>
  </si>
  <si>
    <t>114203201</t>
  </si>
  <si>
    <t>Očištění lomového kamene nebo betonových tvárnic získaných při rozebrání dlažeb, záhozů, rovnanin a soustřeďovacích staveb od hlíny nebo písku</t>
  </si>
  <si>
    <t>1424051271</t>
  </si>
  <si>
    <t>1,76</t>
  </si>
  <si>
    <t>9</t>
  </si>
  <si>
    <t>-945998974</t>
  </si>
  <si>
    <t>5,2</t>
  </si>
  <si>
    <t>10</t>
  </si>
  <si>
    <t>1881194416</t>
  </si>
  <si>
    <t>11</t>
  </si>
  <si>
    <t>114203301</t>
  </si>
  <si>
    <t>Třídění lomového kamene nebo betonových tvárnic získaných při rozebrání dlažeb, záhozů, rovnanin a soustřeďovacích staveb podle druhu, velikosti nebo tvaru</t>
  </si>
  <si>
    <t>577329267</t>
  </si>
  <si>
    <t>12</t>
  </si>
  <si>
    <t>914506463</t>
  </si>
  <si>
    <t>Poznámka k položce:_x000D_
Balvanitý skluz v km 0,010</t>
  </si>
  <si>
    <t>13</t>
  </si>
  <si>
    <t>-975803424</t>
  </si>
  <si>
    <t>14</t>
  </si>
  <si>
    <t>115001105</t>
  </si>
  <si>
    <t>Převedení vody potrubím průměru DN přes 300 do 600</t>
  </si>
  <si>
    <t>m</t>
  </si>
  <si>
    <t>2013654891</t>
  </si>
  <si>
    <t xml:space="preserve">Poznámka k položce:_x000D_
Balvanitý skluz </t>
  </si>
  <si>
    <t>1413361325</t>
  </si>
  <si>
    <t>35</t>
  </si>
  <si>
    <t>16</t>
  </si>
  <si>
    <t>115101201</t>
  </si>
  <si>
    <t>Čerpání vody na dopravní výšku do 10 m s uvažovaným průměrným přítokem do 500 l/min</t>
  </si>
  <si>
    <t>hod</t>
  </si>
  <si>
    <t>-1537712628</t>
  </si>
  <si>
    <t>120</t>
  </si>
  <si>
    <t>17</t>
  </si>
  <si>
    <t>121151123</t>
  </si>
  <si>
    <t>Sejmutí ornice strojně při souvislé ploše přes 500 m2, tl. vrstvy do 200 mm</t>
  </si>
  <si>
    <t>423900142</t>
  </si>
  <si>
    <t>110+200+176+91</t>
  </si>
  <si>
    <t>18</t>
  </si>
  <si>
    <t>124253101</t>
  </si>
  <si>
    <t>Vykopávky pro koryta vodotečí strojně v hornině třídy těžitelnosti I skupiny 3 přes 100 do 1 000 m3</t>
  </si>
  <si>
    <t>524592721</t>
  </si>
  <si>
    <t>511,9</t>
  </si>
  <si>
    <t>19</t>
  </si>
  <si>
    <t>132251251</t>
  </si>
  <si>
    <t>Hloubení nezapažených rýh šířky přes 800 do 2 000 mm strojně s urovnáním dna do předepsaného profilu a spádu v hornině třídy těžitelnosti I skupiny 3 do 20 m3</t>
  </si>
  <si>
    <t>-197067375</t>
  </si>
  <si>
    <t>Poznámka k položce:_x000D_
Balvanitý skluz v km0,040</t>
  </si>
  <si>
    <t>7,75*1,4</t>
  </si>
  <si>
    <t>3,84*1,4</t>
  </si>
  <si>
    <t>Součet</t>
  </si>
  <si>
    <t>20</t>
  </si>
  <si>
    <t>-1650289093</t>
  </si>
  <si>
    <t>5,88*1,4</t>
  </si>
  <si>
    <t>2,2*1,4</t>
  </si>
  <si>
    <t>162201404</t>
  </si>
  <si>
    <t>Vodorovné přemístění větví, kmenů nebo pařezů s naložením, složením a dopravou do 1000 m větví stromů listnatých, průměru kmene přes 700 do 900 mm</t>
  </si>
  <si>
    <t>1151642827</t>
  </si>
  <si>
    <t>22</t>
  </si>
  <si>
    <t>162201414</t>
  </si>
  <si>
    <t>Vodorovné přemístění větví, kmenů nebo pařezů s naložením, složením a dopravou do 1000 m kmenů stromů listnatých, průměru přes 700 do 900 mm</t>
  </si>
  <si>
    <t>1639272329</t>
  </si>
  <si>
    <t>23</t>
  </si>
  <si>
    <t>162201424</t>
  </si>
  <si>
    <t>Vodorovné přemístění větví, kmenů nebo pařezů s naložením, složením a dopravou do 1000 m pařezů kmenů, průměru přes 700 do 900 mm</t>
  </si>
  <si>
    <t>1467894359</t>
  </si>
  <si>
    <t>24</t>
  </si>
  <si>
    <t>162301501</t>
  </si>
  <si>
    <t>Vodorovné přemístění smýcených křovin do průměru kmene 100 mm na vzdálenost do 5 000 m</t>
  </si>
  <si>
    <t>-472594942</t>
  </si>
  <si>
    <t>25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</si>
  <si>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</si>
  <si>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</si>
  <si>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-1659686197</t>
  </si>
  <si>
    <t xml:space="preserve">Poznámka k položce:_x000D_
Zemina z výkopu vodoteče, není zde započtena zemina , která je odvezena na skládku </t>
  </si>
  <si>
    <t>(511,90+16,226+11,312)-123</t>
  </si>
  <si>
    <t>26</t>
  </si>
  <si>
    <t>1172919342</t>
  </si>
  <si>
    <t xml:space="preserve">Poznámka k položce:_x000D_
Ornice </t>
  </si>
  <si>
    <t>577*0,2</t>
  </si>
  <si>
    <t>27</t>
  </si>
  <si>
    <t>162651111</t>
  </si>
  <si>
    <t>-1372579212</t>
  </si>
  <si>
    <t xml:space="preserve">Poznámka k položce:_x000D_
Převoz přebytečné zeminy na skládku </t>
  </si>
  <si>
    <t>123</t>
  </si>
  <si>
    <t>28</t>
  </si>
  <si>
    <t>162651151</t>
  </si>
  <si>
    <t>-1398216328</t>
  </si>
  <si>
    <t xml:space="preserve">Poznámka k položce:_x000D_
Odstraněné opevnění z koryta toku -dlaždice a podkladní betony  </t>
  </si>
  <si>
    <t>1,76+5,2+4</t>
  </si>
  <si>
    <t>(32,5+11+25)*(0,5+0,6+0,5)*0,15</t>
  </si>
  <si>
    <t>29</t>
  </si>
  <si>
    <t>167151111</t>
  </si>
  <si>
    <t>Nakládání, skládání a překládání neulehlého výkopku nebo sypaniny strojně nakládání, množství přes 100 m3, z hornin třídy těžitelnosti I, skupiny 1 až 3</t>
  </si>
  <si>
    <t>-1087906275</t>
  </si>
  <si>
    <t>115,4</t>
  </si>
  <si>
    <t>30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</si>
  <si>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</si>
  <si>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</si>
  <si>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-215911415</t>
  </si>
  <si>
    <t>Poznámka k položce:_x000D_
Zásyp koryta</t>
  </si>
  <si>
    <t>192,25</t>
  </si>
  <si>
    <t>31</t>
  </si>
  <si>
    <t>171201231</t>
  </si>
  <si>
    <t>Poplatek za uložení stavebního odpadu na recyklační skládce (skládkovné) zeminy a kamení zatříděného do Katalogu odpadů pod kódem 17 05 04</t>
  </si>
  <si>
    <t>t</t>
  </si>
  <si>
    <t>2039439448</t>
  </si>
  <si>
    <t>123*1,6</t>
  </si>
  <si>
    <t>32</t>
  </si>
  <si>
    <t>171251101</t>
  </si>
  <si>
    <t>Uložení sypanin do násypů strojně s rozprostřením sypaniny ve vrstvách a s hrubým urovnáním nezhutněných jakékoliv třídy těžitelnosti</t>
  </si>
  <si>
    <t>911185336</t>
  </si>
  <si>
    <t>Poznámka k položce:_x000D_
Uložení přebytečné zeminy</t>
  </si>
  <si>
    <t>(511,9+11,312+16,226)-192,25-123</t>
  </si>
  <si>
    <t>33</t>
  </si>
  <si>
    <t>181351113</t>
  </si>
  <si>
    <t>Rozprostření a urovnání ornice v rovině nebo ve svahu sklonu do 1:5 strojně při souvislé ploše přes 500 m2, tl. vrstvy do 200 mm</t>
  </si>
  <si>
    <t>-1317211781</t>
  </si>
  <si>
    <t>577</t>
  </si>
  <si>
    <t>34</t>
  </si>
  <si>
    <t>181451311</t>
  </si>
  <si>
    <t>Založení trávníku strojně výsevem včetně utažení na ploše v rovině nebo na svahu do 1:5</t>
  </si>
  <si>
    <t>-242976098</t>
  </si>
  <si>
    <t>1164</t>
  </si>
  <si>
    <t>M</t>
  </si>
  <si>
    <t>00572511</t>
  </si>
  <si>
    <t xml:space="preserve">Regionální travní směs </t>
  </si>
  <si>
    <t>kg</t>
  </si>
  <si>
    <t>-885327035</t>
  </si>
  <si>
    <t>0,1164*50</t>
  </si>
  <si>
    <t>5,82*0,025 'Přepočtené koeficientem množství</t>
  </si>
  <si>
    <t>36</t>
  </si>
  <si>
    <t>181951111</t>
  </si>
  <si>
    <t>Úprava pláně vyrovnáním výškových rozdílů strojně v hornině třídy těžitelnosti I, skupiny 1 až 3 bez zhutnění</t>
  </si>
  <si>
    <t>-2131919478</t>
  </si>
  <si>
    <t>637,75</t>
  </si>
  <si>
    <t>37</t>
  </si>
  <si>
    <t>182151111</t>
  </si>
  <si>
    <t>Svahování trvalých svahů do projektovaných profilů strojně s potřebným přemístěním výkopku při svahování v zářezech v hornině třídy těžitelnosti I, skupiny 1 až 3</t>
  </si>
  <si>
    <t>-343685765</t>
  </si>
  <si>
    <t xml:space="preserve">Poznámka k položce:_x000D_
Koryto potoka </t>
  </si>
  <si>
    <t>691,75</t>
  </si>
  <si>
    <t>38</t>
  </si>
  <si>
    <t>183403114</t>
  </si>
  <si>
    <t>Obdělání půdy kultivátorováním v rovině nebo na svahu do 1:5</t>
  </si>
  <si>
    <t>1616417975</t>
  </si>
  <si>
    <t>39</t>
  </si>
  <si>
    <t>183403151</t>
  </si>
  <si>
    <t>Obdělání půdy smykováním v rovině nebo na svahu do 1:5</t>
  </si>
  <si>
    <t>1843711685</t>
  </si>
  <si>
    <t>40</t>
  </si>
  <si>
    <t>183403152</t>
  </si>
  <si>
    <t>Obdělání půdy vláčením v rovině nebo na svahu do 1:5</t>
  </si>
  <si>
    <t>1017874282</t>
  </si>
  <si>
    <t>41</t>
  </si>
  <si>
    <t>183403161</t>
  </si>
  <si>
    <t>Obdělání půdy válením v rovině nebo na svahu do 1:5</t>
  </si>
  <si>
    <t>822084474</t>
  </si>
  <si>
    <t>Svislé a kompletní konstrukce</t>
  </si>
  <si>
    <t>42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</si>
  <si>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</si>
  <si>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</si>
  <si>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884416765</t>
  </si>
  <si>
    <t>10,56*0,4</t>
  </si>
  <si>
    <t>2,2*0,4</t>
  </si>
  <si>
    <t>43</t>
  </si>
  <si>
    <t>554897419</t>
  </si>
  <si>
    <t>11,80*0,4</t>
  </si>
  <si>
    <t>3,84*0,4</t>
  </si>
  <si>
    <t>44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</si>
  <si>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</si>
  <si>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</si>
  <si>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502160893</t>
  </si>
  <si>
    <t>10,56*2</t>
  </si>
  <si>
    <t>0,93*0,4*2</t>
  </si>
  <si>
    <t>2,20*2</t>
  </si>
  <si>
    <t>1*0,4*2</t>
  </si>
  <si>
    <t>45</t>
  </si>
  <si>
    <t>-434319798</t>
  </si>
  <si>
    <t>(11,8*2)+(2,46*0,46)</t>
  </si>
  <si>
    <t>(3,84*2)+(1,25*0,4*2)</t>
  </si>
  <si>
    <t>46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</si>
  <si>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</si>
  <si>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</si>
  <si>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-298968277</t>
  </si>
  <si>
    <t>27,06</t>
  </si>
  <si>
    <t>47</t>
  </si>
  <si>
    <t>-498125505</t>
  </si>
  <si>
    <t>33,412</t>
  </si>
  <si>
    <t>48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</si>
  <si>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</si>
  <si>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</si>
  <si>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436564094</t>
  </si>
  <si>
    <t>10,56*2*0,008</t>
  </si>
  <si>
    <t>2,2*2*0,008</t>
  </si>
  <si>
    <t>49</t>
  </si>
  <si>
    <t>626921748</t>
  </si>
  <si>
    <t>11,8*2*0,008</t>
  </si>
  <si>
    <t>3,84*0,008*2</t>
  </si>
  <si>
    <t>Vodorovné konstrukce</t>
  </si>
  <si>
    <t>50</t>
  </si>
  <si>
    <t>451316113</t>
  </si>
  <si>
    <t>Podklad pod dlažbu z betonu prostého se zvýšenými nároky na prostředí tř. C 25/30 tl. přes 150 do 200 mm</t>
  </si>
  <si>
    <t>409960316</t>
  </si>
  <si>
    <t>Poznámka k položce:_x000D_
Dlažba před vtokem do potrubí , balvanitý skluz km 0,010</t>
  </si>
  <si>
    <t>51</t>
  </si>
  <si>
    <t>1643465049</t>
  </si>
  <si>
    <t>52</t>
  </si>
  <si>
    <t>451316114</t>
  </si>
  <si>
    <t>Podklad pod dlažbu z betonu prostého se zvýšenými nároky na prostředí tř. C 25/30 tl. přes 200 do 250 mm</t>
  </si>
  <si>
    <t>2098914228</t>
  </si>
  <si>
    <t>Poznámka k položce:_x000D_
balvanitý skluz v km 0,010</t>
  </si>
  <si>
    <t>21,7+8,1</t>
  </si>
  <si>
    <t>53</t>
  </si>
  <si>
    <t>462451114</t>
  </si>
  <si>
    <t>Prolití konstrukce z kamene kamenného záhozu cementovou maltou MC-25</t>
  </si>
  <si>
    <t>846313369</t>
  </si>
  <si>
    <t>54</t>
  </si>
  <si>
    <t>-901696695</t>
  </si>
  <si>
    <t>55</t>
  </si>
  <si>
    <t>463211111</t>
  </si>
  <si>
    <t>Rovnanina z lomového kamene neopracovaného tříděného pro všechny tloušťky rovnaniny, bez vypracování líce s vyklínování spár a dutin úlomky z kamene</t>
  </si>
  <si>
    <t>788775537</t>
  </si>
  <si>
    <t>8,2*0,35</t>
  </si>
  <si>
    <t>21,7*0,4</t>
  </si>
  <si>
    <t>56</t>
  </si>
  <si>
    <t>1259322387</t>
  </si>
  <si>
    <t>22*0,4</t>
  </si>
  <si>
    <t>57</t>
  </si>
  <si>
    <t>464531112</t>
  </si>
  <si>
    <t>Pohoz dna nebo svahů jakékoliv tloušťky z hrubého drceného kameniva, z terénu, frakce 63 - 125 mm</t>
  </si>
  <si>
    <t>-775933868</t>
  </si>
  <si>
    <t>1,5*4</t>
  </si>
  <si>
    <t>58</t>
  </si>
  <si>
    <t>26899657</t>
  </si>
  <si>
    <t>6,6</t>
  </si>
  <si>
    <t>59</t>
  </si>
  <si>
    <t>465511512</t>
  </si>
  <si>
    <t>Dlažba z lomového kamene upraveného vodorovná nebo plocha ve sklonu do 1:2 s dodáním hmot do cementové malty, s vyplněním spár a s vyspárováním cementovou maltou v ploše do 20 m2, tl. 250 mm</t>
  </si>
  <si>
    <t>-1967087586</t>
  </si>
  <si>
    <t xml:space="preserve">Poznámka k položce:_x000D_
Balvanitý skluz v km 0,010 - dlažba před vtokem do potrubí </t>
  </si>
  <si>
    <t>-991922250</t>
  </si>
  <si>
    <t>997</t>
  </si>
  <si>
    <t>Přesun sutě</t>
  </si>
  <si>
    <t>61</t>
  </si>
  <si>
    <t>997013601</t>
  </si>
  <si>
    <t>Poplatek za uložení stavebního odpadu na skládce (skládkovné) z prostého betonu zatříděného do Katalogu odpadů pod kódem 17 01 01</t>
  </si>
  <si>
    <t>1491313096</t>
  </si>
  <si>
    <t>10,96*2,5</t>
  </si>
  <si>
    <t>998</t>
  </si>
  <si>
    <t>Přesun hmot</t>
  </si>
  <si>
    <t>62</t>
  </si>
  <si>
    <t>998332011</t>
  </si>
  <si>
    <t>Přesun hmot pro úpravy vodních toků a kanály, hráze rybníků apod. dopravní vzdálenost do 500 m</t>
  </si>
  <si>
    <t>-114125872</t>
  </si>
  <si>
    <t>VRN</t>
  </si>
  <si>
    <t>Vedlejší rozpočtové náklady</t>
  </si>
  <si>
    <t>VRN1</t>
  </si>
  <si>
    <t>Průzkumné, geodetické a projektové práce</t>
  </si>
  <si>
    <t>63</t>
  </si>
  <si>
    <t>012103000</t>
  </si>
  <si>
    <t>1024</t>
  </si>
  <si>
    <t>1320881911</t>
  </si>
  <si>
    <t>64</t>
  </si>
  <si>
    <t>012203000</t>
  </si>
  <si>
    <t>190096340</t>
  </si>
  <si>
    <t>65</t>
  </si>
  <si>
    <t>013254000</t>
  </si>
  <si>
    <t>1963263286</t>
  </si>
  <si>
    <t>VRN3</t>
  </si>
  <si>
    <t>Zařízení staveniště</t>
  </si>
  <si>
    <t>66</t>
  </si>
  <si>
    <t>-2031867743</t>
  </si>
  <si>
    <t>67</t>
  </si>
  <si>
    <t>-1257654323</t>
  </si>
  <si>
    <t>68</t>
  </si>
  <si>
    <t>-63089582</t>
  </si>
  <si>
    <t>69</t>
  </si>
  <si>
    <t>2085189681</t>
  </si>
  <si>
    <t>VRN4</t>
  </si>
  <si>
    <t>Inženýrská činnost</t>
  </si>
  <si>
    <t>70</t>
  </si>
  <si>
    <t>599285439</t>
  </si>
  <si>
    <t>71</t>
  </si>
  <si>
    <t>1135832152</t>
  </si>
  <si>
    <t>72</t>
  </si>
  <si>
    <t>1531269312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</si>
  <si>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</si>
  <si>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</si>
  <si>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</si>
  <si>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</si>
  <si>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</si>
  <si>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</si>
  <si>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</si>
  <si>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</si>
  <si>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</si>
  <si>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</si>
  <si>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</si>
  <si>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</si>
  <si>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</si>
  <si>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</si>
  <si>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</si>
  <si>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</si>
  <si>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</si>
  <si>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</si>
  <si>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</si>
  <si>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</si>
  <si>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</si>
  <si>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</si>
  <si>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</si>
  <si>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</si>
  <si>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</si>
  <si>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</si>
  <si>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</si>
  <si>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</si>
  <si>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</si>
  <si>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</si>
  <si>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</si>
  <si>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</si>
  <si>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</si>
  <si>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</si>
  <si>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</si>
  <si>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</si>
  <si>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</si>
  <si>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</si>
  <si>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</si>
  <si>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</si>
  <si>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</si>
  <si>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</si>
  <si>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</si>
  <si>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</si>
  <si>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</si>
  <si>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</si>
  <si>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</si>
  <si>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</si>
  <si>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</si>
  <si>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</si>
  <si>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</si>
  <si>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</si>
  <si>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</si>
  <si>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</si>
  <si>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</si>
  <si>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</si>
  <si>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</si>
  <si>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</si>
  <si>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</si>
  <si>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</si>
  <si>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</si>
  <si>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</si>
  <si>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</si>
  <si>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</si>
  <si>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</si>
  <si>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</si>
  <si>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</si>
  <si>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</si>
  <si>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</si>
  <si>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</si>
  <si>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</si>
  <si>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</si>
  <si>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</si>
  <si>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</si>
  <si>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</si>
  <si>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</si>
  <si>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</si>
  <si>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</si>
  <si>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</si>
  <si>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</si>
  <si>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</si>
  <si>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</si>
  <si>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</si>
  <si>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</si>
  <si>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</si>
  <si>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</si>
  <si>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</si>
  <si>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</si>
  <si>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</si>
  <si>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</si>
  <si>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</si>
  <si>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</si>
  <si>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</si>
  <si>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</si>
  <si>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</si>
  <si>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</si>
  <si>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</si>
  <si>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</si>
  <si>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</si>
  <si>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</si>
  <si>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</si>
  <si>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</si>
  <si>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</si>
  <si>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</si>
  <si>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</si>
  <si>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</si>
  <si>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</si>
  <si>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</si>
  <si>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</si>
  <si>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</si>
  <si>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</si>
  <si>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</si>
  <si>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</si>
  <si>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</si>
  <si>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</si>
  <si>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</si>
  <si>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</si>
  <si>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</si>
  <si>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</si>
  <si>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</si>
  <si>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</si>
  <si>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</si>
  <si>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</si>
  <si>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</si>
  <si>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</si>
  <si>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</si>
  <si>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</si>
  <si>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</si>
  <si>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</si>
  <si>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</si>
  <si>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</si>
  <si>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</si>
  <si>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</si>
  <si>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</si>
  <si>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</si>
  <si>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</si>
  <si>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</si>
  <si>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</si>
  <si>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</si>
  <si>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</si>
  <si>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</si>
  <si>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</si>
  <si>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</si>
  <si>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</si>
  <si>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</si>
  <si>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</si>
  <si>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</si>
  <si>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</si>
  <si>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</si>
  <si>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</si>
  <si>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</si>
  <si>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</si>
  <si>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</si>
  <si>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</si>
  <si>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</si>
  <si>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</si>
  <si>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</si>
  <si>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</si>
  <si>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</si>
  <si>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</si>
  <si>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</si>
  <si>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</si>
  <si>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</si>
  <si>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</si>
  <si>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</si>
  <si>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</si>
  <si>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</si>
  <si>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</si>
  <si>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</si>
  <si>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</si>
  <si>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</si>
  <si>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</si>
  <si>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</si>
  <si>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</si>
  <si>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</si>
  <si>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</si>
  <si>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</si>
  <si>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</si>
  <si>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</si>
  <si>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</si>
  <si>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</si>
  <si>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</si>
  <si>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</si>
  <si>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</si>
  <si>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</si>
  <si>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</si>
  <si>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Krácení, umístění a upevnění dřevěných prvků do koryta potoka, pokácený strom</t>
  </si>
  <si>
    <t>Třídění, paletování lomového kamene nebo betonových tvárnic získaných při rozebrání dlažeb, záhozů, rovnanin a soustřeďovacích staveb podle druhu, velikosti nebo tvaru</t>
  </si>
  <si>
    <t>(32,5+11+25)*(0,5+0,6+0,5)*0,15*2,5</t>
  </si>
  <si>
    <t>Vodorovné přemístění výkopku nebo sypaniny po suchu na obvyklém dopravním prostředku, bez naložení výkopku, avšak se složením bez rozhrnutí z horniny třídy těžitelnosti I skupiny 1 až 3 na skládku zhotovitele</t>
  </si>
  <si>
    <t>Vodorovné přemístění výkopku nebo sypaniny po suchu na obvyklém dopravním prostředku, bez naložení výkopku, avšak se složením bez rozhrnutí z horniny třídy těžitelnosti III skupiny 6 a 7 na na skládku zhotovitele</t>
  </si>
  <si>
    <t>Vytyčení stávajících podzemních inženýrských sítí před zahájením zemních prací</t>
  </si>
  <si>
    <t xml:space="preserve">Geodetické práce po dobu výstavby
Geodetické vytyčení staveniště, vytyčení výškových a polohových bodů stavby, zaměření inženýrských sití  vč. zaměření skutečného provedení stavby se zákresem do katastrální mapy </t>
  </si>
  <si>
    <t>Kontrolní měření kvality prací , zkoušky míry zhutnění
V rozsahu dle platných ČSN a TP a dalších potřebných zkoušek prováděných prostřednictvím akreditovaných zkušeben</t>
  </si>
  <si>
    <t>soub.</t>
  </si>
  <si>
    <t>Dokumentace skutečného provedení stavby, rozsah dle SOD</t>
  </si>
  <si>
    <t>Provozní vlivy - např. opravy, údržba a průběžné čištění příp. kropení komunikací užívaných v průběhu stavby, ostatní provozní náklady v průběhu stavby</t>
  </si>
  <si>
    <t>Zajištění kladných závazných stanovisek dotčených orgánů státní správy k vydání kolaudačního souhlasu stavby.</t>
  </si>
  <si>
    <t>Kompletační a koordinační činnost</t>
  </si>
  <si>
    <t>Zařizení, provoz  a odstranění staveniště
Náklady na zařízení staveniště (globální zařízení staveniště - GZS) - kryjí náklady na zajištění pomocných provozů nutných k provedení stavebních a montážních prací.  Kryjí náklady na nezbytné budované objekty stavby sloužící dočasně mj. provizorní zpevněné komunikace pro těžkou techniku, ostatní viz SOD.</t>
  </si>
  <si>
    <t>Zajištění povolení zvláštního užívání komunikací a veřejných ploch pro realizaci stavby, D+M přechodného dopravního značení. Projednání a zajištění zvláštního užívání kom. a veřejných ploch, úhrada vyměřených poplatků a nájemného atd.</t>
  </si>
  <si>
    <t>vlastní</t>
  </si>
  <si>
    <t>Geometrický plán na rozdělení pozemků 
Vyhotovení geometrického plánu pro majetkoprávní vypořádání nově realizovaných zpevněných ploch na základě skutečného provedení stavby v 10 vyhotoveních. GP budou ověřené úředně oprávněným zeměměřičským inženýrem.</t>
  </si>
  <si>
    <t xml:space="preserve">Medializace projektu, pamětní deska atd.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</si>
</sst>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3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19" xfId="0" applyFont="1" applyFill="1" applyBorder="1" applyAlignment="1" applyProtection="1">
      <alignment horizontal="center" vertical="center" wrapText="1"/>
    </xf>
    <xf numFmtId="0" fontId="18" fillId="3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center"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0" fontId="0" fillId="0" borderId="0" xfId="0" applyFont="1" applyFill="1" applyAlignment="1">
      <alignment vertical="center"/>
    </xf>
    <xf numFmtId="0" fontId="0" fillId="0" borderId="4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horizontal="center" vertical="center"/>
    </xf>
    <xf numFmtId="49" fontId="18" fillId="0" borderId="23" xfId="0" applyNumberFormat="1" applyFont="1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center" vertical="center" wrapText="1"/>
    </xf>
    <xf numFmtId="167" fontId="18" fillId="0" borderId="23" xfId="0" applyNumberFormat="1" applyFont="1" applyFill="1" applyBorder="1" applyAlignment="1" applyProtection="1">
      <alignment vertical="center"/>
    </xf>
    <xf numFmtId="4" fontId="18" fillId="0" borderId="23" xfId="0" applyNumberFormat="1" applyFont="1" applyFill="1" applyBorder="1" applyAlignment="1" applyProtection="1">
      <alignment vertical="center"/>
    </xf>
    <xf numFmtId="0" fontId="0" fillId="0" borderId="23" xfId="0" applyFont="1" applyFill="1" applyBorder="1" applyAlignment="1" applyProtection="1">
      <alignment vertical="center"/>
    </xf>
    <xf numFmtId="0" fontId="0" fillId="0" borderId="4" xfId="0" applyFont="1" applyFill="1" applyBorder="1" applyAlignment="1">
      <alignment vertical="center"/>
    </xf>
    <xf numFmtId="0" fontId="19" fillId="0" borderId="15" xfId="0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 vertical="center"/>
    </xf>
    <xf numFmtId="166" fontId="19" fillId="0" borderId="0" xfId="0" applyNumberFormat="1" applyFont="1" applyFill="1" applyBorder="1" applyAlignment="1" applyProtection="1">
      <alignment vertical="center"/>
    </xf>
    <xf numFmtId="166" fontId="19" fillId="0" borderId="16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19" fillId="0" borderId="1" xfId="0" applyFont="1" applyFill="1" applyBorder="1" applyAlignment="1" applyProtection="1">
      <alignment horizontal="center" vertical="center"/>
    </xf>
    <xf numFmtId="166" fontId="19" fillId="0" borderId="1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3" borderId="7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8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wrapText="1"/>
    </xf>
    <xf numFmtId="49" fontId="36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91" workbookViewId="0">
      <selection activeCell="AG54" sqref="AG54:AM5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pans="1:74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317" t="s">
        <v>13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2"/>
      <c r="AQ5" s="22"/>
      <c r="AR5" s="20"/>
      <c r="BS5" s="17" t="s">
        <v>6</v>
      </c>
    </row>
    <row r="6" spans="1:74" s="1" customFormat="1" ht="36.950000000000003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319" t="s">
        <v>15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2"/>
      <c r="AQ6" s="22"/>
      <c r="AR6" s="20"/>
      <c r="BS6" s="17" t="s">
        <v>6</v>
      </c>
    </row>
    <row r="7" spans="1:74" s="1" customFormat="1" ht="12" customHeight="1">
      <c r="B7" s="21"/>
      <c r="C7" s="22"/>
      <c r="D7" s="28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8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pans="1:74" s="1" customFormat="1" ht="12" customHeight="1">
      <c r="B8" s="21"/>
      <c r="C8" s="22"/>
      <c r="D8" s="28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8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pans="1:74" s="1" customFormat="1" ht="12" customHeight="1">
      <c r="B10" s="21"/>
      <c r="C10" s="22"/>
      <c r="D10" s="28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8" t="s">
        <v>24</v>
      </c>
      <c r="AL10" s="22"/>
      <c r="AM10" s="22"/>
      <c r="AN10" s="26" t="s">
        <v>25</v>
      </c>
      <c r="AO10" s="22"/>
      <c r="AP10" s="22"/>
      <c r="AQ10" s="22"/>
      <c r="AR10" s="20"/>
      <c r="BS10" s="17" t="s">
        <v>6</v>
      </c>
    </row>
    <row r="11" spans="1:74" s="1" customFormat="1" ht="18.399999999999999" customHeight="1">
      <c r="B11" s="21"/>
      <c r="C11" s="22"/>
      <c r="D11" s="22"/>
      <c r="E11" s="26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8" t="s">
        <v>27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pans="1:74" s="1" customFormat="1" ht="12" customHeight="1">
      <c r="B13" s="21"/>
      <c r="C13" s="22"/>
      <c r="D13" s="28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8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 spans="1:74" ht="12.75">
      <c r="B14" s="21"/>
      <c r="C14" s="22"/>
      <c r="D14" s="22"/>
      <c r="E14" s="26" t="s">
        <v>29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8" t="s">
        <v>27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pans="1:74" s="1" customFormat="1" ht="12" customHeight="1">
      <c r="B16" s="21"/>
      <c r="C16" s="22"/>
      <c r="D16" s="28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8" t="s">
        <v>24</v>
      </c>
      <c r="AL16" s="22"/>
      <c r="AM16" s="22"/>
      <c r="AN16" s="26" t="s">
        <v>31</v>
      </c>
      <c r="AO16" s="22"/>
      <c r="AP16" s="22"/>
      <c r="AQ16" s="22"/>
      <c r="AR16" s="20"/>
      <c r="BS16" s="17" t="s">
        <v>4</v>
      </c>
    </row>
    <row r="17" spans="1:71" s="1" customFormat="1" ht="18.399999999999999" customHeight="1">
      <c r="B17" s="21"/>
      <c r="C17" s="22"/>
      <c r="D17" s="22"/>
      <c r="E17" s="26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8" t="s">
        <v>27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pans="1:71" s="1" customFormat="1" ht="12" customHeight="1">
      <c r="B19" s="21"/>
      <c r="C19" s="22"/>
      <c r="D19" s="28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8" t="s">
        <v>24</v>
      </c>
      <c r="AL19" s="22"/>
      <c r="AM19" s="22"/>
      <c r="AN19" s="26" t="s">
        <v>31</v>
      </c>
      <c r="AO19" s="22"/>
      <c r="AP19" s="22"/>
      <c r="AQ19" s="22"/>
      <c r="AR19" s="20"/>
      <c r="BS19" s="17" t="s">
        <v>6</v>
      </c>
    </row>
    <row r="20" spans="1:71" s="1" customFormat="1" ht="18.399999999999999" customHeight="1">
      <c r="B20" s="21"/>
      <c r="C20" s="22"/>
      <c r="D20" s="22"/>
      <c r="E20" s="26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8" t="s">
        <v>27</v>
      </c>
      <c r="AL20" s="22"/>
      <c r="AM20" s="22"/>
      <c r="AN20" s="26" t="s">
        <v>35</v>
      </c>
      <c r="AO20" s="22"/>
      <c r="AP20" s="22"/>
      <c r="AQ20" s="22"/>
      <c r="AR20" s="2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pans="1:71" s="1" customFormat="1" ht="12" customHeight="1">
      <c r="B22" s="21"/>
      <c r="C22" s="22"/>
      <c r="D22" s="28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pans="1:71" s="1" customFormat="1" ht="47.25" customHeight="1">
      <c r="B23" s="21"/>
      <c r="C23" s="22"/>
      <c r="D23" s="22"/>
      <c r="E23" s="320" t="s">
        <v>37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22"/>
      <c r="AP23" s="22"/>
      <c r="AQ23" s="22"/>
      <c r="AR23" s="2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pans="1:71" s="1" customFormat="1" ht="6.95" customHeight="1">
      <c r="B25" s="21"/>
      <c r="C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2"/>
      <c r="AQ25" s="22"/>
      <c r="AR25" s="20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21">
        <f>ROUND(AG54,2)</f>
        <v>0</v>
      </c>
      <c r="AL26" s="322"/>
      <c r="AM26" s="322"/>
      <c r="AN26" s="322"/>
      <c r="AO26" s="322"/>
      <c r="AP26" s="33"/>
      <c r="AQ26" s="33"/>
      <c r="AR26" s="36"/>
      <c r="BE26" s="3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23" t="s">
        <v>39</v>
      </c>
      <c r="M28" s="323"/>
      <c r="N28" s="323"/>
      <c r="O28" s="323"/>
      <c r="P28" s="323"/>
      <c r="Q28" s="33"/>
      <c r="R28" s="33"/>
      <c r="S28" s="33"/>
      <c r="T28" s="33"/>
      <c r="U28" s="33"/>
      <c r="V28" s="33"/>
      <c r="W28" s="323" t="s">
        <v>40</v>
      </c>
      <c r="X28" s="323"/>
      <c r="Y28" s="323"/>
      <c r="Z28" s="323"/>
      <c r="AA28" s="323"/>
      <c r="AB28" s="323"/>
      <c r="AC28" s="323"/>
      <c r="AD28" s="323"/>
      <c r="AE28" s="323"/>
      <c r="AF28" s="33"/>
      <c r="AG28" s="33"/>
      <c r="AH28" s="33"/>
      <c r="AI28" s="33"/>
      <c r="AJ28" s="33"/>
      <c r="AK28" s="323" t="s">
        <v>41</v>
      </c>
      <c r="AL28" s="323"/>
      <c r="AM28" s="323"/>
      <c r="AN28" s="323"/>
      <c r="AO28" s="323"/>
      <c r="AP28" s="33"/>
      <c r="AQ28" s="33"/>
      <c r="AR28" s="36"/>
      <c r="BE28" s="31"/>
    </row>
    <row r="29" spans="1:71" s="3" customFormat="1" ht="14.45" customHeight="1">
      <c r="B29" s="37"/>
      <c r="C29" s="38"/>
      <c r="D29" s="28" t="s">
        <v>42</v>
      </c>
      <c r="E29" s="38"/>
      <c r="F29" s="28" t="s">
        <v>43</v>
      </c>
      <c r="G29" s="38"/>
      <c r="H29" s="38"/>
      <c r="I29" s="38"/>
      <c r="J29" s="38"/>
      <c r="K29" s="38"/>
      <c r="L29" s="326">
        <v>0.21</v>
      </c>
      <c r="M29" s="325"/>
      <c r="N29" s="325"/>
      <c r="O29" s="325"/>
      <c r="P29" s="325"/>
      <c r="Q29" s="38"/>
      <c r="R29" s="38"/>
      <c r="S29" s="38"/>
      <c r="T29" s="38"/>
      <c r="U29" s="38"/>
      <c r="V29" s="38"/>
      <c r="W29" s="324">
        <f>ROUND(AZ54, 2)</f>
        <v>0</v>
      </c>
      <c r="X29" s="325"/>
      <c r="Y29" s="325"/>
      <c r="Z29" s="325"/>
      <c r="AA29" s="325"/>
      <c r="AB29" s="325"/>
      <c r="AC29" s="325"/>
      <c r="AD29" s="325"/>
      <c r="AE29" s="325"/>
      <c r="AF29" s="38"/>
      <c r="AG29" s="38"/>
      <c r="AH29" s="38"/>
      <c r="AI29" s="38"/>
      <c r="AJ29" s="38"/>
      <c r="AK29" s="324">
        <f>ROUND(AV54, 2)</f>
        <v>0</v>
      </c>
      <c r="AL29" s="325"/>
      <c r="AM29" s="325"/>
      <c r="AN29" s="325"/>
      <c r="AO29" s="325"/>
      <c r="AP29" s="38"/>
      <c r="AQ29" s="38"/>
      <c r="AR29" s="39"/>
    </row>
    <row r="30" spans="1:71" s="3" customFormat="1" ht="14.45" customHeight="1">
      <c r="B30" s="37"/>
      <c r="C30" s="38"/>
      <c r="D30" s="38"/>
      <c r="E30" s="38"/>
      <c r="F30" s="28" t="s">
        <v>44</v>
      </c>
      <c r="G30" s="38"/>
      <c r="H30" s="38"/>
      <c r="I30" s="38"/>
      <c r="J30" s="38"/>
      <c r="K30" s="38"/>
      <c r="L30" s="326">
        <v>0.15</v>
      </c>
      <c r="M30" s="325"/>
      <c r="N30" s="325"/>
      <c r="O30" s="325"/>
      <c r="P30" s="325"/>
      <c r="Q30" s="38"/>
      <c r="R30" s="38"/>
      <c r="S30" s="38"/>
      <c r="T30" s="38"/>
      <c r="U30" s="38"/>
      <c r="V30" s="38"/>
      <c r="W30" s="324">
        <f>ROUND(BA54, 2)</f>
        <v>0</v>
      </c>
      <c r="X30" s="325"/>
      <c r="Y30" s="325"/>
      <c r="Z30" s="325"/>
      <c r="AA30" s="325"/>
      <c r="AB30" s="325"/>
      <c r="AC30" s="325"/>
      <c r="AD30" s="325"/>
      <c r="AE30" s="325"/>
      <c r="AF30" s="38"/>
      <c r="AG30" s="38"/>
      <c r="AH30" s="38"/>
      <c r="AI30" s="38"/>
      <c r="AJ30" s="38"/>
      <c r="AK30" s="324">
        <f>ROUND(AW54, 2)</f>
        <v>0</v>
      </c>
      <c r="AL30" s="325"/>
      <c r="AM30" s="325"/>
      <c r="AN30" s="325"/>
      <c r="AO30" s="325"/>
      <c r="AP30" s="38"/>
      <c r="AQ30" s="38"/>
      <c r="AR30" s="39"/>
    </row>
    <row r="31" spans="1:71" s="3" customFormat="1" ht="14.45" hidden="1" customHeight="1">
      <c r="B31" s="37"/>
      <c r="C31" s="38"/>
      <c r="D31" s="38"/>
      <c r="E31" s="38"/>
      <c r="F31" s="28" t="s">
        <v>45</v>
      </c>
      <c r="G31" s="38"/>
      <c r="H31" s="38"/>
      <c r="I31" s="38"/>
      <c r="J31" s="38"/>
      <c r="K31" s="38"/>
      <c r="L31" s="326">
        <v>0.21</v>
      </c>
      <c r="M31" s="325"/>
      <c r="N31" s="325"/>
      <c r="O31" s="325"/>
      <c r="P31" s="325"/>
      <c r="Q31" s="38"/>
      <c r="R31" s="38"/>
      <c r="S31" s="38"/>
      <c r="T31" s="38"/>
      <c r="U31" s="38"/>
      <c r="V31" s="38"/>
      <c r="W31" s="324">
        <f>ROUND(BB54, 2)</f>
        <v>0</v>
      </c>
      <c r="X31" s="325"/>
      <c r="Y31" s="325"/>
      <c r="Z31" s="325"/>
      <c r="AA31" s="325"/>
      <c r="AB31" s="325"/>
      <c r="AC31" s="325"/>
      <c r="AD31" s="325"/>
      <c r="AE31" s="325"/>
      <c r="AF31" s="38"/>
      <c r="AG31" s="38"/>
      <c r="AH31" s="38"/>
      <c r="AI31" s="38"/>
      <c r="AJ31" s="38"/>
      <c r="AK31" s="324">
        <v>0</v>
      </c>
      <c r="AL31" s="325"/>
      <c r="AM31" s="325"/>
      <c r="AN31" s="325"/>
      <c r="AO31" s="325"/>
      <c r="AP31" s="38"/>
      <c r="AQ31" s="38"/>
      <c r="AR31" s="39"/>
    </row>
    <row r="32" spans="1:71" s="3" customFormat="1" ht="14.45" hidden="1" customHeight="1">
      <c r="B32" s="37"/>
      <c r="C32" s="38"/>
      <c r="D32" s="38"/>
      <c r="E32" s="38"/>
      <c r="F32" s="28" t="s">
        <v>46</v>
      </c>
      <c r="G32" s="38"/>
      <c r="H32" s="38"/>
      <c r="I32" s="38"/>
      <c r="J32" s="38"/>
      <c r="K32" s="38"/>
      <c r="L32" s="326">
        <v>0.15</v>
      </c>
      <c r="M32" s="325"/>
      <c r="N32" s="325"/>
      <c r="O32" s="325"/>
      <c r="P32" s="325"/>
      <c r="Q32" s="38"/>
      <c r="R32" s="38"/>
      <c r="S32" s="38"/>
      <c r="T32" s="38"/>
      <c r="U32" s="38"/>
      <c r="V32" s="38"/>
      <c r="W32" s="324">
        <f>ROUND(BC54, 2)</f>
        <v>0</v>
      </c>
      <c r="X32" s="325"/>
      <c r="Y32" s="325"/>
      <c r="Z32" s="325"/>
      <c r="AA32" s="325"/>
      <c r="AB32" s="325"/>
      <c r="AC32" s="325"/>
      <c r="AD32" s="325"/>
      <c r="AE32" s="325"/>
      <c r="AF32" s="38"/>
      <c r="AG32" s="38"/>
      <c r="AH32" s="38"/>
      <c r="AI32" s="38"/>
      <c r="AJ32" s="38"/>
      <c r="AK32" s="324">
        <v>0</v>
      </c>
      <c r="AL32" s="325"/>
      <c r="AM32" s="325"/>
      <c r="AN32" s="325"/>
      <c r="AO32" s="325"/>
      <c r="AP32" s="38"/>
      <c r="AQ32" s="38"/>
      <c r="AR32" s="39"/>
    </row>
    <row r="33" spans="1:57" s="3" customFormat="1" ht="14.45" hidden="1" customHeight="1">
      <c r="B33" s="37"/>
      <c r="C33" s="38"/>
      <c r="D33" s="38"/>
      <c r="E33" s="38"/>
      <c r="F33" s="28" t="s">
        <v>47</v>
      </c>
      <c r="G33" s="38"/>
      <c r="H33" s="38"/>
      <c r="I33" s="38"/>
      <c r="J33" s="38"/>
      <c r="K33" s="38"/>
      <c r="L33" s="326">
        <v>0</v>
      </c>
      <c r="M33" s="325"/>
      <c r="N33" s="325"/>
      <c r="O33" s="325"/>
      <c r="P33" s="325"/>
      <c r="Q33" s="38"/>
      <c r="R33" s="38"/>
      <c r="S33" s="38"/>
      <c r="T33" s="38"/>
      <c r="U33" s="38"/>
      <c r="V33" s="38"/>
      <c r="W33" s="324">
        <f>ROUND(BD54, 2)</f>
        <v>0</v>
      </c>
      <c r="X33" s="325"/>
      <c r="Y33" s="325"/>
      <c r="Z33" s="325"/>
      <c r="AA33" s="325"/>
      <c r="AB33" s="325"/>
      <c r="AC33" s="325"/>
      <c r="AD33" s="325"/>
      <c r="AE33" s="325"/>
      <c r="AF33" s="38"/>
      <c r="AG33" s="38"/>
      <c r="AH33" s="38"/>
      <c r="AI33" s="38"/>
      <c r="AJ33" s="38"/>
      <c r="AK33" s="324">
        <v>0</v>
      </c>
      <c r="AL33" s="325"/>
      <c r="AM33" s="325"/>
      <c r="AN33" s="325"/>
      <c r="AO33" s="325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348" t="s">
        <v>50</v>
      </c>
      <c r="Y35" s="349"/>
      <c r="Z35" s="349"/>
      <c r="AA35" s="349"/>
      <c r="AB35" s="349"/>
      <c r="AC35" s="42"/>
      <c r="AD35" s="42"/>
      <c r="AE35" s="42"/>
      <c r="AF35" s="42"/>
      <c r="AG35" s="42"/>
      <c r="AH35" s="42"/>
      <c r="AI35" s="42"/>
      <c r="AJ35" s="42"/>
      <c r="AK35" s="350">
        <f>SUM(AK26:AK33)</f>
        <v>0</v>
      </c>
      <c r="AL35" s="349"/>
      <c r="AM35" s="349"/>
      <c r="AN35" s="349"/>
      <c r="AO35" s="35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3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8" t="s">
        <v>12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202211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14</v>
      </c>
      <c r="D45" s="53"/>
      <c r="E45" s="53"/>
      <c r="F45" s="53"/>
      <c r="G45" s="53"/>
      <c r="H45" s="53"/>
      <c r="I45" s="53"/>
      <c r="J45" s="53"/>
      <c r="K45" s="53"/>
      <c r="L45" s="337" t="str">
        <f>K6</f>
        <v>REVITALIZACE VINOHRADSKÉHO POTOKA</v>
      </c>
      <c r="M45" s="338"/>
      <c r="N45" s="338"/>
      <c r="O45" s="338"/>
      <c r="P45" s="338"/>
      <c r="Q45" s="338"/>
      <c r="R45" s="338"/>
      <c r="S45" s="338"/>
      <c r="T45" s="338"/>
      <c r="U45" s="338"/>
      <c r="V45" s="338"/>
      <c r="W45" s="338"/>
      <c r="X45" s="338"/>
      <c r="Y45" s="338"/>
      <c r="Z45" s="338"/>
      <c r="AA45" s="338"/>
      <c r="AB45" s="338"/>
      <c r="AC45" s="338"/>
      <c r="AD45" s="338"/>
      <c r="AE45" s="338"/>
      <c r="AF45" s="338"/>
      <c r="AG45" s="338"/>
      <c r="AH45" s="338"/>
      <c r="AI45" s="338"/>
      <c r="AJ45" s="338"/>
      <c r="AK45" s="338"/>
      <c r="AL45" s="338"/>
      <c r="AM45" s="338"/>
      <c r="AN45" s="338"/>
      <c r="AO45" s="338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8" t="s">
        <v>19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UHERSKÝ BROD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21</v>
      </c>
      <c r="AJ47" s="33"/>
      <c r="AK47" s="33"/>
      <c r="AL47" s="33"/>
      <c r="AM47" s="339" t="str">
        <f>IF(AN8= "","",AN8)</f>
        <v>21. 10. 2022</v>
      </c>
      <c r="AN47" s="339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0" s="2" customFormat="1" ht="15.2" customHeight="1">
      <c r="A49" s="31"/>
      <c r="B49" s="32"/>
      <c r="C49" s="28" t="s">
        <v>23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Město Uherský Brod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30</v>
      </c>
      <c r="AJ49" s="33"/>
      <c r="AK49" s="33"/>
      <c r="AL49" s="33"/>
      <c r="AM49" s="340" t="str">
        <f>IF(E17="","",E17)</f>
        <v xml:space="preserve">Tomáš Horký </v>
      </c>
      <c r="AN49" s="341"/>
      <c r="AO49" s="341"/>
      <c r="AP49" s="341"/>
      <c r="AQ49" s="33"/>
      <c r="AR49" s="36"/>
      <c r="AS49" s="342" t="s">
        <v>52</v>
      </c>
      <c r="AT49" s="343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0" s="2" customFormat="1" ht="15.2" customHeight="1">
      <c r="A50" s="31"/>
      <c r="B50" s="32"/>
      <c r="C50" s="28" t="s">
        <v>28</v>
      </c>
      <c r="D50" s="33"/>
      <c r="E50" s="33"/>
      <c r="F50" s="33"/>
      <c r="G50" s="33"/>
      <c r="H50" s="33"/>
      <c r="I50" s="33"/>
      <c r="J50" s="33"/>
      <c r="K50" s="33"/>
      <c r="L50" s="49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340" t="str">
        <f>IF(E20="","",E20)</f>
        <v xml:space="preserve">Tomáš Horký </v>
      </c>
      <c r="AN50" s="341"/>
      <c r="AO50" s="341"/>
      <c r="AP50" s="341"/>
      <c r="AQ50" s="33"/>
      <c r="AR50" s="36"/>
      <c r="AS50" s="344"/>
      <c r="AT50" s="345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0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46"/>
      <c r="AT51" s="347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0" s="2" customFormat="1" ht="29.25" customHeight="1">
      <c r="A52" s="31"/>
      <c r="B52" s="32"/>
      <c r="C52" s="333" t="s">
        <v>53</v>
      </c>
      <c r="D52" s="334"/>
      <c r="E52" s="334"/>
      <c r="F52" s="334"/>
      <c r="G52" s="334"/>
      <c r="H52" s="63"/>
      <c r="I52" s="335" t="s">
        <v>54</v>
      </c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6" t="s">
        <v>55</v>
      </c>
      <c r="AH52" s="334"/>
      <c r="AI52" s="334"/>
      <c r="AJ52" s="334"/>
      <c r="AK52" s="334"/>
      <c r="AL52" s="334"/>
      <c r="AM52" s="334"/>
      <c r="AN52" s="335" t="s">
        <v>56</v>
      </c>
      <c r="AO52" s="334"/>
      <c r="AP52" s="334"/>
      <c r="AQ52" s="64" t="s">
        <v>57</v>
      </c>
      <c r="AR52" s="36"/>
      <c r="AS52" s="65" t="s">
        <v>58</v>
      </c>
      <c r="AT52" s="66" t="s">
        <v>59</v>
      </c>
      <c r="AU52" s="66" t="s">
        <v>60</v>
      </c>
      <c r="AV52" s="66" t="s">
        <v>61</v>
      </c>
      <c r="AW52" s="66" t="s">
        <v>62</v>
      </c>
      <c r="AX52" s="66" t="s">
        <v>63</v>
      </c>
      <c r="AY52" s="66" t="s">
        <v>64</v>
      </c>
      <c r="AZ52" s="66" t="s">
        <v>65</v>
      </c>
      <c r="BA52" s="66" t="s">
        <v>66</v>
      </c>
      <c r="BB52" s="66" t="s">
        <v>67</v>
      </c>
      <c r="BC52" s="66" t="s">
        <v>68</v>
      </c>
      <c r="BD52" s="67" t="s">
        <v>69</v>
      </c>
      <c r="BE52" s="31"/>
    </row>
    <row r="53" spans="1:90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0" s="6" customFormat="1" ht="32.450000000000003" customHeight="1">
      <c r="B54" s="71"/>
      <c r="C54" s="72" t="s">
        <v>70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30">
        <f>ROUND(AG55,2)</f>
        <v>0</v>
      </c>
      <c r="AH54" s="330"/>
      <c r="AI54" s="330"/>
      <c r="AJ54" s="330"/>
      <c r="AK54" s="330"/>
      <c r="AL54" s="330"/>
      <c r="AM54" s="330"/>
      <c r="AN54" s="331">
        <f>SUM(AG54,AT54)</f>
        <v>0</v>
      </c>
      <c r="AO54" s="331"/>
      <c r="AP54" s="331"/>
      <c r="AQ54" s="75" t="s">
        <v>17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784.23685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71</v>
      </c>
      <c r="BT54" s="81" t="s">
        <v>72</v>
      </c>
      <c r="BV54" s="81" t="s">
        <v>73</v>
      </c>
      <c r="BW54" s="81" t="s">
        <v>5</v>
      </c>
      <c r="BX54" s="81" t="s">
        <v>74</v>
      </c>
      <c r="CL54" s="81" t="s">
        <v>17</v>
      </c>
    </row>
    <row r="55" spans="1:90" s="7" customFormat="1" ht="24.75" customHeight="1">
      <c r="A55" s="82" t="s">
        <v>75</v>
      </c>
      <c r="B55" s="83"/>
      <c r="C55" s="84"/>
      <c r="D55" s="329" t="s">
        <v>13</v>
      </c>
      <c r="E55" s="329"/>
      <c r="F55" s="329"/>
      <c r="G55" s="329"/>
      <c r="H55" s="329"/>
      <c r="I55" s="85"/>
      <c r="J55" s="329" t="s">
        <v>15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27">
        <f>'202211 - REVITALIZACE VIN...'!J28</f>
        <v>0</v>
      </c>
      <c r="AH55" s="328"/>
      <c r="AI55" s="328"/>
      <c r="AJ55" s="328"/>
      <c r="AK55" s="328"/>
      <c r="AL55" s="328"/>
      <c r="AM55" s="328"/>
      <c r="AN55" s="327">
        <f>SUM(AG55,AT55)</f>
        <v>0</v>
      </c>
      <c r="AO55" s="328"/>
      <c r="AP55" s="328"/>
      <c r="AQ55" s="86" t="s">
        <v>76</v>
      </c>
      <c r="AR55" s="87"/>
      <c r="AS55" s="88">
        <v>0</v>
      </c>
      <c r="AT55" s="89">
        <f>ROUND(SUM(AV55:AW55),2)</f>
        <v>0</v>
      </c>
      <c r="AU55" s="90">
        <f>'202211 - REVITALIZACE VIN...'!P83</f>
        <v>784.23684800000012</v>
      </c>
      <c r="AV55" s="89">
        <f>'202211 - REVITALIZACE VIN...'!J31</f>
        <v>0</v>
      </c>
      <c r="AW55" s="89">
        <f>'202211 - REVITALIZACE VIN...'!J32</f>
        <v>0</v>
      </c>
      <c r="AX55" s="89">
        <f>'202211 - REVITALIZACE VIN...'!J33</f>
        <v>0</v>
      </c>
      <c r="AY55" s="89">
        <f>'202211 - REVITALIZACE VIN...'!J34</f>
        <v>0</v>
      </c>
      <c r="AZ55" s="89">
        <f>'202211 - REVITALIZACE VIN...'!F31</f>
        <v>0</v>
      </c>
      <c r="BA55" s="89">
        <f>'202211 - REVITALIZACE VIN...'!F32</f>
        <v>0</v>
      </c>
      <c r="BB55" s="89">
        <f>'202211 - REVITALIZACE VIN...'!F33</f>
        <v>0</v>
      </c>
      <c r="BC55" s="89">
        <f>'202211 - REVITALIZACE VIN...'!F34</f>
        <v>0</v>
      </c>
      <c r="BD55" s="91">
        <f>'202211 - REVITALIZACE VIN...'!F35</f>
        <v>0</v>
      </c>
      <c r="BT55" s="92" t="s">
        <v>77</v>
      </c>
      <c r="BU55" s="92" t="s">
        <v>78</v>
      </c>
      <c r="BV55" s="92" t="s">
        <v>73</v>
      </c>
      <c r="BW55" s="92" t="s">
        <v>5</v>
      </c>
      <c r="BX55" s="92" t="s">
        <v>74</v>
      </c>
      <c r="CL55" s="92" t="s">
        <v>17</v>
      </c>
    </row>
    <row r="56" spans="1:90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0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formatColumns="0" formatRows="0"/>
  <mergeCells count="40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N55:AP55"/>
    <mergeCell ref="AG55:AM55"/>
    <mergeCell ref="D55:H55"/>
    <mergeCell ref="J55:AF55"/>
    <mergeCell ref="AG54:AM54"/>
    <mergeCell ref="AN54:AP5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02211 - REVITALIZACE VI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1"/>
  <sheetViews>
    <sheetView showGridLines="0" tabSelected="1" topLeftCell="A171" workbookViewId="0">
      <selection activeCell="I101" sqref="I10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17" t="s">
        <v>5</v>
      </c>
    </row>
    <row r="3" spans="1:46" s="1" customFormat="1" ht="6.95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20"/>
      <c r="AT3" s="17" t="s">
        <v>79</v>
      </c>
    </row>
    <row r="4" spans="1:46" s="1" customFormat="1" ht="24.95" customHeight="1">
      <c r="B4" s="20"/>
      <c r="D4" s="95" t="s">
        <v>80</v>
      </c>
      <c r="L4" s="20"/>
      <c r="M4" s="96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1"/>
      <c r="B6" s="36"/>
      <c r="C6" s="31"/>
      <c r="D6" s="97" t="s">
        <v>14</v>
      </c>
      <c r="E6" s="31"/>
      <c r="F6" s="31"/>
      <c r="G6" s="31"/>
      <c r="H6" s="31"/>
      <c r="I6" s="31"/>
      <c r="J6" s="31"/>
      <c r="K6" s="31"/>
      <c r="L6" s="9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353" t="s">
        <v>15</v>
      </c>
      <c r="F7" s="354"/>
      <c r="G7" s="354"/>
      <c r="H7" s="354"/>
      <c r="I7" s="31"/>
      <c r="J7" s="31"/>
      <c r="K7" s="31"/>
      <c r="L7" s="9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9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97" t="s">
        <v>16</v>
      </c>
      <c r="E9" s="31"/>
      <c r="F9" s="99" t="s">
        <v>17</v>
      </c>
      <c r="G9" s="31"/>
      <c r="H9" s="31"/>
      <c r="I9" s="97"/>
      <c r="J9" s="99" t="s">
        <v>17</v>
      </c>
      <c r="K9" s="31"/>
      <c r="L9" s="9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97" t="s">
        <v>19</v>
      </c>
      <c r="E10" s="31"/>
      <c r="F10" s="99" t="s">
        <v>20</v>
      </c>
      <c r="G10" s="31"/>
      <c r="H10" s="31"/>
      <c r="I10" s="97"/>
      <c r="J10" s="100" t="str">
        <f>'Rekapitulace stavby'!AN8</f>
        <v>21. 10. 2022</v>
      </c>
      <c r="K10" s="31"/>
      <c r="L10" s="9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9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97" t="s">
        <v>23</v>
      </c>
      <c r="E12" s="31"/>
      <c r="F12" s="31"/>
      <c r="G12" s="31"/>
      <c r="H12" s="31"/>
      <c r="I12" s="97"/>
      <c r="J12" s="99" t="s">
        <v>25</v>
      </c>
      <c r="K12" s="31"/>
      <c r="L12" s="9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99" t="s">
        <v>26</v>
      </c>
      <c r="F13" s="31"/>
      <c r="G13" s="31"/>
      <c r="H13" s="31"/>
      <c r="I13" s="97"/>
      <c r="J13" s="99" t="s">
        <v>17</v>
      </c>
      <c r="K13" s="31"/>
      <c r="L13" s="9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9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97" t="s">
        <v>28</v>
      </c>
      <c r="E15" s="31"/>
      <c r="F15" s="31"/>
      <c r="G15" s="31"/>
      <c r="H15" s="31"/>
      <c r="I15" s="97"/>
      <c r="J15" s="99" t="str">
        <f>'Rekapitulace stavby'!AN13</f>
        <v/>
      </c>
      <c r="K15" s="31"/>
      <c r="L15" s="9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355" t="str">
        <f>'Rekapitulace stavby'!E14</f>
        <v xml:space="preserve"> </v>
      </c>
      <c r="F16" s="355"/>
      <c r="G16" s="355"/>
      <c r="H16" s="355"/>
      <c r="I16" s="97"/>
      <c r="J16" s="99" t="str">
        <f>'Rekapitulace stavby'!AN14</f>
        <v/>
      </c>
      <c r="K16" s="31"/>
      <c r="L16" s="9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9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97" t="s">
        <v>30</v>
      </c>
      <c r="E18" s="31"/>
      <c r="F18" s="31"/>
      <c r="G18" s="31"/>
      <c r="H18" s="31"/>
      <c r="I18" s="97"/>
      <c r="J18" s="99" t="s">
        <v>31</v>
      </c>
      <c r="K18" s="31"/>
      <c r="L18" s="9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99" t="s">
        <v>32</v>
      </c>
      <c r="F19" s="31"/>
      <c r="G19" s="31"/>
      <c r="H19" s="31"/>
      <c r="I19" s="97"/>
      <c r="J19" s="99" t="s">
        <v>17</v>
      </c>
      <c r="K19" s="31"/>
      <c r="L19" s="9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9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97" t="s">
        <v>34</v>
      </c>
      <c r="E21" s="31"/>
      <c r="F21" s="31"/>
      <c r="G21" s="31"/>
      <c r="H21" s="31"/>
      <c r="I21" s="97"/>
      <c r="J21" s="99" t="s">
        <v>31</v>
      </c>
      <c r="K21" s="31"/>
      <c r="L21" s="9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99" t="s">
        <v>32</v>
      </c>
      <c r="F22" s="31"/>
      <c r="G22" s="31"/>
      <c r="H22" s="31"/>
      <c r="I22" s="97"/>
      <c r="J22" s="99" t="s">
        <v>35</v>
      </c>
      <c r="K22" s="31"/>
      <c r="L22" s="9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9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97" t="s">
        <v>36</v>
      </c>
      <c r="E24" s="31"/>
      <c r="F24" s="31"/>
      <c r="G24" s="31"/>
      <c r="H24" s="31"/>
      <c r="I24" s="31"/>
      <c r="J24" s="31"/>
      <c r="K24" s="31"/>
      <c r="L24" s="9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47.25" customHeight="1">
      <c r="A25" s="101"/>
      <c r="B25" s="102"/>
      <c r="C25" s="101"/>
      <c r="D25" s="101"/>
      <c r="E25" s="356" t="s">
        <v>37</v>
      </c>
      <c r="F25" s="356"/>
      <c r="G25" s="356"/>
      <c r="H25" s="356"/>
      <c r="I25" s="101"/>
      <c r="J25" s="101"/>
      <c r="K25" s="101"/>
      <c r="L25" s="103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9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04"/>
      <c r="E27" s="104"/>
      <c r="F27" s="104"/>
      <c r="G27" s="104"/>
      <c r="H27" s="104"/>
      <c r="I27" s="104"/>
      <c r="J27" s="104"/>
      <c r="K27" s="104"/>
      <c r="L27" s="9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05" t="s">
        <v>38</v>
      </c>
      <c r="E28" s="31"/>
      <c r="F28" s="31"/>
      <c r="G28" s="31"/>
      <c r="H28" s="31"/>
      <c r="I28" s="31"/>
      <c r="J28" s="106">
        <f>ROUND(J83, 2)</f>
        <v>0</v>
      </c>
      <c r="K28" s="31"/>
      <c r="L28" s="9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4"/>
      <c r="E29" s="104"/>
      <c r="F29" s="104"/>
      <c r="G29" s="104"/>
      <c r="H29" s="104"/>
      <c r="I29" s="104"/>
      <c r="J29" s="104"/>
      <c r="K29" s="104"/>
      <c r="L29" s="9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07" t="s">
        <v>40</v>
      </c>
      <c r="G30" s="31"/>
      <c r="H30" s="31"/>
      <c r="I30" s="107"/>
      <c r="J30" s="107" t="s">
        <v>41</v>
      </c>
      <c r="K30" s="31"/>
      <c r="L30" s="9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08" t="s">
        <v>42</v>
      </c>
      <c r="E31" s="97" t="s">
        <v>43</v>
      </c>
      <c r="F31" s="109">
        <f>ROUND((SUM(BE83:BE280)),  2)</f>
        <v>0</v>
      </c>
      <c r="G31" s="31"/>
      <c r="H31" s="31"/>
      <c r="I31" s="110"/>
      <c r="J31" s="109">
        <f>ROUND(((SUM(BE83:BE280))*I31),  2)</f>
        <v>0</v>
      </c>
      <c r="K31" s="31"/>
      <c r="L31" s="9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97" t="s">
        <v>44</v>
      </c>
      <c r="F32" s="109">
        <f>ROUND((SUM(BF83:BF280)),  2)</f>
        <v>0</v>
      </c>
      <c r="G32" s="31"/>
      <c r="H32" s="31"/>
      <c r="I32" s="110"/>
      <c r="J32" s="109">
        <f>ROUND(((SUM(BF83:BF280))*I32),  2)</f>
        <v>0</v>
      </c>
      <c r="K32" s="31"/>
      <c r="L32" s="9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97" t="s">
        <v>45</v>
      </c>
      <c r="F33" s="109">
        <f>ROUND((SUM(BG83:BG280)),  2)</f>
        <v>0</v>
      </c>
      <c r="G33" s="31"/>
      <c r="H33" s="31"/>
      <c r="I33" s="110"/>
      <c r="J33" s="109">
        <f>0</f>
        <v>0</v>
      </c>
      <c r="K33" s="31"/>
      <c r="L33" s="9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97" t="s">
        <v>46</v>
      </c>
      <c r="F34" s="109">
        <f>ROUND((SUM(BH83:BH280)),  2)</f>
        <v>0</v>
      </c>
      <c r="G34" s="31"/>
      <c r="H34" s="31"/>
      <c r="I34" s="110"/>
      <c r="J34" s="109">
        <f>0</f>
        <v>0</v>
      </c>
      <c r="K34" s="31"/>
      <c r="L34" s="9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97" t="s">
        <v>47</v>
      </c>
      <c r="F35" s="109">
        <f>ROUND((SUM(BI83:BI280)),  2)</f>
        <v>0</v>
      </c>
      <c r="G35" s="31"/>
      <c r="H35" s="31"/>
      <c r="I35" s="110"/>
      <c r="J35" s="109">
        <f>0</f>
        <v>0</v>
      </c>
      <c r="K35" s="31"/>
      <c r="L35" s="9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9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1"/>
      <c r="D37" s="112" t="s">
        <v>48</v>
      </c>
      <c r="E37" s="113"/>
      <c r="F37" s="113"/>
      <c r="G37" s="114" t="s">
        <v>49</v>
      </c>
      <c r="H37" s="115" t="s">
        <v>50</v>
      </c>
      <c r="I37" s="113"/>
      <c r="J37" s="116">
        <f>SUM(J28:J35)</f>
        <v>0</v>
      </c>
      <c r="K37" s="117"/>
      <c r="L37" s="9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118"/>
      <c r="C38" s="119"/>
      <c r="D38" s="119"/>
      <c r="E38" s="119"/>
      <c r="F38" s="119"/>
      <c r="G38" s="119"/>
      <c r="H38" s="119"/>
      <c r="I38" s="119"/>
      <c r="J38" s="119"/>
      <c r="K38" s="119"/>
      <c r="L38" s="9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42" spans="1:31" s="2" customFormat="1" ht="6.95" customHeight="1">
      <c r="A42" s="31"/>
      <c r="B42" s="120"/>
      <c r="C42" s="121"/>
      <c r="D42" s="121"/>
      <c r="E42" s="121"/>
      <c r="F42" s="121"/>
      <c r="G42" s="121"/>
      <c r="H42" s="121"/>
      <c r="I42" s="121"/>
      <c r="J42" s="121"/>
      <c r="K42" s="121"/>
      <c r="L42" s="9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4.95" customHeight="1">
      <c r="A43" s="31"/>
      <c r="B43" s="32"/>
      <c r="C43" s="23" t="s">
        <v>81</v>
      </c>
      <c r="D43" s="33"/>
      <c r="E43" s="33"/>
      <c r="F43" s="33"/>
      <c r="G43" s="33"/>
      <c r="H43" s="33"/>
      <c r="I43" s="33"/>
      <c r="J43" s="33"/>
      <c r="K43" s="33"/>
      <c r="L43" s="9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>
      <c r="A44" s="31"/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9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12" customHeight="1">
      <c r="A45" s="31"/>
      <c r="B45" s="32"/>
      <c r="C45" s="28" t="s">
        <v>14</v>
      </c>
      <c r="D45" s="33"/>
      <c r="E45" s="33"/>
      <c r="F45" s="33"/>
      <c r="G45" s="33"/>
      <c r="H45" s="33"/>
      <c r="I45" s="33"/>
      <c r="J45" s="33"/>
      <c r="K45" s="33"/>
      <c r="L45" s="9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6.5" customHeight="1">
      <c r="A46" s="31"/>
      <c r="B46" s="32"/>
      <c r="C46" s="33"/>
      <c r="D46" s="33"/>
      <c r="E46" s="337" t="str">
        <f>E7</f>
        <v>REVITALIZACE VINOHRADSKÉHO POTOKA</v>
      </c>
      <c r="F46" s="352"/>
      <c r="G46" s="352"/>
      <c r="H46" s="352"/>
      <c r="I46" s="33"/>
      <c r="J46" s="33"/>
      <c r="K46" s="33"/>
      <c r="L46" s="9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6.95" customHeight="1">
      <c r="A47" s="31"/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98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2" customHeight="1">
      <c r="A48" s="31"/>
      <c r="B48" s="32"/>
      <c r="C48" s="28" t="s">
        <v>19</v>
      </c>
      <c r="D48" s="33"/>
      <c r="E48" s="33"/>
      <c r="F48" s="26" t="str">
        <f>F10</f>
        <v xml:space="preserve">UHERSKÝ BROD </v>
      </c>
      <c r="G48" s="33"/>
      <c r="H48" s="33"/>
      <c r="I48" s="28"/>
      <c r="J48" s="56" t="str">
        <f>IF(J10="","",J10)</f>
        <v>21. 10. 2022</v>
      </c>
      <c r="K48" s="33"/>
      <c r="L48" s="98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6.95" customHeight="1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98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5.2" customHeight="1">
      <c r="A50" s="31"/>
      <c r="B50" s="32"/>
      <c r="C50" s="28" t="s">
        <v>23</v>
      </c>
      <c r="D50" s="33"/>
      <c r="E50" s="33"/>
      <c r="F50" s="26" t="str">
        <f>E13</f>
        <v xml:space="preserve">Město Uherský Brod </v>
      </c>
      <c r="G50" s="33"/>
      <c r="H50" s="33"/>
      <c r="I50" s="28"/>
      <c r="J50" s="29" t="str">
        <f>E19</f>
        <v xml:space="preserve">Tomáš Horký </v>
      </c>
      <c r="K50" s="33"/>
      <c r="L50" s="98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5.2" customHeight="1">
      <c r="A51" s="31"/>
      <c r="B51" s="32"/>
      <c r="C51" s="28" t="s">
        <v>28</v>
      </c>
      <c r="D51" s="33"/>
      <c r="E51" s="33"/>
      <c r="F51" s="26" t="str">
        <f>IF(E16="","",E16)</f>
        <v xml:space="preserve"> </v>
      </c>
      <c r="G51" s="33"/>
      <c r="H51" s="33"/>
      <c r="I51" s="28"/>
      <c r="J51" s="29" t="str">
        <f>E22</f>
        <v xml:space="preserve">Tomáš Horký </v>
      </c>
      <c r="K51" s="33"/>
      <c r="L51" s="98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0.35" customHeight="1">
      <c r="A52" s="31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98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29.25" customHeight="1">
      <c r="A53" s="31"/>
      <c r="B53" s="32"/>
      <c r="C53" s="122" t="s">
        <v>82</v>
      </c>
      <c r="D53" s="123"/>
      <c r="E53" s="123"/>
      <c r="F53" s="123"/>
      <c r="G53" s="123"/>
      <c r="H53" s="123"/>
      <c r="I53" s="123"/>
      <c r="J53" s="124" t="s">
        <v>83</v>
      </c>
      <c r="K53" s="123"/>
      <c r="L53" s="98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0.35" customHeight="1">
      <c r="A54" s="31"/>
      <c r="B54" s="32"/>
      <c r="C54" s="33"/>
      <c r="D54" s="33"/>
      <c r="E54" s="33"/>
      <c r="F54" s="33"/>
      <c r="G54" s="33"/>
      <c r="H54" s="33"/>
      <c r="I54" s="33"/>
      <c r="J54" s="33"/>
      <c r="K54" s="33"/>
      <c r="L54" s="98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2.9" customHeight="1">
      <c r="A55" s="31"/>
      <c r="B55" s="32"/>
      <c r="C55" s="125" t="s">
        <v>70</v>
      </c>
      <c r="D55" s="33"/>
      <c r="E55" s="33"/>
      <c r="F55" s="33"/>
      <c r="G55" s="33"/>
      <c r="H55" s="33"/>
      <c r="I55" s="33"/>
      <c r="J55" s="74">
        <f>J83</f>
        <v>0</v>
      </c>
      <c r="K55" s="33"/>
      <c r="L55" s="98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U55" s="17" t="s">
        <v>84</v>
      </c>
    </row>
    <row r="56" spans="1:47" s="9" customFormat="1" ht="24.95" customHeight="1">
      <c r="B56" s="126"/>
      <c r="C56" s="127"/>
      <c r="D56" s="128" t="s">
        <v>85</v>
      </c>
      <c r="E56" s="129"/>
      <c r="F56" s="129"/>
      <c r="G56" s="129"/>
      <c r="H56" s="129"/>
      <c r="I56" s="129"/>
      <c r="J56" s="130">
        <f>J84</f>
        <v>0</v>
      </c>
      <c r="K56" s="127"/>
      <c r="L56" s="131"/>
    </row>
    <row r="57" spans="1:47" s="10" customFormat="1" ht="19.899999999999999" customHeight="1">
      <c r="B57" s="132"/>
      <c r="C57" s="133"/>
      <c r="D57" s="134" t="s">
        <v>86</v>
      </c>
      <c r="E57" s="135"/>
      <c r="F57" s="135"/>
      <c r="G57" s="135"/>
      <c r="H57" s="135"/>
      <c r="I57" s="135"/>
      <c r="J57" s="136">
        <f>J85</f>
        <v>0</v>
      </c>
      <c r="K57" s="133"/>
      <c r="L57" s="137"/>
    </row>
    <row r="58" spans="1:47" s="10" customFormat="1" ht="19.899999999999999" customHeight="1">
      <c r="B58" s="132"/>
      <c r="C58" s="133"/>
      <c r="D58" s="134" t="s">
        <v>87</v>
      </c>
      <c r="E58" s="135"/>
      <c r="F58" s="135"/>
      <c r="G58" s="135"/>
      <c r="H58" s="135"/>
      <c r="I58" s="135"/>
      <c r="J58" s="136">
        <f>J193</f>
        <v>0</v>
      </c>
      <c r="K58" s="133"/>
      <c r="L58" s="137"/>
    </row>
    <row r="59" spans="1:47" s="10" customFormat="1" ht="19.899999999999999" customHeight="1">
      <c r="B59" s="132"/>
      <c r="C59" s="133"/>
      <c r="D59" s="134" t="s">
        <v>88</v>
      </c>
      <c r="E59" s="135"/>
      <c r="F59" s="135"/>
      <c r="G59" s="135"/>
      <c r="H59" s="135"/>
      <c r="I59" s="135"/>
      <c r="J59" s="136">
        <f>J225</f>
        <v>0</v>
      </c>
      <c r="K59" s="133"/>
      <c r="L59" s="137"/>
    </row>
    <row r="60" spans="1:47" s="10" customFormat="1" ht="19.899999999999999" customHeight="1">
      <c r="B60" s="132"/>
      <c r="C60" s="133"/>
      <c r="D60" s="134" t="s">
        <v>89</v>
      </c>
      <c r="E60" s="135"/>
      <c r="F60" s="135"/>
      <c r="G60" s="135"/>
      <c r="H60" s="135"/>
      <c r="I60" s="135"/>
      <c r="J60" s="136">
        <f>J259</f>
        <v>0</v>
      </c>
      <c r="K60" s="133"/>
      <c r="L60" s="137"/>
    </row>
    <row r="61" spans="1:47" s="10" customFormat="1" ht="19.899999999999999" customHeight="1">
      <c r="B61" s="132"/>
      <c r="C61" s="133"/>
      <c r="D61" s="134" t="s">
        <v>90</v>
      </c>
      <c r="E61" s="135"/>
      <c r="F61" s="135"/>
      <c r="G61" s="135"/>
      <c r="H61" s="135"/>
      <c r="I61" s="135"/>
      <c r="J61" s="136">
        <f>J264</f>
        <v>0</v>
      </c>
      <c r="K61" s="133"/>
      <c r="L61" s="137"/>
    </row>
    <row r="62" spans="1:47" s="9" customFormat="1" ht="24.95" customHeight="1">
      <c r="B62" s="126"/>
      <c r="C62" s="127"/>
      <c r="D62" s="128" t="s">
        <v>91</v>
      </c>
      <c r="E62" s="129"/>
      <c r="F62" s="129"/>
      <c r="G62" s="129"/>
      <c r="H62" s="129"/>
      <c r="I62" s="129"/>
      <c r="J62" s="130">
        <f>J266</f>
        <v>0</v>
      </c>
      <c r="K62" s="127"/>
      <c r="L62" s="131"/>
    </row>
    <row r="63" spans="1:47" s="10" customFormat="1" ht="19.899999999999999" customHeight="1">
      <c r="B63" s="132"/>
      <c r="C63" s="133"/>
      <c r="D63" s="134" t="s">
        <v>92</v>
      </c>
      <c r="E63" s="135"/>
      <c r="F63" s="135"/>
      <c r="G63" s="135"/>
      <c r="H63" s="135"/>
      <c r="I63" s="135"/>
      <c r="J63" s="136">
        <f>J267</f>
        <v>0</v>
      </c>
      <c r="K63" s="133"/>
      <c r="L63" s="137"/>
    </row>
    <row r="64" spans="1:47" s="10" customFormat="1" ht="19.899999999999999" customHeight="1">
      <c r="B64" s="132"/>
      <c r="C64" s="133"/>
      <c r="D64" s="134" t="s">
        <v>93</v>
      </c>
      <c r="E64" s="135"/>
      <c r="F64" s="135"/>
      <c r="G64" s="135"/>
      <c r="H64" s="135"/>
      <c r="I64" s="135"/>
      <c r="J64" s="136">
        <f>J271</f>
        <v>0</v>
      </c>
      <c r="K64" s="133"/>
      <c r="L64" s="137"/>
    </row>
    <row r="65" spans="1:31" s="10" customFormat="1" ht="19.899999999999999" customHeight="1">
      <c r="B65" s="132"/>
      <c r="C65" s="133"/>
      <c r="D65" s="134" t="s">
        <v>94</v>
      </c>
      <c r="E65" s="135"/>
      <c r="F65" s="135"/>
      <c r="G65" s="135"/>
      <c r="H65" s="135"/>
      <c r="I65" s="135"/>
      <c r="J65" s="136">
        <f>J276</f>
        <v>0</v>
      </c>
      <c r="K65" s="133"/>
      <c r="L65" s="137"/>
    </row>
    <row r="66" spans="1:31" s="2" customFormat="1" ht="21.75" customHeight="1">
      <c r="A66" s="31"/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98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2" customFormat="1" ht="6.95" customHeight="1">
      <c r="A67" s="31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8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71" spans="1:31" s="2" customFormat="1" ht="6.95" customHeight="1">
      <c r="A71" s="31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8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4.95" customHeight="1">
      <c r="A72" s="31"/>
      <c r="B72" s="32"/>
      <c r="C72" s="23" t="s">
        <v>95</v>
      </c>
      <c r="D72" s="33"/>
      <c r="E72" s="33"/>
      <c r="F72" s="33"/>
      <c r="G72" s="33"/>
      <c r="H72" s="33"/>
      <c r="I72" s="33"/>
      <c r="J72" s="33"/>
      <c r="K72" s="33"/>
      <c r="L72" s="98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98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8" t="s">
        <v>14</v>
      </c>
      <c r="D74" s="33"/>
      <c r="E74" s="33"/>
      <c r="F74" s="33"/>
      <c r="G74" s="33"/>
      <c r="H74" s="33"/>
      <c r="I74" s="33"/>
      <c r="J74" s="33"/>
      <c r="K74" s="33"/>
      <c r="L74" s="98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5" customHeight="1">
      <c r="A75" s="31"/>
      <c r="B75" s="32"/>
      <c r="C75" s="33"/>
      <c r="D75" s="33"/>
      <c r="E75" s="337" t="str">
        <f>E7</f>
        <v>REVITALIZACE VINOHRADSKÉHO POTOKA</v>
      </c>
      <c r="F75" s="352"/>
      <c r="G75" s="352"/>
      <c r="H75" s="352"/>
      <c r="I75" s="33"/>
      <c r="J75" s="33"/>
      <c r="K75" s="33"/>
      <c r="L75" s="98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9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8" t="s">
        <v>19</v>
      </c>
      <c r="D77" s="33"/>
      <c r="E77" s="33"/>
      <c r="F77" s="26" t="str">
        <f>F10</f>
        <v xml:space="preserve">UHERSKÝ BROD </v>
      </c>
      <c r="G77" s="33"/>
      <c r="H77" s="33"/>
      <c r="I77" s="28"/>
      <c r="J77" s="56" t="str">
        <f>IF(J10="","",J10)</f>
        <v>21. 10. 2022</v>
      </c>
      <c r="K77" s="33"/>
      <c r="L77" s="9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98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2" customHeight="1">
      <c r="A79" s="31"/>
      <c r="B79" s="32"/>
      <c r="C79" s="28" t="s">
        <v>23</v>
      </c>
      <c r="D79" s="33"/>
      <c r="E79" s="33"/>
      <c r="F79" s="26" t="str">
        <f>E13</f>
        <v xml:space="preserve">Město Uherský Brod </v>
      </c>
      <c r="G79" s="33"/>
      <c r="H79" s="33"/>
      <c r="I79" s="28"/>
      <c r="J79" s="29" t="str">
        <f>E19</f>
        <v xml:space="preserve">Tomáš Horký </v>
      </c>
      <c r="K79" s="33"/>
      <c r="L79" s="98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2" customHeight="1">
      <c r="A80" s="31"/>
      <c r="B80" s="32"/>
      <c r="C80" s="28" t="s">
        <v>28</v>
      </c>
      <c r="D80" s="33"/>
      <c r="E80" s="33"/>
      <c r="F80" s="26" t="str">
        <f>IF(E16="","",E16)</f>
        <v xml:space="preserve"> </v>
      </c>
      <c r="G80" s="33"/>
      <c r="H80" s="33"/>
      <c r="I80" s="28"/>
      <c r="J80" s="29" t="str">
        <f>E22</f>
        <v xml:space="preserve">Tomáš Horký </v>
      </c>
      <c r="K80" s="33"/>
      <c r="L80" s="98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35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9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1" customFormat="1" ht="29.25" customHeight="1">
      <c r="A82" s="138"/>
      <c r="B82" s="139"/>
      <c r="C82" s="140" t="s">
        <v>96</v>
      </c>
      <c r="D82" s="141" t="s">
        <v>57</v>
      </c>
      <c r="E82" s="141" t="s">
        <v>53</v>
      </c>
      <c r="F82" s="141" t="s">
        <v>54</v>
      </c>
      <c r="G82" s="141" t="s">
        <v>97</v>
      </c>
      <c r="H82" s="141" t="s">
        <v>98</v>
      </c>
      <c r="I82" s="141"/>
      <c r="J82" s="142" t="s">
        <v>83</v>
      </c>
      <c r="K82" s="143" t="s">
        <v>99</v>
      </c>
      <c r="L82" s="144"/>
      <c r="M82" s="65" t="s">
        <v>17</v>
      </c>
      <c r="N82" s="66" t="s">
        <v>42</v>
      </c>
      <c r="O82" s="66" t="s">
        <v>100</v>
      </c>
      <c r="P82" s="66" t="s">
        <v>101</v>
      </c>
      <c r="Q82" s="66" t="s">
        <v>102</v>
      </c>
      <c r="R82" s="66" t="s">
        <v>103</v>
      </c>
      <c r="S82" s="66" t="s">
        <v>104</v>
      </c>
      <c r="T82" s="67" t="s">
        <v>105</v>
      </c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</row>
    <row r="83" spans="1:65" s="2" customFormat="1" ht="22.9" customHeight="1">
      <c r="A83" s="31"/>
      <c r="B83" s="32"/>
      <c r="C83" s="72" t="s">
        <v>106</v>
      </c>
      <c r="D83" s="33"/>
      <c r="E83" s="33"/>
      <c r="F83" s="33"/>
      <c r="G83" s="33"/>
      <c r="H83" s="33"/>
      <c r="I83" s="33"/>
      <c r="J83" s="145">
        <f>BK83</f>
        <v>0</v>
      </c>
      <c r="K83" s="33"/>
      <c r="L83" s="36"/>
      <c r="M83" s="68"/>
      <c r="N83" s="146"/>
      <c r="O83" s="69"/>
      <c r="P83" s="147">
        <f>P84+P266</f>
        <v>784.23684800000012</v>
      </c>
      <c r="Q83" s="69"/>
      <c r="R83" s="147">
        <f>R84+R266</f>
        <v>104.95950337999999</v>
      </c>
      <c r="S83" s="69"/>
      <c r="T83" s="148">
        <f>T84+T266</f>
        <v>19.728000000000002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7" t="s">
        <v>71</v>
      </c>
      <c r="AU83" s="17" t="s">
        <v>84</v>
      </c>
      <c r="BK83" s="149">
        <f>BK84+BK266</f>
        <v>0</v>
      </c>
    </row>
    <row r="84" spans="1:65" s="12" customFormat="1" ht="25.9" customHeight="1">
      <c r="B84" s="150"/>
      <c r="C84" s="151"/>
      <c r="D84" s="152" t="s">
        <v>71</v>
      </c>
      <c r="E84" s="153" t="s">
        <v>107</v>
      </c>
      <c r="F84" s="153" t="s">
        <v>108</v>
      </c>
      <c r="G84" s="151"/>
      <c r="H84" s="151"/>
      <c r="I84" s="151"/>
      <c r="J84" s="154">
        <f>BK84</f>
        <v>0</v>
      </c>
      <c r="K84" s="151"/>
      <c r="L84" s="155"/>
      <c r="M84" s="156"/>
      <c r="N84" s="157"/>
      <c r="O84" s="157"/>
      <c r="P84" s="158">
        <f>P85+P193+P225+P259+P264</f>
        <v>784.23684800000012</v>
      </c>
      <c r="Q84" s="157"/>
      <c r="R84" s="158">
        <f>R85+R193+R225+R259+R264</f>
        <v>104.95950337999999</v>
      </c>
      <c r="S84" s="157"/>
      <c r="T84" s="159">
        <f>T85+T193+T225+T259+T264</f>
        <v>19.728000000000002</v>
      </c>
      <c r="AR84" s="160" t="s">
        <v>77</v>
      </c>
      <c r="AT84" s="161" t="s">
        <v>71</v>
      </c>
      <c r="AU84" s="161" t="s">
        <v>72</v>
      </c>
      <c r="AY84" s="160" t="s">
        <v>109</v>
      </c>
      <c r="BK84" s="162">
        <f>BK85+BK193+BK225+BK259+BK264</f>
        <v>0</v>
      </c>
    </row>
    <row r="85" spans="1:65" s="12" customFormat="1" ht="22.9" customHeight="1">
      <c r="B85" s="150"/>
      <c r="C85" s="151"/>
      <c r="D85" s="152" t="s">
        <v>71</v>
      </c>
      <c r="E85" s="163" t="s">
        <v>77</v>
      </c>
      <c r="F85" s="163" t="s">
        <v>110</v>
      </c>
      <c r="G85" s="151"/>
      <c r="H85" s="151"/>
      <c r="I85" s="151"/>
      <c r="J85" s="164">
        <f>BK85</f>
        <v>0</v>
      </c>
      <c r="K85" s="151"/>
      <c r="L85" s="155"/>
      <c r="M85" s="156"/>
      <c r="N85" s="157"/>
      <c r="O85" s="157"/>
      <c r="P85" s="158">
        <f>SUM(P86:P192)</f>
        <v>438.79651000000001</v>
      </c>
      <c r="Q85" s="157"/>
      <c r="R85" s="158">
        <f>SUM(R86:R192)</f>
        <v>5.4842459999999997</v>
      </c>
      <c r="S85" s="157"/>
      <c r="T85" s="159">
        <f>SUM(T86:T192)</f>
        <v>19.728000000000002</v>
      </c>
      <c r="AR85" s="160" t="s">
        <v>77</v>
      </c>
      <c r="AT85" s="161" t="s">
        <v>71</v>
      </c>
      <c r="AU85" s="161" t="s">
        <v>77</v>
      </c>
      <c r="AY85" s="160" t="s">
        <v>109</v>
      </c>
      <c r="BK85" s="162">
        <f>SUM(BK86:BK192)</f>
        <v>0</v>
      </c>
    </row>
    <row r="86" spans="1:65" s="2" customFormat="1" ht="14.45" customHeight="1">
      <c r="A86" s="31"/>
      <c r="B86" s="32"/>
      <c r="C86" s="165" t="s">
        <v>77</v>
      </c>
      <c r="D86" s="165" t="s">
        <v>111</v>
      </c>
      <c r="E86" s="166" t="s">
        <v>112</v>
      </c>
      <c r="F86" s="301" t="s">
        <v>619</v>
      </c>
      <c r="G86" s="168" t="s">
        <v>113</v>
      </c>
      <c r="H86" s="169">
        <v>7</v>
      </c>
      <c r="I86" s="170"/>
      <c r="J86" s="170">
        <f>ROUND(I86*H86,2)</f>
        <v>0</v>
      </c>
      <c r="K86" s="171"/>
      <c r="L86" s="36"/>
      <c r="M86" s="172" t="s">
        <v>17</v>
      </c>
      <c r="N86" s="173" t="s">
        <v>43</v>
      </c>
      <c r="O86" s="174">
        <v>0</v>
      </c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6" t="s">
        <v>114</v>
      </c>
      <c r="AT86" s="176" t="s">
        <v>111</v>
      </c>
      <c r="AU86" s="176" t="s">
        <v>79</v>
      </c>
      <c r="AY86" s="17" t="s">
        <v>109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7" t="s">
        <v>77</v>
      </c>
      <c r="BK86" s="177">
        <f>ROUND(I86*H86,2)</f>
        <v>0</v>
      </c>
      <c r="BL86" s="17" t="s">
        <v>114</v>
      </c>
      <c r="BM86" s="176" t="s">
        <v>115</v>
      </c>
    </row>
    <row r="87" spans="1:65" s="2" customFormat="1" ht="19.5">
      <c r="A87" s="31"/>
      <c r="B87" s="32"/>
      <c r="C87" s="33"/>
      <c r="D87" s="178" t="s">
        <v>116</v>
      </c>
      <c r="E87" s="33"/>
      <c r="F87" s="179" t="s">
        <v>117</v>
      </c>
      <c r="G87" s="33"/>
      <c r="H87" s="33"/>
      <c r="I87" s="33"/>
      <c r="J87" s="33"/>
      <c r="K87" s="33"/>
      <c r="L87" s="36"/>
      <c r="M87" s="180"/>
      <c r="N87" s="181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7" t="s">
        <v>116</v>
      </c>
      <c r="AU87" s="17" t="s">
        <v>79</v>
      </c>
    </row>
    <row r="88" spans="1:65" s="13" customFormat="1">
      <c r="B88" s="182"/>
      <c r="C88" s="183"/>
      <c r="D88" s="178" t="s">
        <v>118</v>
      </c>
      <c r="E88" s="184" t="s">
        <v>17</v>
      </c>
      <c r="F88" s="185" t="s">
        <v>119</v>
      </c>
      <c r="G88" s="183"/>
      <c r="H88" s="186">
        <v>7</v>
      </c>
      <c r="I88" s="183"/>
      <c r="J88" s="183"/>
      <c r="K88" s="183"/>
      <c r="L88" s="187"/>
      <c r="M88" s="188"/>
      <c r="N88" s="189"/>
      <c r="O88" s="189"/>
      <c r="P88" s="189"/>
      <c r="Q88" s="189"/>
      <c r="R88" s="189"/>
      <c r="S88" s="189"/>
      <c r="T88" s="190"/>
      <c r="AT88" s="191" t="s">
        <v>118</v>
      </c>
      <c r="AU88" s="191" t="s">
        <v>79</v>
      </c>
      <c r="AV88" s="13" t="s">
        <v>79</v>
      </c>
      <c r="AW88" s="13" t="s">
        <v>33</v>
      </c>
      <c r="AX88" s="13" t="s">
        <v>77</v>
      </c>
      <c r="AY88" s="191" t="s">
        <v>109</v>
      </c>
    </row>
    <row r="89" spans="1:65" s="2" customFormat="1" ht="24.2" customHeight="1">
      <c r="A89" s="31"/>
      <c r="B89" s="32"/>
      <c r="C89" s="165" t="s">
        <v>79</v>
      </c>
      <c r="D89" s="165" t="s">
        <v>111</v>
      </c>
      <c r="E89" s="166" t="s">
        <v>120</v>
      </c>
      <c r="F89" s="167" t="s">
        <v>121</v>
      </c>
      <c r="G89" s="168" t="s">
        <v>122</v>
      </c>
      <c r="H89" s="169">
        <v>60</v>
      </c>
      <c r="I89" s="170"/>
      <c r="J89" s="170">
        <f>ROUND(I89*H89,2)</f>
        <v>0</v>
      </c>
      <c r="K89" s="171"/>
      <c r="L89" s="36"/>
      <c r="M89" s="172" t="s">
        <v>17</v>
      </c>
      <c r="N89" s="173" t="s">
        <v>43</v>
      </c>
      <c r="O89" s="174">
        <v>0.25800000000000001</v>
      </c>
      <c r="P89" s="174">
        <f>O89*H89</f>
        <v>15.48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6" t="s">
        <v>114</v>
      </c>
      <c r="AT89" s="176" t="s">
        <v>111</v>
      </c>
      <c r="AU89" s="176" t="s">
        <v>79</v>
      </c>
      <c r="AY89" s="17" t="s">
        <v>109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7" t="s">
        <v>77</v>
      </c>
      <c r="BK89" s="177">
        <f>ROUND(I89*H89,2)</f>
        <v>0</v>
      </c>
      <c r="BL89" s="17" t="s">
        <v>114</v>
      </c>
      <c r="BM89" s="176" t="s">
        <v>123</v>
      </c>
    </row>
    <row r="90" spans="1:65" s="13" customFormat="1">
      <c r="B90" s="182"/>
      <c r="C90" s="183"/>
      <c r="D90" s="178" t="s">
        <v>118</v>
      </c>
      <c r="E90" s="184" t="s">
        <v>17</v>
      </c>
      <c r="F90" s="185" t="s">
        <v>124</v>
      </c>
      <c r="G90" s="183"/>
      <c r="H90" s="186">
        <v>60</v>
      </c>
      <c r="I90" s="183"/>
      <c r="J90" s="183"/>
      <c r="K90" s="183"/>
      <c r="L90" s="187"/>
      <c r="M90" s="188"/>
      <c r="N90" s="189"/>
      <c r="O90" s="189"/>
      <c r="P90" s="189"/>
      <c r="Q90" s="189"/>
      <c r="R90" s="189"/>
      <c r="S90" s="189"/>
      <c r="T90" s="190"/>
      <c r="AT90" s="191" t="s">
        <v>118</v>
      </c>
      <c r="AU90" s="191" t="s">
        <v>79</v>
      </c>
      <c r="AV90" s="13" t="s">
        <v>79</v>
      </c>
      <c r="AW90" s="13" t="s">
        <v>33</v>
      </c>
      <c r="AX90" s="13" t="s">
        <v>77</v>
      </c>
      <c r="AY90" s="191" t="s">
        <v>109</v>
      </c>
    </row>
    <row r="91" spans="1:65" s="2" customFormat="1" ht="14.45" customHeight="1">
      <c r="A91" s="31"/>
      <c r="B91" s="32"/>
      <c r="C91" s="165" t="s">
        <v>125</v>
      </c>
      <c r="D91" s="165" t="s">
        <v>111</v>
      </c>
      <c r="E91" s="166" t="s">
        <v>126</v>
      </c>
      <c r="F91" s="167" t="s">
        <v>127</v>
      </c>
      <c r="G91" s="168" t="s">
        <v>128</v>
      </c>
      <c r="H91" s="169">
        <v>1</v>
      </c>
      <c r="I91" s="170"/>
      <c r="J91" s="170">
        <f>ROUND(I91*H91,2)</f>
        <v>0</v>
      </c>
      <c r="K91" s="171"/>
      <c r="L91" s="36"/>
      <c r="M91" s="172" t="s">
        <v>17</v>
      </c>
      <c r="N91" s="173" t="s">
        <v>43</v>
      </c>
      <c r="O91" s="174">
        <v>2.02</v>
      </c>
      <c r="P91" s="174">
        <f>O91*H91</f>
        <v>2.02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6" t="s">
        <v>114</v>
      </c>
      <c r="AT91" s="176" t="s">
        <v>111</v>
      </c>
      <c r="AU91" s="176" t="s">
        <v>79</v>
      </c>
      <c r="AY91" s="17" t="s">
        <v>109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7" t="s">
        <v>77</v>
      </c>
      <c r="BK91" s="177">
        <f>ROUND(I91*H91,2)</f>
        <v>0</v>
      </c>
      <c r="BL91" s="17" t="s">
        <v>114</v>
      </c>
      <c r="BM91" s="176" t="s">
        <v>129</v>
      </c>
    </row>
    <row r="92" spans="1:65" s="13" customFormat="1">
      <c r="B92" s="182"/>
      <c r="C92" s="183"/>
      <c r="D92" s="178" t="s">
        <v>118</v>
      </c>
      <c r="E92" s="184" t="s">
        <v>17</v>
      </c>
      <c r="F92" s="185" t="s">
        <v>77</v>
      </c>
      <c r="G92" s="183"/>
      <c r="H92" s="186">
        <v>1</v>
      </c>
      <c r="I92" s="183"/>
      <c r="J92" s="183"/>
      <c r="K92" s="183"/>
      <c r="L92" s="187"/>
      <c r="M92" s="188"/>
      <c r="N92" s="189"/>
      <c r="O92" s="189"/>
      <c r="P92" s="189"/>
      <c r="Q92" s="189"/>
      <c r="R92" s="189"/>
      <c r="S92" s="189"/>
      <c r="T92" s="190"/>
      <c r="AT92" s="191" t="s">
        <v>118</v>
      </c>
      <c r="AU92" s="191" t="s">
        <v>79</v>
      </c>
      <c r="AV92" s="13" t="s">
        <v>79</v>
      </c>
      <c r="AW92" s="13" t="s">
        <v>33</v>
      </c>
      <c r="AX92" s="13" t="s">
        <v>77</v>
      </c>
      <c r="AY92" s="191" t="s">
        <v>109</v>
      </c>
    </row>
    <row r="93" spans="1:65" s="2" customFormat="1" ht="14.45" customHeight="1">
      <c r="A93" s="31"/>
      <c r="B93" s="32"/>
      <c r="C93" s="165" t="s">
        <v>114</v>
      </c>
      <c r="D93" s="165" t="s">
        <v>111</v>
      </c>
      <c r="E93" s="166" t="s">
        <v>130</v>
      </c>
      <c r="F93" s="167" t="s">
        <v>131</v>
      </c>
      <c r="G93" s="168" t="s">
        <v>128</v>
      </c>
      <c r="H93" s="169">
        <v>1</v>
      </c>
      <c r="I93" s="170"/>
      <c r="J93" s="170">
        <f>ROUND(I93*H93,2)</f>
        <v>0</v>
      </c>
      <c r="K93" s="171"/>
      <c r="L93" s="36"/>
      <c r="M93" s="172" t="s">
        <v>17</v>
      </c>
      <c r="N93" s="173" t="s">
        <v>43</v>
      </c>
      <c r="O93" s="174">
        <v>1.8560000000000001</v>
      </c>
      <c r="P93" s="174">
        <f>O93*H93</f>
        <v>1.8560000000000001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6" t="s">
        <v>114</v>
      </c>
      <c r="AT93" s="176" t="s">
        <v>111</v>
      </c>
      <c r="AU93" s="176" t="s">
        <v>79</v>
      </c>
      <c r="AY93" s="17" t="s">
        <v>109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7" t="s">
        <v>77</v>
      </c>
      <c r="BK93" s="177">
        <f>ROUND(I93*H93,2)</f>
        <v>0</v>
      </c>
      <c r="BL93" s="17" t="s">
        <v>114</v>
      </c>
      <c r="BM93" s="176" t="s">
        <v>132</v>
      </c>
    </row>
    <row r="94" spans="1:65" s="13" customFormat="1">
      <c r="B94" s="182"/>
      <c r="C94" s="183"/>
      <c r="D94" s="178" t="s">
        <v>118</v>
      </c>
      <c r="E94" s="184" t="s">
        <v>17</v>
      </c>
      <c r="F94" s="185" t="s">
        <v>77</v>
      </c>
      <c r="G94" s="183"/>
      <c r="H94" s="186">
        <v>1</v>
      </c>
      <c r="I94" s="183"/>
      <c r="J94" s="183"/>
      <c r="K94" s="183"/>
      <c r="L94" s="187"/>
      <c r="M94" s="188"/>
      <c r="N94" s="189"/>
      <c r="O94" s="189"/>
      <c r="P94" s="189"/>
      <c r="Q94" s="189"/>
      <c r="R94" s="189"/>
      <c r="S94" s="189"/>
      <c r="T94" s="190"/>
      <c r="AT94" s="191" t="s">
        <v>118</v>
      </c>
      <c r="AU94" s="191" t="s">
        <v>79</v>
      </c>
      <c r="AV94" s="13" t="s">
        <v>79</v>
      </c>
      <c r="AW94" s="13" t="s">
        <v>33</v>
      </c>
      <c r="AX94" s="13" t="s">
        <v>77</v>
      </c>
      <c r="AY94" s="191" t="s">
        <v>109</v>
      </c>
    </row>
    <row r="95" spans="1:65" s="2" customFormat="1" ht="24.2" customHeight="1">
      <c r="A95" s="31"/>
      <c r="B95" s="32"/>
      <c r="C95" s="165" t="s">
        <v>133</v>
      </c>
      <c r="D95" s="165" t="s">
        <v>111</v>
      </c>
      <c r="E95" s="166" t="s">
        <v>134</v>
      </c>
      <c r="F95" s="167" t="s">
        <v>135</v>
      </c>
      <c r="G95" s="168" t="s">
        <v>136</v>
      </c>
      <c r="H95" s="169">
        <v>1.76</v>
      </c>
      <c r="I95" s="170"/>
      <c r="J95" s="170">
        <f>ROUND(I95*H95,2)</f>
        <v>0</v>
      </c>
      <c r="K95" s="171"/>
      <c r="L95" s="36"/>
      <c r="M95" s="172" t="s">
        <v>17</v>
      </c>
      <c r="N95" s="173" t="s">
        <v>43</v>
      </c>
      <c r="O95" s="174">
        <v>2.1309999999999998</v>
      </c>
      <c r="P95" s="174">
        <f>O95*H95</f>
        <v>3.7505599999999997</v>
      </c>
      <c r="Q95" s="174">
        <v>0</v>
      </c>
      <c r="R95" s="174">
        <f>Q95*H95</f>
        <v>0</v>
      </c>
      <c r="S95" s="174">
        <v>1.8</v>
      </c>
      <c r="T95" s="175">
        <f>S95*H95</f>
        <v>3.1680000000000001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6" t="s">
        <v>114</v>
      </c>
      <c r="AT95" s="176" t="s">
        <v>111</v>
      </c>
      <c r="AU95" s="176" t="s">
        <v>79</v>
      </c>
      <c r="AY95" s="17" t="s">
        <v>109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7" t="s">
        <v>77</v>
      </c>
      <c r="BK95" s="177">
        <f>ROUND(I95*H95,2)</f>
        <v>0</v>
      </c>
      <c r="BL95" s="17" t="s">
        <v>114</v>
      </c>
      <c r="BM95" s="176" t="s">
        <v>137</v>
      </c>
    </row>
    <row r="96" spans="1:65" s="2" customFormat="1" ht="19.5">
      <c r="A96" s="31"/>
      <c r="B96" s="32"/>
      <c r="C96" s="33"/>
      <c r="D96" s="178" t="s">
        <v>116</v>
      </c>
      <c r="E96" s="33"/>
      <c r="F96" s="179" t="s">
        <v>138</v>
      </c>
      <c r="G96" s="33"/>
      <c r="H96" s="33"/>
      <c r="I96" s="33"/>
      <c r="J96" s="33"/>
      <c r="K96" s="33"/>
      <c r="L96" s="36"/>
      <c r="M96" s="180"/>
      <c r="N96" s="181"/>
      <c r="O96" s="61"/>
      <c r="P96" s="61"/>
      <c r="Q96" s="61"/>
      <c r="R96" s="61"/>
      <c r="S96" s="61"/>
      <c r="T96" s="62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7" t="s">
        <v>116</v>
      </c>
      <c r="AU96" s="17" t="s">
        <v>79</v>
      </c>
    </row>
    <row r="97" spans="1:65" s="13" customFormat="1">
      <c r="B97" s="182"/>
      <c r="C97" s="183"/>
      <c r="D97" s="178" t="s">
        <v>118</v>
      </c>
      <c r="E97" s="184" t="s">
        <v>17</v>
      </c>
      <c r="F97" s="185" t="s">
        <v>139</v>
      </c>
      <c r="G97" s="183"/>
      <c r="H97" s="186">
        <v>1.76</v>
      </c>
      <c r="I97" s="183"/>
      <c r="J97" s="183"/>
      <c r="K97" s="183"/>
      <c r="L97" s="187"/>
      <c r="M97" s="188"/>
      <c r="N97" s="189"/>
      <c r="O97" s="189"/>
      <c r="P97" s="189"/>
      <c r="Q97" s="189"/>
      <c r="R97" s="189"/>
      <c r="S97" s="189"/>
      <c r="T97" s="190"/>
      <c r="AT97" s="191" t="s">
        <v>118</v>
      </c>
      <c r="AU97" s="191" t="s">
        <v>79</v>
      </c>
      <c r="AV97" s="13" t="s">
        <v>79</v>
      </c>
      <c r="AW97" s="13" t="s">
        <v>33</v>
      </c>
      <c r="AX97" s="13" t="s">
        <v>77</v>
      </c>
      <c r="AY97" s="191" t="s">
        <v>109</v>
      </c>
    </row>
    <row r="98" spans="1:65" s="2" customFormat="1" ht="24.2" customHeight="1">
      <c r="A98" s="31"/>
      <c r="B98" s="32"/>
      <c r="C98" s="165" t="s">
        <v>140</v>
      </c>
      <c r="D98" s="165" t="s">
        <v>111</v>
      </c>
      <c r="E98" s="166" t="s">
        <v>134</v>
      </c>
      <c r="F98" s="167" t="s">
        <v>135</v>
      </c>
      <c r="G98" s="168" t="s">
        <v>136</v>
      </c>
      <c r="H98" s="169">
        <v>5.2</v>
      </c>
      <c r="I98" s="170"/>
      <c r="J98" s="170">
        <f>ROUND(I98*H98,2)</f>
        <v>0</v>
      </c>
      <c r="K98" s="171"/>
      <c r="L98" s="36"/>
      <c r="M98" s="172" t="s">
        <v>17</v>
      </c>
      <c r="N98" s="173" t="s">
        <v>43</v>
      </c>
      <c r="O98" s="174">
        <v>2.1309999999999998</v>
      </c>
      <c r="P98" s="174">
        <f>O98*H98</f>
        <v>11.081199999999999</v>
      </c>
      <c r="Q98" s="174">
        <v>0</v>
      </c>
      <c r="R98" s="174">
        <f>Q98*H98</f>
        <v>0</v>
      </c>
      <c r="S98" s="174">
        <v>1.8</v>
      </c>
      <c r="T98" s="175">
        <f>S98*H98</f>
        <v>9.3600000000000012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6" t="s">
        <v>114</v>
      </c>
      <c r="AT98" s="176" t="s">
        <v>111</v>
      </c>
      <c r="AU98" s="176" t="s">
        <v>79</v>
      </c>
      <c r="AY98" s="17" t="s">
        <v>109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7" t="s">
        <v>77</v>
      </c>
      <c r="BK98" s="177">
        <f>ROUND(I98*H98,2)</f>
        <v>0</v>
      </c>
      <c r="BL98" s="17" t="s">
        <v>114</v>
      </c>
      <c r="BM98" s="176" t="s">
        <v>141</v>
      </c>
    </row>
    <row r="99" spans="1:65" s="2" customFormat="1" ht="19.5">
      <c r="A99" s="31"/>
      <c r="B99" s="32"/>
      <c r="C99" s="33"/>
      <c r="D99" s="178" t="s">
        <v>116</v>
      </c>
      <c r="E99" s="33"/>
      <c r="F99" s="179" t="s">
        <v>142</v>
      </c>
      <c r="G99" s="33"/>
      <c r="H99" s="33"/>
      <c r="I99" s="33"/>
      <c r="J99" s="33"/>
      <c r="K99" s="33"/>
      <c r="L99" s="36"/>
      <c r="M99" s="180"/>
      <c r="N99" s="181"/>
      <c r="O99" s="61"/>
      <c r="P99" s="61"/>
      <c r="Q99" s="61"/>
      <c r="R99" s="61"/>
      <c r="S99" s="61"/>
      <c r="T99" s="62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7" t="s">
        <v>116</v>
      </c>
      <c r="AU99" s="17" t="s">
        <v>79</v>
      </c>
    </row>
    <row r="100" spans="1:65" s="13" customFormat="1">
      <c r="B100" s="182"/>
      <c r="C100" s="183"/>
      <c r="D100" s="178" t="s">
        <v>118</v>
      </c>
      <c r="E100" s="184" t="s">
        <v>17</v>
      </c>
      <c r="F100" s="185" t="s">
        <v>143</v>
      </c>
      <c r="G100" s="183"/>
      <c r="H100" s="186">
        <v>5.2</v>
      </c>
      <c r="I100" s="183"/>
      <c r="J100" s="183"/>
      <c r="K100" s="183"/>
      <c r="L100" s="187"/>
      <c r="M100" s="188"/>
      <c r="N100" s="189"/>
      <c r="O100" s="189"/>
      <c r="P100" s="189"/>
      <c r="Q100" s="189"/>
      <c r="R100" s="189"/>
      <c r="S100" s="189"/>
      <c r="T100" s="190"/>
      <c r="AT100" s="191" t="s">
        <v>118</v>
      </c>
      <c r="AU100" s="191" t="s">
        <v>79</v>
      </c>
      <c r="AV100" s="13" t="s">
        <v>79</v>
      </c>
      <c r="AW100" s="13" t="s">
        <v>33</v>
      </c>
      <c r="AX100" s="13" t="s">
        <v>77</v>
      </c>
      <c r="AY100" s="191" t="s">
        <v>109</v>
      </c>
    </row>
    <row r="101" spans="1:65" s="2" customFormat="1" ht="24.2" customHeight="1">
      <c r="A101" s="31"/>
      <c r="B101" s="32"/>
      <c r="C101" s="165" t="s">
        <v>119</v>
      </c>
      <c r="D101" s="165" t="s">
        <v>111</v>
      </c>
      <c r="E101" s="166" t="s">
        <v>134</v>
      </c>
      <c r="F101" s="167" t="s">
        <v>135</v>
      </c>
      <c r="G101" s="168" t="s">
        <v>136</v>
      </c>
      <c r="H101" s="169">
        <v>4</v>
      </c>
      <c r="I101" s="170"/>
      <c r="J101" s="170">
        <f>ROUND(I101*H101,2)</f>
        <v>0</v>
      </c>
      <c r="K101" s="171"/>
      <c r="L101" s="36"/>
      <c r="M101" s="172" t="s">
        <v>17</v>
      </c>
      <c r="N101" s="173" t="s">
        <v>43</v>
      </c>
      <c r="O101" s="174">
        <v>2.1309999999999998</v>
      </c>
      <c r="P101" s="174">
        <f>O101*H101</f>
        <v>8.5239999999999991</v>
      </c>
      <c r="Q101" s="174">
        <v>0</v>
      </c>
      <c r="R101" s="174">
        <f>Q101*H101</f>
        <v>0</v>
      </c>
      <c r="S101" s="174">
        <v>1.8</v>
      </c>
      <c r="T101" s="175">
        <f>S101*H101</f>
        <v>7.2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6" t="s">
        <v>114</v>
      </c>
      <c r="AT101" s="176" t="s">
        <v>111</v>
      </c>
      <c r="AU101" s="176" t="s">
        <v>79</v>
      </c>
      <c r="AY101" s="17" t="s">
        <v>109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7" t="s">
        <v>77</v>
      </c>
      <c r="BK101" s="177">
        <f>ROUND(I101*H101,2)</f>
        <v>0</v>
      </c>
      <c r="BL101" s="17" t="s">
        <v>114</v>
      </c>
      <c r="BM101" s="176" t="s">
        <v>144</v>
      </c>
    </row>
    <row r="102" spans="1:65" s="13" customFormat="1">
      <c r="B102" s="182"/>
      <c r="C102" s="183"/>
      <c r="D102" s="178" t="s">
        <v>118</v>
      </c>
      <c r="E102" s="184" t="s">
        <v>17</v>
      </c>
      <c r="F102" s="185" t="s">
        <v>145</v>
      </c>
      <c r="G102" s="183"/>
      <c r="H102" s="186">
        <v>4</v>
      </c>
      <c r="I102" s="183"/>
      <c r="J102" s="183"/>
      <c r="K102" s="183"/>
      <c r="L102" s="187"/>
      <c r="M102" s="188"/>
      <c r="N102" s="189"/>
      <c r="O102" s="189"/>
      <c r="P102" s="189"/>
      <c r="Q102" s="189"/>
      <c r="R102" s="189"/>
      <c r="S102" s="189"/>
      <c r="T102" s="190"/>
      <c r="AT102" s="191" t="s">
        <v>118</v>
      </c>
      <c r="AU102" s="191" t="s">
        <v>79</v>
      </c>
      <c r="AV102" s="13" t="s">
        <v>79</v>
      </c>
      <c r="AW102" s="13" t="s">
        <v>33</v>
      </c>
      <c r="AX102" s="13" t="s">
        <v>77</v>
      </c>
      <c r="AY102" s="191" t="s">
        <v>109</v>
      </c>
    </row>
    <row r="103" spans="1:65" s="2" customFormat="1" ht="24.2" customHeight="1">
      <c r="A103" s="31"/>
      <c r="B103" s="32"/>
      <c r="C103" s="165" t="s">
        <v>146</v>
      </c>
      <c r="D103" s="165" t="s">
        <v>111</v>
      </c>
      <c r="E103" s="166" t="s">
        <v>147</v>
      </c>
      <c r="F103" s="167" t="s">
        <v>148</v>
      </c>
      <c r="G103" s="168" t="s">
        <v>136</v>
      </c>
      <c r="H103" s="169">
        <v>1.76</v>
      </c>
      <c r="I103" s="170"/>
      <c r="J103" s="170">
        <f>ROUND(I103*H103,2)</f>
        <v>0</v>
      </c>
      <c r="K103" s="171"/>
      <c r="L103" s="36"/>
      <c r="M103" s="172" t="s">
        <v>17</v>
      </c>
      <c r="N103" s="173" t="s">
        <v>43</v>
      </c>
      <c r="O103" s="174">
        <v>0.98099999999999998</v>
      </c>
      <c r="P103" s="174">
        <f>O103*H103</f>
        <v>1.7265599999999999</v>
      </c>
      <c r="Q103" s="174">
        <v>0.4</v>
      </c>
      <c r="R103" s="174">
        <f>Q103*H103</f>
        <v>0.70400000000000007</v>
      </c>
      <c r="S103" s="174">
        <v>0</v>
      </c>
      <c r="T103" s="175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6" t="s">
        <v>114</v>
      </c>
      <c r="AT103" s="176" t="s">
        <v>111</v>
      </c>
      <c r="AU103" s="176" t="s">
        <v>79</v>
      </c>
      <c r="AY103" s="17" t="s">
        <v>109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7" t="s">
        <v>77</v>
      </c>
      <c r="BK103" s="177">
        <f>ROUND(I103*H103,2)</f>
        <v>0</v>
      </c>
      <c r="BL103" s="17" t="s">
        <v>114</v>
      </c>
      <c r="BM103" s="176" t="s">
        <v>149</v>
      </c>
    </row>
    <row r="104" spans="1:65" s="13" customFormat="1">
      <c r="B104" s="182"/>
      <c r="C104" s="183"/>
      <c r="D104" s="178" t="s">
        <v>118</v>
      </c>
      <c r="E104" s="184" t="s">
        <v>17</v>
      </c>
      <c r="F104" s="185" t="s">
        <v>150</v>
      </c>
      <c r="G104" s="183"/>
      <c r="H104" s="186">
        <v>1.76</v>
      </c>
      <c r="I104" s="183"/>
      <c r="J104" s="183"/>
      <c r="K104" s="183"/>
      <c r="L104" s="187"/>
      <c r="M104" s="188"/>
      <c r="N104" s="189"/>
      <c r="O104" s="189"/>
      <c r="P104" s="189"/>
      <c r="Q104" s="189"/>
      <c r="R104" s="189"/>
      <c r="S104" s="189"/>
      <c r="T104" s="190"/>
      <c r="AT104" s="191" t="s">
        <v>118</v>
      </c>
      <c r="AU104" s="191" t="s">
        <v>79</v>
      </c>
      <c r="AV104" s="13" t="s">
        <v>79</v>
      </c>
      <c r="AW104" s="13" t="s">
        <v>33</v>
      </c>
      <c r="AX104" s="13" t="s">
        <v>77</v>
      </c>
      <c r="AY104" s="191" t="s">
        <v>109</v>
      </c>
    </row>
    <row r="105" spans="1:65" s="2" customFormat="1" ht="24.2" customHeight="1">
      <c r="A105" s="31"/>
      <c r="B105" s="32"/>
      <c r="C105" s="165" t="s">
        <v>151</v>
      </c>
      <c r="D105" s="165" t="s">
        <v>111</v>
      </c>
      <c r="E105" s="166" t="s">
        <v>147</v>
      </c>
      <c r="F105" s="167" t="s">
        <v>148</v>
      </c>
      <c r="G105" s="168" t="s">
        <v>136</v>
      </c>
      <c r="H105" s="169">
        <v>5.2</v>
      </c>
      <c r="I105" s="170"/>
      <c r="J105" s="170">
        <f>ROUND(I105*H105,2)</f>
        <v>0</v>
      </c>
      <c r="K105" s="171"/>
      <c r="L105" s="36"/>
      <c r="M105" s="172" t="s">
        <v>17</v>
      </c>
      <c r="N105" s="173" t="s">
        <v>43</v>
      </c>
      <c r="O105" s="174">
        <v>0.98099999999999998</v>
      </c>
      <c r="P105" s="174">
        <f>O105*H105</f>
        <v>5.1012000000000004</v>
      </c>
      <c r="Q105" s="174">
        <v>0.4</v>
      </c>
      <c r="R105" s="174">
        <f>Q105*H105</f>
        <v>2.08</v>
      </c>
      <c r="S105" s="174">
        <v>0</v>
      </c>
      <c r="T105" s="175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76" t="s">
        <v>114</v>
      </c>
      <c r="AT105" s="176" t="s">
        <v>111</v>
      </c>
      <c r="AU105" s="176" t="s">
        <v>79</v>
      </c>
      <c r="AY105" s="17" t="s">
        <v>109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7" t="s">
        <v>77</v>
      </c>
      <c r="BK105" s="177">
        <f>ROUND(I105*H105,2)</f>
        <v>0</v>
      </c>
      <c r="BL105" s="17" t="s">
        <v>114</v>
      </c>
      <c r="BM105" s="176" t="s">
        <v>152</v>
      </c>
    </row>
    <row r="106" spans="1:65" s="2" customFormat="1" ht="19.5">
      <c r="A106" s="31"/>
      <c r="B106" s="32"/>
      <c r="C106" s="33"/>
      <c r="D106" s="178" t="s">
        <v>116</v>
      </c>
      <c r="E106" s="33"/>
      <c r="F106" s="179" t="s">
        <v>142</v>
      </c>
      <c r="G106" s="33"/>
      <c r="H106" s="33"/>
      <c r="I106" s="33"/>
      <c r="J106" s="33"/>
      <c r="K106" s="33"/>
      <c r="L106" s="36"/>
      <c r="M106" s="180"/>
      <c r="N106" s="181"/>
      <c r="O106" s="61"/>
      <c r="P106" s="61"/>
      <c r="Q106" s="61"/>
      <c r="R106" s="61"/>
      <c r="S106" s="61"/>
      <c r="T106" s="62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7" t="s">
        <v>116</v>
      </c>
      <c r="AU106" s="17" t="s">
        <v>79</v>
      </c>
    </row>
    <row r="107" spans="1:65" s="13" customFormat="1">
      <c r="B107" s="182"/>
      <c r="C107" s="183"/>
      <c r="D107" s="178" t="s">
        <v>118</v>
      </c>
      <c r="E107" s="184" t="s">
        <v>17</v>
      </c>
      <c r="F107" s="185" t="s">
        <v>153</v>
      </c>
      <c r="G107" s="183"/>
      <c r="H107" s="186">
        <v>5.2</v>
      </c>
      <c r="I107" s="183"/>
      <c r="J107" s="183"/>
      <c r="K107" s="183"/>
      <c r="L107" s="187"/>
      <c r="M107" s="188"/>
      <c r="N107" s="189"/>
      <c r="O107" s="189"/>
      <c r="P107" s="189"/>
      <c r="Q107" s="189"/>
      <c r="R107" s="189"/>
      <c r="S107" s="189"/>
      <c r="T107" s="190"/>
      <c r="AT107" s="191" t="s">
        <v>118</v>
      </c>
      <c r="AU107" s="191" t="s">
        <v>79</v>
      </c>
      <c r="AV107" s="13" t="s">
        <v>79</v>
      </c>
      <c r="AW107" s="13" t="s">
        <v>33</v>
      </c>
      <c r="AX107" s="13" t="s">
        <v>77</v>
      </c>
      <c r="AY107" s="191" t="s">
        <v>109</v>
      </c>
    </row>
    <row r="108" spans="1:65" s="2" customFormat="1" ht="24.2" customHeight="1">
      <c r="A108" s="31"/>
      <c r="B108" s="32"/>
      <c r="C108" s="165" t="s">
        <v>154</v>
      </c>
      <c r="D108" s="165" t="s">
        <v>111</v>
      </c>
      <c r="E108" s="166" t="s">
        <v>147</v>
      </c>
      <c r="F108" s="167" t="s">
        <v>148</v>
      </c>
      <c r="G108" s="168" t="s">
        <v>136</v>
      </c>
      <c r="H108" s="169">
        <v>4</v>
      </c>
      <c r="I108" s="170"/>
      <c r="J108" s="170">
        <f>ROUND(I108*H108,2)</f>
        <v>0</v>
      </c>
      <c r="K108" s="171"/>
      <c r="L108" s="36"/>
      <c r="M108" s="172" t="s">
        <v>17</v>
      </c>
      <c r="N108" s="173" t="s">
        <v>43</v>
      </c>
      <c r="O108" s="174">
        <v>0.98099999999999998</v>
      </c>
      <c r="P108" s="174">
        <f>O108*H108</f>
        <v>3.9239999999999999</v>
      </c>
      <c r="Q108" s="174">
        <v>0.4</v>
      </c>
      <c r="R108" s="174">
        <f>Q108*H108</f>
        <v>1.6</v>
      </c>
      <c r="S108" s="174">
        <v>0</v>
      </c>
      <c r="T108" s="175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76" t="s">
        <v>114</v>
      </c>
      <c r="AT108" s="176" t="s">
        <v>111</v>
      </c>
      <c r="AU108" s="176" t="s">
        <v>79</v>
      </c>
      <c r="AY108" s="17" t="s">
        <v>109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7" t="s">
        <v>77</v>
      </c>
      <c r="BK108" s="177">
        <f>ROUND(I108*H108,2)</f>
        <v>0</v>
      </c>
      <c r="BL108" s="17" t="s">
        <v>114</v>
      </c>
      <c r="BM108" s="176" t="s">
        <v>155</v>
      </c>
    </row>
    <row r="109" spans="1:65" s="13" customFormat="1">
      <c r="B109" s="182"/>
      <c r="C109" s="183"/>
      <c r="D109" s="178" t="s">
        <v>118</v>
      </c>
      <c r="E109" s="184" t="s">
        <v>17</v>
      </c>
      <c r="F109" s="185" t="s">
        <v>114</v>
      </c>
      <c r="G109" s="183"/>
      <c r="H109" s="186">
        <v>4</v>
      </c>
      <c r="I109" s="183"/>
      <c r="J109" s="183"/>
      <c r="K109" s="183"/>
      <c r="L109" s="187"/>
      <c r="M109" s="188"/>
      <c r="N109" s="189"/>
      <c r="O109" s="189"/>
      <c r="P109" s="189"/>
      <c r="Q109" s="189"/>
      <c r="R109" s="189"/>
      <c r="S109" s="189"/>
      <c r="T109" s="190"/>
      <c r="AT109" s="191" t="s">
        <v>118</v>
      </c>
      <c r="AU109" s="191" t="s">
        <v>79</v>
      </c>
      <c r="AV109" s="13" t="s">
        <v>79</v>
      </c>
      <c r="AW109" s="13" t="s">
        <v>33</v>
      </c>
      <c r="AX109" s="13" t="s">
        <v>77</v>
      </c>
      <c r="AY109" s="191" t="s">
        <v>109</v>
      </c>
    </row>
    <row r="110" spans="1:65" s="311" customFormat="1" ht="24.2" customHeight="1">
      <c r="A110" s="297"/>
      <c r="B110" s="298"/>
      <c r="C110" s="299" t="s">
        <v>156</v>
      </c>
      <c r="D110" s="299" t="s">
        <v>111</v>
      </c>
      <c r="E110" s="300" t="s">
        <v>157</v>
      </c>
      <c r="F110" s="301" t="s">
        <v>620</v>
      </c>
      <c r="G110" s="302" t="s">
        <v>136</v>
      </c>
      <c r="H110" s="303">
        <v>5.2</v>
      </c>
      <c r="I110" s="304"/>
      <c r="J110" s="304">
        <f>ROUND(I110*H110,2)</f>
        <v>0</v>
      </c>
      <c r="K110" s="305"/>
      <c r="L110" s="306"/>
      <c r="M110" s="307" t="s">
        <v>17</v>
      </c>
      <c r="N110" s="308" t="s">
        <v>43</v>
      </c>
      <c r="O110" s="309">
        <v>1.0920000000000001</v>
      </c>
      <c r="P110" s="309">
        <f>O110*H110</f>
        <v>5.6784000000000008</v>
      </c>
      <c r="Q110" s="309">
        <v>0</v>
      </c>
      <c r="R110" s="309">
        <f>Q110*H110</f>
        <v>0</v>
      </c>
      <c r="S110" s="309">
        <v>0</v>
      </c>
      <c r="T110" s="310">
        <f>S110*H110</f>
        <v>0</v>
      </c>
      <c r="U110" s="297"/>
      <c r="V110" s="297"/>
      <c r="W110" s="297"/>
      <c r="X110" s="297"/>
      <c r="Y110" s="297"/>
      <c r="Z110" s="297"/>
      <c r="AA110" s="297"/>
      <c r="AB110" s="297"/>
      <c r="AC110" s="297"/>
      <c r="AD110" s="297"/>
      <c r="AE110" s="297"/>
      <c r="AR110" s="312" t="s">
        <v>114</v>
      </c>
      <c r="AT110" s="312" t="s">
        <v>111</v>
      </c>
      <c r="AU110" s="312" t="s">
        <v>79</v>
      </c>
      <c r="AY110" s="313" t="s">
        <v>109</v>
      </c>
      <c r="BE110" s="314">
        <f>IF(N110="základní",J110,0)</f>
        <v>0</v>
      </c>
      <c r="BF110" s="314">
        <f>IF(N110="snížená",J110,0)</f>
        <v>0</v>
      </c>
      <c r="BG110" s="314">
        <f>IF(N110="zákl. přenesená",J110,0)</f>
        <v>0</v>
      </c>
      <c r="BH110" s="314">
        <f>IF(N110="sníž. přenesená",J110,0)</f>
        <v>0</v>
      </c>
      <c r="BI110" s="314">
        <f>IF(N110="nulová",J110,0)</f>
        <v>0</v>
      </c>
      <c r="BJ110" s="313" t="s">
        <v>77</v>
      </c>
      <c r="BK110" s="314">
        <f>ROUND(I110*H110,2)</f>
        <v>0</v>
      </c>
      <c r="BL110" s="313" t="s">
        <v>114</v>
      </c>
      <c r="BM110" s="312" t="s">
        <v>159</v>
      </c>
    </row>
    <row r="111" spans="1:65" s="2" customFormat="1" ht="19.5">
      <c r="A111" s="31"/>
      <c r="B111" s="32"/>
      <c r="C111" s="33"/>
      <c r="D111" s="178" t="s">
        <v>116</v>
      </c>
      <c r="E111" s="33"/>
      <c r="F111" s="179" t="s">
        <v>142</v>
      </c>
      <c r="G111" s="33"/>
      <c r="H111" s="33"/>
      <c r="I111" s="33"/>
      <c r="J111" s="33"/>
      <c r="K111" s="33"/>
      <c r="L111" s="36"/>
      <c r="M111" s="180"/>
      <c r="N111" s="181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7" t="s">
        <v>116</v>
      </c>
      <c r="AU111" s="17" t="s">
        <v>79</v>
      </c>
    </row>
    <row r="112" spans="1:65" s="13" customFormat="1">
      <c r="B112" s="182"/>
      <c r="C112" s="183"/>
      <c r="D112" s="178" t="s">
        <v>118</v>
      </c>
      <c r="E112" s="184" t="s">
        <v>17</v>
      </c>
      <c r="F112" s="185" t="s">
        <v>153</v>
      </c>
      <c r="G112" s="183"/>
      <c r="H112" s="186">
        <v>5.2</v>
      </c>
      <c r="I112" s="183"/>
      <c r="J112" s="183"/>
      <c r="K112" s="183"/>
      <c r="L112" s="187"/>
      <c r="M112" s="188"/>
      <c r="N112" s="189"/>
      <c r="O112" s="189"/>
      <c r="P112" s="189"/>
      <c r="Q112" s="189"/>
      <c r="R112" s="189"/>
      <c r="S112" s="189"/>
      <c r="T112" s="190"/>
      <c r="AT112" s="191" t="s">
        <v>118</v>
      </c>
      <c r="AU112" s="191" t="s">
        <v>79</v>
      </c>
      <c r="AV112" s="13" t="s">
        <v>79</v>
      </c>
      <c r="AW112" s="13" t="s">
        <v>33</v>
      </c>
      <c r="AX112" s="13" t="s">
        <v>77</v>
      </c>
      <c r="AY112" s="191" t="s">
        <v>109</v>
      </c>
    </row>
    <row r="113" spans="1:65" s="2" customFormat="1" ht="24.2" customHeight="1">
      <c r="A113" s="31"/>
      <c r="B113" s="32"/>
      <c r="C113" s="165" t="s">
        <v>160</v>
      </c>
      <c r="D113" s="165" t="s">
        <v>111</v>
      </c>
      <c r="E113" s="166" t="s">
        <v>157</v>
      </c>
      <c r="F113" s="167" t="s">
        <v>158</v>
      </c>
      <c r="G113" s="168" t="s">
        <v>136</v>
      </c>
      <c r="H113" s="169">
        <v>1.76</v>
      </c>
      <c r="I113" s="170"/>
      <c r="J113" s="170">
        <f>ROUND(I113*H113,2)</f>
        <v>0</v>
      </c>
      <c r="K113" s="171"/>
      <c r="L113" s="36"/>
      <c r="M113" s="172" t="s">
        <v>17</v>
      </c>
      <c r="N113" s="173" t="s">
        <v>43</v>
      </c>
      <c r="O113" s="174">
        <v>1.0920000000000001</v>
      </c>
      <c r="P113" s="174">
        <f>O113*H113</f>
        <v>1.9219200000000001</v>
      </c>
      <c r="Q113" s="174">
        <v>0</v>
      </c>
      <c r="R113" s="174">
        <f>Q113*H113</f>
        <v>0</v>
      </c>
      <c r="S113" s="174">
        <v>0</v>
      </c>
      <c r="T113" s="175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76" t="s">
        <v>114</v>
      </c>
      <c r="AT113" s="176" t="s">
        <v>111</v>
      </c>
      <c r="AU113" s="176" t="s">
        <v>79</v>
      </c>
      <c r="AY113" s="17" t="s">
        <v>109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7" t="s">
        <v>77</v>
      </c>
      <c r="BK113" s="177">
        <f>ROUND(I113*H113,2)</f>
        <v>0</v>
      </c>
      <c r="BL113" s="17" t="s">
        <v>114</v>
      </c>
      <c r="BM113" s="176" t="s">
        <v>161</v>
      </c>
    </row>
    <row r="114" spans="1:65" s="2" customFormat="1" ht="19.5">
      <c r="A114" s="31"/>
      <c r="B114" s="32"/>
      <c r="C114" s="33"/>
      <c r="D114" s="178" t="s">
        <v>116</v>
      </c>
      <c r="E114" s="33"/>
      <c r="F114" s="179" t="s">
        <v>162</v>
      </c>
      <c r="G114" s="33"/>
      <c r="H114" s="33"/>
      <c r="I114" s="33"/>
      <c r="J114" s="33"/>
      <c r="K114" s="33"/>
      <c r="L114" s="36"/>
      <c r="M114" s="180"/>
      <c r="N114" s="181"/>
      <c r="O114" s="61"/>
      <c r="P114" s="61"/>
      <c r="Q114" s="61"/>
      <c r="R114" s="61"/>
      <c r="S114" s="61"/>
      <c r="T114" s="62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7" t="s">
        <v>116</v>
      </c>
      <c r="AU114" s="17" t="s">
        <v>79</v>
      </c>
    </row>
    <row r="115" spans="1:65" s="13" customFormat="1">
      <c r="B115" s="182"/>
      <c r="C115" s="183"/>
      <c r="D115" s="178" t="s">
        <v>118</v>
      </c>
      <c r="E115" s="184" t="s">
        <v>17</v>
      </c>
      <c r="F115" s="185" t="s">
        <v>150</v>
      </c>
      <c r="G115" s="183"/>
      <c r="H115" s="186">
        <v>1.76</v>
      </c>
      <c r="I115" s="183"/>
      <c r="J115" s="183"/>
      <c r="K115" s="183"/>
      <c r="L115" s="187"/>
      <c r="M115" s="188"/>
      <c r="N115" s="189"/>
      <c r="O115" s="189"/>
      <c r="P115" s="189"/>
      <c r="Q115" s="189"/>
      <c r="R115" s="189"/>
      <c r="S115" s="189"/>
      <c r="T115" s="190"/>
      <c r="AT115" s="191" t="s">
        <v>118</v>
      </c>
      <c r="AU115" s="191" t="s">
        <v>79</v>
      </c>
      <c r="AV115" s="13" t="s">
        <v>79</v>
      </c>
      <c r="AW115" s="13" t="s">
        <v>33</v>
      </c>
      <c r="AX115" s="13" t="s">
        <v>77</v>
      </c>
      <c r="AY115" s="191" t="s">
        <v>109</v>
      </c>
    </row>
    <row r="116" spans="1:65" s="2" customFormat="1" ht="24.2" customHeight="1">
      <c r="A116" s="31"/>
      <c r="B116" s="32"/>
      <c r="C116" s="165" t="s">
        <v>163</v>
      </c>
      <c r="D116" s="165" t="s">
        <v>111</v>
      </c>
      <c r="E116" s="166" t="s">
        <v>157</v>
      </c>
      <c r="F116" s="167" t="s">
        <v>158</v>
      </c>
      <c r="G116" s="168" t="s">
        <v>136</v>
      </c>
      <c r="H116" s="169">
        <v>4</v>
      </c>
      <c r="I116" s="170"/>
      <c r="J116" s="170">
        <f>ROUND(I116*H116,2)</f>
        <v>0</v>
      </c>
      <c r="K116" s="171"/>
      <c r="L116" s="36"/>
      <c r="M116" s="172" t="s">
        <v>17</v>
      </c>
      <c r="N116" s="173" t="s">
        <v>43</v>
      </c>
      <c r="O116" s="174">
        <v>1.0920000000000001</v>
      </c>
      <c r="P116" s="174">
        <f>O116*H116</f>
        <v>4.3680000000000003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76" t="s">
        <v>114</v>
      </c>
      <c r="AT116" s="176" t="s">
        <v>111</v>
      </c>
      <c r="AU116" s="176" t="s">
        <v>79</v>
      </c>
      <c r="AY116" s="17" t="s">
        <v>109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7" t="s">
        <v>77</v>
      </c>
      <c r="BK116" s="177">
        <f>ROUND(I116*H116,2)</f>
        <v>0</v>
      </c>
      <c r="BL116" s="17" t="s">
        <v>114</v>
      </c>
      <c r="BM116" s="176" t="s">
        <v>164</v>
      </c>
    </row>
    <row r="117" spans="1:65" s="13" customFormat="1">
      <c r="B117" s="182"/>
      <c r="C117" s="183"/>
      <c r="D117" s="178" t="s">
        <v>118</v>
      </c>
      <c r="E117" s="184" t="s">
        <v>17</v>
      </c>
      <c r="F117" s="185" t="s">
        <v>114</v>
      </c>
      <c r="G117" s="183"/>
      <c r="H117" s="186">
        <v>4</v>
      </c>
      <c r="I117" s="183"/>
      <c r="J117" s="183"/>
      <c r="K117" s="183"/>
      <c r="L117" s="187"/>
      <c r="M117" s="188"/>
      <c r="N117" s="189"/>
      <c r="O117" s="189"/>
      <c r="P117" s="189"/>
      <c r="Q117" s="189"/>
      <c r="R117" s="189"/>
      <c r="S117" s="189"/>
      <c r="T117" s="190"/>
      <c r="AT117" s="191" t="s">
        <v>118</v>
      </c>
      <c r="AU117" s="191" t="s">
        <v>79</v>
      </c>
      <c r="AV117" s="13" t="s">
        <v>79</v>
      </c>
      <c r="AW117" s="13" t="s">
        <v>33</v>
      </c>
      <c r="AX117" s="13" t="s">
        <v>77</v>
      </c>
      <c r="AY117" s="191" t="s">
        <v>109</v>
      </c>
    </row>
    <row r="118" spans="1:65" s="2" customFormat="1" ht="14.45" customHeight="1">
      <c r="A118" s="31"/>
      <c r="B118" s="32"/>
      <c r="C118" s="165" t="s">
        <v>165</v>
      </c>
      <c r="D118" s="165" t="s">
        <v>111</v>
      </c>
      <c r="E118" s="166" t="s">
        <v>166</v>
      </c>
      <c r="F118" s="167" t="s">
        <v>167</v>
      </c>
      <c r="G118" s="168" t="s">
        <v>168</v>
      </c>
      <c r="H118" s="169">
        <v>15</v>
      </c>
      <c r="I118" s="170"/>
      <c r="J118" s="170">
        <f>ROUND(I118*H118,2)</f>
        <v>0</v>
      </c>
      <c r="K118" s="171"/>
      <c r="L118" s="36"/>
      <c r="M118" s="172" t="s">
        <v>17</v>
      </c>
      <c r="N118" s="173" t="s">
        <v>43</v>
      </c>
      <c r="O118" s="174">
        <v>0.57299999999999995</v>
      </c>
      <c r="P118" s="174">
        <f>O118*H118</f>
        <v>8.5949999999999989</v>
      </c>
      <c r="Q118" s="174">
        <v>2.1930000000000002E-2</v>
      </c>
      <c r="R118" s="174">
        <f>Q118*H118</f>
        <v>0.32895000000000002</v>
      </c>
      <c r="S118" s="174">
        <v>0</v>
      </c>
      <c r="T118" s="175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6" t="s">
        <v>114</v>
      </c>
      <c r="AT118" s="176" t="s">
        <v>111</v>
      </c>
      <c r="AU118" s="176" t="s">
        <v>79</v>
      </c>
      <c r="AY118" s="17" t="s">
        <v>109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7" t="s">
        <v>77</v>
      </c>
      <c r="BK118" s="177">
        <f>ROUND(I118*H118,2)</f>
        <v>0</v>
      </c>
      <c r="BL118" s="17" t="s">
        <v>114</v>
      </c>
      <c r="BM118" s="176" t="s">
        <v>169</v>
      </c>
    </row>
    <row r="119" spans="1:65" s="2" customFormat="1" ht="19.5">
      <c r="A119" s="31"/>
      <c r="B119" s="32"/>
      <c r="C119" s="33"/>
      <c r="D119" s="178" t="s">
        <v>116</v>
      </c>
      <c r="E119" s="33"/>
      <c r="F119" s="179" t="s">
        <v>170</v>
      </c>
      <c r="G119" s="33"/>
      <c r="H119" s="33"/>
      <c r="I119" s="33"/>
      <c r="J119" s="33"/>
      <c r="K119" s="33"/>
      <c r="L119" s="36"/>
      <c r="M119" s="180"/>
      <c r="N119" s="181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7" t="s">
        <v>116</v>
      </c>
      <c r="AU119" s="17" t="s">
        <v>79</v>
      </c>
    </row>
    <row r="120" spans="1:65" s="13" customFormat="1">
      <c r="B120" s="182"/>
      <c r="C120" s="183"/>
      <c r="D120" s="178" t="s">
        <v>118</v>
      </c>
      <c r="E120" s="184" t="s">
        <v>17</v>
      </c>
      <c r="F120" s="185" t="s">
        <v>8</v>
      </c>
      <c r="G120" s="183"/>
      <c r="H120" s="186">
        <v>15</v>
      </c>
      <c r="I120" s="183"/>
      <c r="J120" s="183"/>
      <c r="K120" s="183"/>
      <c r="L120" s="187"/>
      <c r="M120" s="188"/>
      <c r="N120" s="189"/>
      <c r="O120" s="189"/>
      <c r="P120" s="189"/>
      <c r="Q120" s="189"/>
      <c r="R120" s="189"/>
      <c r="S120" s="189"/>
      <c r="T120" s="190"/>
      <c r="AT120" s="191" t="s">
        <v>118</v>
      </c>
      <c r="AU120" s="191" t="s">
        <v>79</v>
      </c>
      <c r="AV120" s="13" t="s">
        <v>79</v>
      </c>
      <c r="AW120" s="13" t="s">
        <v>33</v>
      </c>
      <c r="AX120" s="13" t="s">
        <v>77</v>
      </c>
      <c r="AY120" s="191" t="s">
        <v>109</v>
      </c>
    </row>
    <row r="121" spans="1:65" s="2" customFormat="1" ht="14.45" customHeight="1">
      <c r="A121" s="31"/>
      <c r="B121" s="32"/>
      <c r="C121" s="165" t="s">
        <v>8</v>
      </c>
      <c r="D121" s="165" t="s">
        <v>111</v>
      </c>
      <c r="E121" s="166" t="s">
        <v>166</v>
      </c>
      <c r="F121" s="167" t="s">
        <v>167</v>
      </c>
      <c r="G121" s="168" t="s">
        <v>168</v>
      </c>
      <c r="H121" s="169">
        <v>35</v>
      </c>
      <c r="I121" s="170"/>
      <c r="J121" s="170">
        <f>ROUND(I121*H121,2)</f>
        <v>0</v>
      </c>
      <c r="K121" s="171"/>
      <c r="L121" s="36"/>
      <c r="M121" s="172" t="s">
        <v>17</v>
      </c>
      <c r="N121" s="173" t="s">
        <v>43</v>
      </c>
      <c r="O121" s="174">
        <v>0.57299999999999995</v>
      </c>
      <c r="P121" s="174">
        <f>O121*H121</f>
        <v>20.055</v>
      </c>
      <c r="Q121" s="174">
        <v>2.1930000000000002E-2</v>
      </c>
      <c r="R121" s="174">
        <f>Q121*H121</f>
        <v>0.76755000000000007</v>
      </c>
      <c r="S121" s="174">
        <v>0</v>
      </c>
      <c r="T121" s="17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6" t="s">
        <v>114</v>
      </c>
      <c r="AT121" s="176" t="s">
        <v>111</v>
      </c>
      <c r="AU121" s="176" t="s">
        <v>79</v>
      </c>
      <c r="AY121" s="17" t="s">
        <v>109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7" t="s">
        <v>77</v>
      </c>
      <c r="BK121" s="177">
        <f>ROUND(I121*H121,2)</f>
        <v>0</v>
      </c>
      <c r="BL121" s="17" t="s">
        <v>114</v>
      </c>
      <c r="BM121" s="176" t="s">
        <v>171</v>
      </c>
    </row>
    <row r="122" spans="1:65" s="2" customFormat="1" ht="19.5">
      <c r="A122" s="31"/>
      <c r="B122" s="32"/>
      <c r="C122" s="33"/>
      <c r="D122" s="178" t="s">
        <v>116</v>
      </c>
      <c r="E122" s="33"/>
      <c r="F122" s="179" t="s">
        <v>142</v>
      </c>
      <c r="G122" s="33"/>
      <c r="H122" s="33"/>
      <c r="I122" s="33"/>
      <c r="J122" s="33"/>
      <c r="K122" s="33"/>
      <c r="L122" s="36"/>
      <c r="M122" s="180"/>
      <c r="N122" s="181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7" t="s">
        <v>116</v>
      </c>
      <c r="AU122" s="17" t="s">
        <v>79</v>
      </c>
    </row>
    <row r="123" spans="1:65" s="13" customFormat="1">
      <c r="B123" s="182"/>
      <c r="C123" s="183"/>
      <c r="D123" s="178" t="s">
        <v>118</v>
      </c>
      <c r="E123" s="184" t="s">
        <v>17</v>
      </c>
      <c r="F123" s="185" t="s">
        <v>172</v>
      </c>
      <c r="G123" s="183"/>
      <c r="H123" s="186">
        <v>35</v>
      </c>
      <c r="I123" s="183"/>
      <c r="J123" s="183"/>
      <c r="K123" s="183"/>
      <c r="L123" s="187"/>
      <c r="M123" s="188"/>
      <c r="N123" s="189"/>
      <c r="O123" s="189"/>
      <c r="P123" s="189"/>
      <c r="Q123" s="189"/>
      <c r="R123" s="189"/>
      <c r="S123" s="189"/>
      <c r="T123" s="190"/>
      <c r="AT123" s="191" t="s">
        <v>118</v>
      </c>
      <c r="AU123" s="191" t="s">
        <v>79</v>
      </c>
      <c r="AV123" s="13" t="s">
        <v>79</v>
      </c>
      <c r="AW123" s="13" t="s">
        <v>33</v>
      </c>
      <c r="AX123" s="13" t="s">
        <v>77</v>
      </c>
      <c r="AY123" s="191" t="s">
        <v>109</v>
      </c>
    </row>
    <row r="124" spans="1:65" s="2" customFormat="1" ht="14.45" customHeight="1">
      <c r="A124" s="31"/>
      <c r="B124" s="32"/>
      <c r="C124" s="165" t="s">
        <v>173</v>
      </c>
      <c r="D124" s="165" t="s">
        <v>111</v>
      </c>
      <c r="E124" s="166" t="s">
        <v>174</v>
      </c>
      <c r="F124" s="167" t="s">
        <v>175</v>
      </c>
      <c r="G124" s="168" t="s">
        <v>176</v>
      </c>
      <c r="H124" s="169">
        <v>120</v>
      </c>
      <c r="I124" s="170"/>
      <c r="J124" s="170">
        <f>ROUND(I124*H124,2)</f>
        <v>0</v>
      </c>
      <c r="K124" s="171"/>
      <c r="L124" s="36"/>
      <c r="M124" s="172" t="s">
        <v>17</v>
      </c>
      <c r="N124" s="173" t="s">
        <v>43</v>
      </c>
      <c r="O124" s="174">
        <v>0.184</v>
      </c>
      <c r="P124" s="174">
        <f>O124*H124</f>
        <v>22.08</v>
      </c>
      <c r="Q124" s="174">
        <v>3.0000000000000001E-5</v>
      </c>
      <c r="R124" s="174">
        <f>Q124*H124</f>
        <v>3.5999999999999999E-3</v>
      </c>
      <c r="S124" s="174">
        <v>0</v>
      </c>
      <c r="T124" s="17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6" t="s">
        <v>114</v>
      </c>
      <c r="AT124" s="176" t="s">
        <v>111</v>
      </c>
      <c r="AU124" s="176" t="s">
        <v>79</v>
      </c>
      <c r="AY124" s="17" t="s">
        <v>109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7" t="s">
        <v>77</v>
      </c>
      <c r="BK124" s="177">
        <f>ROUND(I124*H124,2)</f>
        <v>0</v>
      </c>
      <c r="BL124" s="17" t="s">
        <v>114</v>
      </c>
      <c r="BM124" s="176" t="s">
        <v>177</v>
      </c>
    </row>
    <row r="125" spans="1:65" s="13" customFormat="1">
      <c r="B125" s="182"/>
      <c r="C125" s="183"/>
      <c r="D125" s="178" t="s">
        <v>118</v>
      </c>
      <c r="E125" s="184" t="s">
        <v>17</v>
      </c>
      <c r="F125" s="185" t="s">
        <v>178</v>
      </c>
      <c r="G125" s="183"/>
      <c r="H125" s="186">
        <v>120</v>
      </c>
      <c r="I125" s="183"/>
      <c r="J125" s="183"/>
      <c r="K125" s="183"/>
      <c r="L125" s="187"/>
      <c r="M125" s="188"/>
      <c r="N125" s="189"/>
      <c r="O125" s="189"/>
      <c r="P125" s="189"/>
      <c r="Q125" s="189"/>
      <c r="R125" s="189"/>
      <c r="S125" s="189"/>
      <c r="T125" s="190"/>
      <c r="AT125" s="191" t="s">
        <v>118</v>
      </c>
      <c r="AU125" s="191" t="s">
        <v>79</v>
      </c>
      <c r="AV125" s="13" t="s">
        <v>79</v>
      </c>
      <c r="AW125" s="13" t="s">
        <v>33</v>
      </c>
      <c r="AX125" s="13" t="s">
        <v>77</v>
      </c>
      <c r="AY125" s="191" t="s">
        <v>109</v>
      </c>
    </row>
    <row r="126" spans="1:65" s="2" customFormat="1" ht="14.45" customHeight="1">
      <c r="A126" s="31"/>
      <c r="B126" s="32"/>
      <c r="C126" s="165" t="s">
        <v>179</v>
      </c>
      <c r="D126" s="165" t="s">
        <v>111</v>
      </c>
      <c r="E126" s="166" t="s">
        <v>180</v>
      </c>
      <c r="F126" s="167" t="s">
        <v>181</v>
      </c>
      <c r="G126" s="168" t="s">
        <v>122</v>
      </c>
      <c r="H126" s="169">
        <v>577</v>
      </c>
      <c r="I126" s="170"/>
      <c r="J126" s="170">
        <f>ROUND(I126*H126,2)</f>
        <v>0</v>
      </c>
      <c r="K126" s="171"/>
      <c r="L126" s="36"/>
      <c r="M126" s="172" t="s">
        <v>17</v>
      </c>
      <c r="N126" s="173" t="s">
        <v>43</v>
      </c>
      <c r="O126" s="174">
        <v>1.4999999999999999E-2</v>
      </c>
      <c r="P126" s="174">
        <f>O126*H126</f>
        <v>8.6549999999999994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6" t="s">
        <v>114</v>
      </c>
      <c r="AT126" s="176" t="s">
        <v>111</v>
      </c>
      <c r="AU126" s="176" t="s">
        <v>79</v>
      </c>
      <c r="AY126" s="17" t="s">
        <v>109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7" t="s">
        <v>77</v>
      </c>
      <c r="BK126" s="177">
        <f>ROUND(I126*H126,2)</f>
        <v>0</v>
      </c>
      <c r="BL126" s="17" t="s">
        <v>114</v>
      </c>
      <c r="BM126" s="176" t="s">
        <v>182</v>
      </c>
    </row>
    <row r="127" spans="1:65" s="13" customFormat="1">
      <c r="B127" s="182"/>
      <c r="C127" s="183"/>
      <c r="D127" s="178" t="s">
        <v>118</v>
      </c>
      <c r="E127" s="184" t="s">
        <v>17</v>
      </c>
      <c r="F127" s="185" t="s">
        <v>183</v>
      </c>
      <c r="G127" s="183"/>
      <c r="H127" s="186">
        <v>577</v>
      </c>
      <c r="I127" s="183"/>
      <c r="J127" s="183"/>
      <c r="K127" s="183"/>
      <c r="L127" s="187"/>
      <c r="M127" s="188"/>
      <c r="N127" s="189"/>
      <c r="O127" s="189"/>
      <c r="P127" s="189"/>
      <c r="Q127" s="189"/>
      <c r="R127" s="189"/>
      <c r="S127" s="189"/>
      <c r="T127" s="190"/>
      <c r="AT127" s="191" t="s">
        <v>118</v>
      </c>
      <c r="AU127" s="191" t="s">
        <v>79</v>
      </c>
      <c r="AV127" s="13" t="s">
        <v>79</v>
      </c>
      <c r="AW127" s="13" t="s">
        <v>33</v>
      </c>
      <c r="AX127" s="13" t="s">
        <v>77</v>
      </c>
      <c r="AY127" s="191" t="s">
        <v>109</v>
      </c>
    </row>
    <row r="128" spans="1:65" s="2" customFormat="1" ht="14.45" customHeight="1">
      <c r="A128" s="31"/>
      <c r="B128" s="32"/>
      <c r="C128" s="165" t="s">
        <v>184</v>
      </c>
      <c r="D128" s="165" t="s">
        <v>111</v>
      </c>
      <c r="E128" s="166" t="s">
        <v>185</v>
      </c>
      <c r="F128" s="167" t="s">
        <v>186</v>
      </c>
      <c r="G128" s="168" t="s">
        <v>136</v>
      </c>
      <c r="H128" s="169">
        <v>511.9</v>
      </c>
      <c r="I128" s="170"/>
      <c r="J128" s="170">
        <f>ROUND(I128*H128,2)</f>
        <v>0</v>
      </c>
      <c r="K128" s="171"/>
      <c r="L128" s="36"/>
      <c r="M128" s="172" t="s">
        <v>17</v>
      </c>
      <c r="N128" s="173" t="s">
        <v>43</v>
      </c>
      <c r="O128" s="174">
        <v>0.193</v>
      </c>
      <c r="P128" s="174">
        <f>O128*H128</f>
        <v>98.796700000000001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6" t="s">
        <v>114</v>
      </c>
      <c r="AT128" s="176" t="s">
        <v>111</v>
      </c>
      <c r="AU128" s="176" t="s">
        <v>79</v>
      </c>
      <c r="AY128" s="17" t="s">
        <v>109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7" t="s">
        <v>77</v>
      </c>
      <c r="BK128" s="177">
        <f>ROUND(I128*H128,2)</f>
        <v>0</v>
      </c>
      <c r="BL128" s="17" t="s">
        <v>114</v>
      </c>
      <c r="BM128" s="176" t="s">
        <v>187</v>
      </c>
    </row>
    <row r="129" spans="1:65" s="13" customFormat="1">
      <c r="B129" s="182"/>
      <c r="C129" s="183"/>
      <c r="D129" s="178" t="s">
        <v>118</v>
      </c>
      <c r="E129" s="184" t="s">
        <v>17</v>
      </c>
      <c r="F129" s="185" t="s">
        <v>188</v>
      </c>
      <c r="G129" s="183"/>
      <c r="H129" s="186">
        <v>511.9</v>
      </c>
      <c r="I129" s="183"/>
      <c r="J129" s="183"/>
      <c r="K129" s="183"/>
      <c r="L129" s="187"/>
      <c r="M129" s="188"/>
      <c r="N129" s="189"/>
      <c r="O129" s="189"/>
      <c r="P129" s="189"/>
      <c r="Q129" s="189"/>
      <c r="R129" s="189"/>
      <c r="S129" s="189"/>
      <c r="T129" s="190"/>
      <c r="AT129" s="191" t="s">
        <v>118</v>
      </c>
      <c r="AU129" s="191" t="s">
        <v>79</v>
      </c>
      <c r="AV129" s="13" t="s">
        <v>79</v>
      </c>
      <c r="AW129" s="13" t="s">
        <v>33</v>
      </c>
      <c r="AX129" s="13" t="s">
        <v>77</v>
      </c>
      <c r="AY129" s="191" t="s">
        <v>109</v>
      </c>
    </row>
    <row r="130" spans="1:65" s="2" customFormat="1" ht="24.2" customHeight="1">
      <c r="A130" s="31"/>
      <c r="B130" s="32"/>
      <c r="C130" s="165" t="s">
        <v>189</v>
      </c>
      <c r="D130" s="165" t="s">
        <v>111</v>
      </c>
      <c r="E130" s="166" t="s">
        <v>190</v>
      </c>
      <c r="F130" s="167" t="s">
        <v>191</v>
      </c>
      <c r="G130" s="168" t="s">
        <v>136</v>
      </c>
      <c r="H130" s="169">
        <v>16.225999999999999</v>
      </c>
      <c r="I130" s="170"/>
      <c r="J130" s="170">
        <f>ROUND(I130*H130,2)</f>
        <v>0</v>
      </c>
      <c r="K130" s="171"/>
      <c r="L130" s="36"/>
      <c r="M130" s="172" t="s">
        <v>17</v>
      </c>
      <c r="N130" s="173" t="s">
        <v>43</v>
      </c>
      <c r="O130" s="174">
        <v>1.2669999999999999</v>
      </c>
      <c r="P130" s="174">
        <f>O130*H130</f>
        <v>20.558341999999996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6" t="s">
        <v>114</v>
      </c>
      <c r="AT130" s="176" t="s">
        <v>111</v>
      </c>
      <c r="AU130" s="176" t="s">
        <v>79</v>
      </c>
      <c r="AY130" s="17" t="s">
        <v>109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7" t="s">
        <v>77</v>
      </c>
      <c r="BK130" s="177">
        <f>ROUND(I130*H130,2)</f>
        <v>0</v>
      </c>
      <c r="BL130" s="17" t="s">
        <v>114</v>
      </c>
      <c r="BM130" s="176" t="s">
        <v>192</v>
      </c>
    </row>
    <row r="131" spans="1:65" s="2" customFormat="1" ht="19.5">
      <c r="A131" s="31"/>
      <c r="B131" s="32"/>
      <c r="C131" s="33"/>
      <c r="D131" s="178" t="s">
        <v>116</v>
      </c>
      <c r="E131" s="33"/>
      <c r="F131" s="179" t="s">
        <v>193</v>
      </c>
      <c r="G131" s="33"/>
      <c r="H131" s="33"/>
      <c r="I131" s="33"/>
      <c r="J131" s="33"/>
      <c r="K131" s="33"/>
      <c r="L131" s="36"/>
      <c r="M131" s="180"/>
      <c r="N131" s="181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7" t="s">
        <v>116</v>
      </c>
      <c r="AU131" s="17" t="s">
        <v>79</v>
      </c>
    </row>
    <row r="132" spans="1:65" s="13" customFormat="1">
      <c r="B132" s="182"/>
      <c r="C132" s="183"/>
      <c r="D132" s="178" t="s">
        <v>118</v>
      </c>
      <c r="E132" s="184" t="s">
        <v>17</v>
      </c>
      <c r="F132" s="185" t="s">
        <v>194</v>
      </c>
      <c r="G132" s="183"/>
      <c r="H132" s="186">
        <v>10.85</v>
      </c>
      <c r="I132" s="183"/>
      <c r="J132" s="183"/>
      <c r="K132" s="183"/>
      <c r="L132" s="187"/>
      <c r="M132" s="188"/>
      <c r="N132" s="189"/>
      <c r="O132" s="189"/>
      <c r="P132" s="189"/>
      <c r="Q132" s="189"/>
      <c r="R132" s="189"/>
      <c r="S132" s="189"/>
      <c r="T132" s="190"/>
      <c r="AT132" s="191" t="s">
        <v>118</v>
      </c>
      <c r="AU132" s="191" t="s">
        <v>79</v>
      </c>
      <c r="AV132" s="13" t="s">
        <v>79</v>
      </c>
      <c r="AW132" s="13" t="s">
        <v>33</v>
      </c>
      <c r="AX132" s="13" t="s">
        <v>72</v>
      </c>
      <c r="AY132" s="191" t="s">
        <v>109</v>
      </c>
    </row>
    <row r="133" spans="1:65" s="13" customFormat="1">
      <c r="B133" s="182"/>
      <c r="C133" s="183"/>
      <c r="D133" s="178" t="s">
        <v>118</v>
      </c>
      <c r="E133" s="184" t="s">
        <v>17</v>
      </c>
      <c r="F133" s="185" t="s">
        <v>195</v>
      </c>
      <c r="G133" s="183"/>
      <c r="H133" s="186">
        <v>5.3760000000000003</v>
      </c>
      <c r="I133" s="183"/>
      <c r="J133" s="183"/>
      <c r="K133" s="183"/>
      <c r="L133" s="187"/>
      <c r="M133" s="188"/>
      <c r="N133" s="189"/>
      <c r="O133" s="189"/>
      <c r="P133" s="189"/>
      <c r="Q133" s="189"/>
      <c r="R133" s="189"/>
      <c r="S133" s="189"/>
      <c r="T133" s="190"/>
      <c r="AT133" s="191" t="s">
        <v>118</v>
      </c>
      <c r="AU133" s="191" t="s">
        <v>79</v>
      </c>
      <c r="AV133" s="13" t="s">
        <v>79</v>
      </c>
      <c r="AW133" s="13" t="s">
        <v>33</v>
      </c>
      <c r="AX133" s="13" t="s">
        <v>72</v>
      </c>
      <c r="AY133" s="191" t="s">
        <v>109</v>
      </c>
    </row>
    <row r="134" spans="1:65" s="14" customFormat="1">
      <c r="B134" s="192"/>
      <c r="C134" s="193"/>
      <c r="D134" s="178" t="s">
        <v>118</v>
      </c>
      <c r="E134" s="194" t="s">
        <v>17</v>
      </c>
      <c r="F134" s="195" t="s">
        <v>196</v>
      </c>
      <c r="G134" s="193"/>
      <c r="H134" s="196">
        <v>16.225999999999999</v>
      </c>
      <c r="I134" s="193"/>
      <c r="J134" s="193"/>
      <c r="K134" s="193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118</v>
      </c>
      <c r="AU134" s="201" t="s">
        <v>79</v>
      </c>
      <c r="AV134" s="14" t="s">
        <v>114</v>
      </c>
      <c r="AW134" s="14" t="s">
        <v>33</v>
      </c>
      <c r="AX134" s="14" t="s">
        <v>77</v>
      </c>
      <c r="AY134" s="201" t="s">
        <v>109</v>
      </c>
    </row>
    <row r="135" spans="1:65" s="2" customFormat="1" ht="24.2" customHeight="1">
      <c r="A135" s="31"/>
      <c r="B135" s="32"/>
      <c r="C135" s="165" t="s">
        <v>197</v>
      </c>
      <c r="D135" s="165" t="s">
        <v>111</v>
      </c>
      <c r="E135" s="166" t="s">
        <v>190</v>
      </c>
      <c r="F135" s="167" t="s">
        <v>191</v>
      </c>
      <c r="G135" s="168" t="s">
        <v>136</v>
      </c>
      <c r="H135" s="169">
        <v>11.311999999999999</v>
      </c>
      <c r="I135" s="170"/>
      <c r="J135" s="170">
        <f>ROUND(I135*H135,2)</f>
        <v>0</v>
      </c>
      <c r="K135" s="171"/>
      <c r="L135" s="36"/>
      <c r="M135" s="172" t="s">
        <v>17</v>
      </c>
      <c r="N135" s="173" t="s">
        <v>43</v>
      </c>
      <c r="O135" s="174">
        <v>1.2669999999999999</v>
      </c>
      <c r="P135" s="174">
        <f>O135*H135</f>
        <v>14.332303999999999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6" t="s">
        <v>114</v>
      </c>
      <c r="AT135" s="176" t="s">
        <v>111</v>
      </c>
      <c r="AU135" s="176" t="s">
        <v>79</v>
      </c>
      <c r="AY135" s="17" t="s">
        <v>109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7" t="s">
        <v>77</v>
      </c>
      <c r="BK135" s="177">
        <f>ROUND(I135*H135,2)</f>
        <v>0</v>
      </c>
      <c r="BL135" s="17" t="s">
        <v>114</v>
      </c>
      <c r="BM135" s="176" t="s">
        <v>198</v>
      </c>
    </row>
    <row r="136" spans="1:65" s="2" customFormat="1" ht="19.5">
      <c r="A136" s="31"/>
      <c r="B136" s="32"/>
      <c r="C136" s="33"/>
      <c r="D136" s="178" t="s">
        <v>116</v>
      </c>
      <c r="E136" s="33"/>
      <c r="F136" s="179" t="s">
        <v>162</v>
      </c>
      <c r="G136" s="33"/>
      <c r="H136" s="33"/>
      <c r="I136" s="33"/>
      <c r="J136" s="33"/>
      <c r="K136" s="33"/>
      <c r="L136" s="36"/>
      <c r="M136" s="180"/>
      <c r="N136" s="181"/>
      <c r="O136" s="61"/>
      <c r="P136" s="61"/>
      <c r="Q136" s="61"/>
      <c r="R136" s="61"/>
      <c r="S136" s="61"/>
      <c r="T136" s="62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7" t="s">
        <v>116</v>
      </c>
      <c r="AU136" s="17" t="s">
        <v>79</v>
      </c>
    </row>
    <row r="137" spans="1:65" s="13" customFormat="1">
      <c r="B137" s="182"/>
      <c r="C137" s="183"/>
      <c r="D137" s="178" t="s">
        <v>118</v>
      </c>
      <c r="E137" s="184" t="s">
        <v>17</v>
      </c>
      <c r="F137" s="185" t="s">
        <v>199</v>
      </c>
      <c r="G137" s="183"/>
      <c r="H137" s="186">
        <v>8.2319999999999993</v>
      </c>
      <c r="I137" s="183"/>
      <c r="J137" s="183"/>
      <c r="K137" s="183"/>
      <c r="L137" s="187"/>
      <c r="M137" s="188"/>
      <c r="N137" s="189"/>
      <c r="O137" s="189"/>
      <c r="P137" s="189"/>
      <c r="Q137" s="189"/>
      <c r="R137" s="189"/>
      <c r="S137" s="189"/>
      <c r="T137" s="190"/>
      <c r="AT137" s="191" t="s">
        <v>118</v>
      </c>
      <c r="AU137" s="191" t="s">
        <v>79</v>
      </c>
      <c r="AV137" s="13" t="s">
        <v>79</v>
      </c>
      <c r="AW137" s="13" t="s">
        <v>33</v>
      </c>
      <c r="AX137" s="13" t="s">
        <v>72</v>
      </c>
      <c r="AY137" s="191" t="s">
        <v>109</v>
      </c>
    </row>
    <row r="138" spans="1:65" s="13" customFormat="1">
      <c r="B138" s="182"/>
      <c r="C138" s="183"/>
      <c r="D138" s="178" t="s">
        <v>118</v>
      </c>
      <c r="E138" s="184" t="s">
        <v>17</v>
      </c>
      <c r="F138" s="185" t="s">
        <v>200</v>
      </c>
      <c r="G138" s="183"/>
      <c r="H138" s="186">
        <v>3.08</v>
      </c>
      <c r="I138" s="183"/>
      <c r="J138" s="183"/>
      <c r="K138" s="183"/>
      <c r="L138" s="187"/>
      <c r="M138" s="188"/>
      <c r="N138" s="189"/>
      <c r="O138" s="189"/>
      <c r="P138" s="189"/>
      <c r="Q138" s="189"/>
      <c r="R138" s="189"/>
      <c r="S138" s="189"/>
      <c r="T138" s="190"/>
      <c r="AT138" s="191" t="s">
        <v>118</v>
      </c>
      <c r="AU138" s="191" t="s">
        <v>79</v>
      </c>
      <c r="AV138" s="13" t="s">
        <v>79</v>
      </c>
      <c r="AW138" s="13" t="s">
        <v>33</v>
      </c>
      <c r="AX138" s="13" t="s">
        <v>72</v>
      </c>
      <c r="AY138" s="191" t="s">
        <v>109</v>
      </c>
    </row>
    <row r="139" spans="1:65" s="14" customFormat="1">
      <c r="B139" s="192"/>
      <c r="C139" s="193"/>
      <c r="D139" s="178" t="s">
        <v>118</v>
      </c>
      <c r="E139" s="194" t="s">
        <v>17</v>
      </c>
      <c r="F139" s="195" t="s">
        <v>196</v>
      </c>
      <c r="G139" s="193"/>
      <c r="H139" s="196">
        <v>11.311999999999999</v>
      </c>
      <c r="I139" s="193"/>
      <c r="J139" s="193"/>
      <c r="K139" s="193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118</v>
      </c>
      <c r="AU139" s="201" t="s">
        <v>79</v>
      </c>
      <c r="AV139" s="14" t="s">
        <v>114</v>
      </c>
      <c r="AW139" s="14" t="s">
        <v>33</v>
      </c>
      <c r="AX139" s="14" t="s">
        <v>77</v>
      </c>
      <c r="AY139" s="201" t="s">
        <v>109</v>
      </c>
    </row>
    <row r="140" spans="1:65" s="2" customFormat="1" ht="24.2" customHeight="1">
      <c r="A140" s="31"/>
      <c r="B140" s="32"/>
      <c r="C140" s="165" t="s">
        <v>7</v>
      </c>
      <c r="D140" s="165" t="s">
        <v>111</v>
      </c>
      <c r="E140" s="166" t="s">
        <v>201</v>
      </c>
      <c r="F140" s="167" t="s">
        <v>202</v>
      </c>
      <c r="G140" s="168" t="s">
        <v>128</v>
      </c>
      <c r="H140" s="169">
        <v>1</v>
      </c>
      <c r="I140" s="170"/>
      <c r="J140" s="170">
        <f>ROUND(I140*H140,2)</f>
        <v>0</v>
      </c>
      <c r="K140" s="171"/>
      <c r="L140" s="36"/>
      <c r="M140" s="172" t="s">
        <v>17</v>
      </c>
      <c r="N140" s="173" t="s">
        <v>43</v>
      </c>
      <c r="O140" s="174">
        <v>1.306</v>
      </c>
      <c r="P140" s="174">
        <f>O140*H140</f>
        <v>1.306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6" t="s">
        <v>114</v>
      </c>
      <c r="AT140" s="176" t="s">
        <v>111</v>
      </c>
      <c r="AU140" s="176" t="s">
        <v>79</v>
      </c>
      <c r="AY140" s="17" t="s">
        <v>109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7" t="s">
        <v>77</v>
      </c>
      <c r="BK140" s="177">
        <f>ROUND(I140*H140,2)</f>
        <v>0</v>
      </c>
      <c r="BL140" s="17" t="s">
        <v>114</v>
      </c>
      <c r="BM140" s="176" t="s">
        <v>203</v>
      </c>
    </row>
    <row r="141" spans="1:65" s="13" customFormat="1">
      <c r="B141" s="182"/>
      <c r="C141" s="183"/>
      <c r="D141" s="178" t="s">
        <v>118</v>
      </c>
      <c r="E141" s="184" t="s">
        <v>17</v>
      </c>
      <c r="F141" s="185" t="s">
        <v>77</v>
      </c>
      <c r="G141" s="183"/>
      <c r="H141" s="186">
        <v>1</v>
      </c>
      <c r="I141" s="183"/>
      <c r="J141" s="183"/>
      <c r="K141" s="183"/>
      <c r="L141" s="187"/>
      <c r="M141" s="188"/>
      <c r="N141" s="189"/>
      <c r="O141" s="189"/>
      <c r="P141" s="189"/>
      <c r="Q141" s="189"/>
      <c r="R141" s="189"/>
      <c r="S141" s="189"/>
      <c r="T141" s="190"/>
      <c r="AT141" s="191" t="s">
        <v>118</v>
      </c>
      <c r="AU141" s="191" t="s">
        <v>79</v>
      </c>
      <c r="AV141" s="13" t="s">
        <v>79</v>
      </c>
      <c r="AW141" s="13" t="s">
        <v>33</v>
      </c>
      <c r="AX141" s="13" t="s">
        <v>77</v>
      </c>
      <c r="AY141" s="191" t="s">
        <v>109</v>
      </c>
    </row>
    <row r="142" spans="1:65" s="2" customFormat="1" ht="24.2" customHeight="1">
      <c r="A142" s="31"/>
      <c r="B142" s="32"/>
      <c r="C142" s="165" t="s">
        <v>204</v>
      </c>
      <c r="D142" s="165" t="s">
        <v>111</v>
      </c>
      <c r="E142" s="166" t="s">
        <v>205</v>
      </c>
      <c r="F142" s="167" t="s">
        <v>206</v>
      </c>
      <c r="G142" s="168" t="s">
        <v>128</v>
      </c>
      <c r="H142" s="169">
        <v>1</v>
      </c>
      <c r="I142" s="170"/>
      <c r="J142" s="170">
        <f>ROUND(I142*H142,2)</f>
        <v>0</v>
      </c>
      <c r="K142" s="171"/>
      <c r="L142" s="36"/>
      <c r="M142" s="172" t="s">
        <v>17</v>
      </c>
      <c r="N142" s="173" t="s">
        <v>43</v>
      </c>
      <c r="O142" s="174">
        <v>4.8390000000000004</v>
      </c>
      <c r="P142" s="174">
        <f>O142*H142</f>
        <v>4.8390000000000004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6" t="s">
        <v>114</v>
      </c>
      <c r="AT142" s="176" t="s">
        <v>111</v>
      </c>
      <c r="AU142" s="176" t="s">
        <v>79</v>
      </c>
      <c r="AY142" s="17" t="s">
        <v>109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7" t="s">
        <v>77</v>
      </c>
      <c r="BK142" s="177">
        <f>ROUND(I142*H142,2)</f>
        <v>0</v>
      </c>
      <c r="BL142" s="17" t="s">
        <v>114</v>
      </c>
      <c r="BM142" s="176" t="s">
        <v>207</v>
      </c>
    </row>
    <row r="143" spans="1:65" s="13" customFormat="1">
      <c r="B143" s="182"/>
      <c r="C143" s="183"/>
      <c r="D143" s="178" t="s">
        <v>118</v>
      </c>
      <c r="E143" s="184" t="s">
        <v>17</v>
      </c>
      <c r="F143" s="185" t="s">
        <v>77</v>
      </c>
      <c r="G143" s="183"/>
      <c r="H143" s="186">
        <v>1</v>
      </c>
      <c r="I143" s="183"/>
      <c r="J143" s="183"/>
      <c r="K143" s="183"/>
      <c r="L143" s="187"/>
      <c r="M143" s="188"/>
      <c r="N143" s="189"/>
      <c r="O143" s="189"/>
      <c r="P143" s="189"/>
      <c r="Q143" s="189"/>
      <c r="R143" s="189"/>
      <c r="S143" s="189"/>
      <c r="T143" s="190"/>
      <c r="AT143" s="191" t="s">
        <v>118</v>
      </c>
      <c r="AU143" s="191" t="s">
        <v>79</v>
      </c>
      <c r="AV143" s="13" t="s">
        <v>79</v>
      </c>
      <c r="AW143" s="13" t="s">
        <v>33</v>
      </c>
      <c r="AX143" s="13" t="s">
        <v>77</v>
      </c>
      <c r="AY143" s="191" t="s">
        <v>109</v>
      </c>
    </row>
    <row r="144" spans="1:65" s="2" customFormat="1" ht="24.2" customHeight="1">
      <c r="A144" s="31"/>
      <c r="B144" s="32"/>
      <c r="C144" s="165" t="s">
        <v>208</v>
      </c>
      <c r="D144" s="165" t="s">
        <v>111</v>
      </c>
      <c r="E144" s="166" t="s">
        <v>209</v>
      </c>
      <c r="F144" s="167" t="s">
        <v>210</v>
      </c>
      <c r="G144" s="168" t="s">
        <v>128</v>
      </c>
      <c r="H144" s="169">
        <v>1</v>
      </c>
      <c r="I144" s="170"/>
      <c r="J144" s="170">
        <f>ROUND(I144*H144,2)</f>
        <v>0</v>
      </c>
      <c r="K144" s="171"/>
      <c r="L144" s="36"/>
      <c r="M144" s="172" t="s">
        <v>17</v>
      </c>
      <c r="N144" s="173" t="s">
        <v>43</v>
      </c>
      <c r="O144" s="174">
        <v>0.96199999999999997</v>
      </c>
      <c r="P144" s="174">
        <f>O144*H144</f>
        <v>0.96199999999999997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6" t="s">
        <v>114</v>
      </c>
      <c r="AT144" s="176" t="s">
        <v>111</v>
      </c>
      <c r="AU144" s="176" t="s">
        <v>79</v>
      </c>
      <c r="AY144" s="17" t="s">
        <v>109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7" t="s">
        <v>77</v>
      </c>
      <c r="BK144" s="177">
        <f>ROUND(I144*H144,2)</f>
        <v>0</v>
      </c>
      <c r="BL144" s="17" t="s">
        <v>114</v>
      </c>
      <c r="BM144" s="176" t="s">
        <v>211</v>
      </c>
    </row>
    <row r="145" spans="1:65" s="13" customFormat="1">
      <c r="B145" s="182"/>
      <c r="C145" s="183"/>
      <c r="D145" s="178" t="s">
        <v>118</v>
      </c>
      <c r="E145" s="184" t="s">
        <v>17</v>
      </c>
      <c r="F145" s="185" t="s">
        <v>77</v>
      </c>
      <c r="G145" s="183"/>
      <c r="H145" s="186">
        <v>1</v>
      </c>
      <c r="I145" s="183"/>
      <c r="J145" s="183"/>
      <c r="K145" s="183"/>
      <c r="L145" s="187"/>
      <c r="M145" s="188"/>
      <c r="N145" s="189"/>
      <c r="O145" s="189"/>
      <c r="P145" s="189"/>
      <c r="Q145" s="189"/>
      <c r="R145" s="189"/>
      <c r="S145" s="189"/>
      <c r="T145" s="190"/>
      <c r="AT145" s="191" t="s">
        <v>118</v>
      </c>
      <c r="AU145" s="191" t="s">
        <v>79</v>
      </c>
      <c r="AV145" s="13" t="s">
        <v>79</v>
      </c>
      <c r="AW145" s="13" t="s">
        <v>33</v>
      </c>
      <c r="AX145" s="13" t="s">
        <v>77</v>
      </c>
      <c r="AY145" s="191" t="s">
        <v>109</v>
      </c>
    </row>
    <row r="146" spans="1:65" s="2" customFormat="1" ht="14.45" customHeight="1">
      <c r="A146" s="31"/>
      <c r="B146" s="32"/>
      <c r="C146" s="165" t="s">
        <v>212</v>
      </c>
      <c r="D146" s="165" t="s">
        <v>111</v>
      </c>
      <c r="E146" s="166" t="s">
        <v>213</v>
      </c>
      <c r="F146" s="167" t="s">
        <v>214</v>
      </c>
      <c r="G146" s="168" t="s">
        <v>122</v>
      </c>
      <c r="H146" s="169">
        <v>60</v>
      </c>
      <c r="I146" s="170"/>
      <c r="J146" s="170">
        <f>ROUND(I146*H146,2)</f>
        <v>0</v>
      </c>
      <c r="K146" s="171"/>
      <c r="L146" s="36"/>
      <c r="M146" s="172" t="s">
        <v>17</v>
      </c>
      <c r="N146" s="173" t="s">
        <v>43</v>
      </c>
      <c r="O146" s="174">
        <v>5.0999999999999997E-2</v>
      </c>
      <c r="P146" s="174">
        <f>O146*H146</f>
        <v>3.0599999999999996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6" t="s">
        <v>114</v>
      </c>
      <c r="AT146" s="176" t="s">
        <v>111</v>
      </c>
      <c r="AU146" s="176" t="s">
        <v>79</v>
      </c>
      <c r="AY146" s="17" t="s">
        <v>109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7" t="s">
        <v>77</v>
      </c>
      <c r="BK146" s="177">
        <f>ROUND(I146*H146,2)</f>
        <v>0</v>
      </c>
      <c r="BL146" s="17" t="s">
        <v>114</v>
      </c>
      <c r="BM146" s="176" t="s">
        <v>215</v>
      </c>
    </row>
    <row r="147" spans="1:65" s="13" customFormat="1">
      <c r="B147" s="182"/>
      <c r="C147" s="183"/>
      <c r="D147" s="178" t="s">
        <v>118</v>
      </c>
      <c r="E147" s="184" t="s">
        <v>17</v>
      </c>
      <c r="F147" s="185" t="s">
        <v>124</v>
      </c>
      <c r="G147" s="183"/>
      <c r="H147" s="186">
        <v>60</v>
      </c>
      <c r="I147" s="183"/>
      <c r="J147" s="183"/>
      <c r="K147" s="183"/>
      <c r="L147" s="187"/>
      <c r="M147" s="188"/>
      <c r="N147" s="189"/>
      <c r="O147" s="189"/>
      <c r="P147" s="189"/>
      <c r="Q147" s="189"/>
      <c r="R147" s="189"/>
      <c r="S147" s="189"/>
      <c r="T147" s="190"/>
      <c r="AT147" s="191" t="s">
        <v>118</v>
      </c>
      <c r="AU147" s="191" t="s">
        <v>79</v>
      </c>
      <c r="AV147" s="13" t="s">
        <v>79</v>
      </c>
      <c r="AW147" s="13" t="s">
        <v>33</v>
      </c>
      <c r="AX147" s="13" t="s">
        <v>77</v>
      </c>
      <c r="AY147" s="191" t="s">
        <v>109</v>
      </c>
    </row>
    <row r="148" spans="1:65" s="311" customFormat="1" ht="37.9" customHeight="1">
      <c r="A148" s="297"/>
      <c r="B148" s="298"/>
      <c r="C148" s="299" t="s">
        <v>216</v>
      </c>
      <c r="D148" s="299" t="s">
        <v>111</v>
      </c>
      <c r="E148" s="300" t="s">
        <v>217</v>
      </c>
      <c r="F148" s="301" t="s">
        <v>218</v>
      </c>
      <c r="G148" s="302" t="s">
        <v>136</v>
      </c>
      <c r="H148" s="303">
        <v>416.43799999999999</v>
      </c>
      <c r="I148" s="304"/>
      <c r="J148" s="304">
        <f>ROUND(I148*H148,2)</f>
        <v>0</v>
      </c>
      <c r="K148" s="305"/>
      <c r="L148" s="306"/>
      <c r="M148" s="307" t="s">
        <v>17</v>
      </c>
      <c r="N148" s="308" t="s">
        <v>43</v>
      </c>
      <c r="O148" s="309">
        <v>4.3999999999999997E-2</v>
      </c>
      <c r="P148" s="309">
        <f>O148*H148</f>
        <v>18.323271999999999</v>
      </c>
      <c r="Q148" s="309">
        <v>0</v>
      </c>
      <c r="R148" s="309">
        <f>Q148*H148</f>
        <v>0</v>
      </c>
      <c r="S148" s="309">
        <v>0</v>
      </c>
      <c r="T148" s="310">
        <f>S148*H148</f>
        <v>0</v>
      </c>
      <c r="U148" s="297"/>
      <c r="V148" s="297"/>
      <c r="W148" s="297"/>
      <c r="X148" s="297"/>
      <c r="Y148" s="297"/>
      <c r="Z148" s="297"/>
      <c r="AA148" s="297"/>
      <c r="AB148" s="297"/>
      <c r="AC148" s="297"/>
      <c r="AD148" s="297"/>
      <c r="AE148" s="297"/>
      <c r="AR148" s="312" t="s">
        <v>114</v>
      </c>
      <c r="AT148" s="312" t="s">
        <v>111</v>
      </c>
      <c r="AU148" s="312" t="s">
        <v>79</v>
      </c>
      <c r="AY148" s="313" t="s">
        <v>109</v>
      </c>
      <c r="BE148" s="314">
        <f>IF(N148="základní",J148,0)</f>
        <v>0</v>
      </c>
      <c r="BF148" s="314">
        <f>IF(N148="snížená",J148,0)</f>
        <v>0</v>
      </c>
      <c r="BG148" s="314">
        <f>IF(N148="zákl. přenesená",J148,0)</f>
        <v>0</v>
      </c>
      <c r="BH148" s="314">
        <f>IF(N148="sníž. přenesená",J148,0)</f>
        <v>0</v>
      </c>
      <c r="BI148" s="314">
        <f>IF(N148="nulová",J148,0)</f>
        <v>0</v>
      </c>
      <c r="BJ148" s="313" t="s">
        <v>77</v>
      </c>
      <c r="BK148" s="314">
        <f>ROUND(I148*H148,2)</f>
        <v>0</v>
      </c>
      <c r="BL148" s="313" t="s">
        <v>114</v>
      </c>
      <c r="BM148" s="312" t="s">
        <v>219</v>
      </c>
    </row>
    <row r="149" spans="1:65" s="2" customFormat="1" ht="19.5">
      <c r="A149" s="31"/>
      <c r="B149" s="32"/>
      <c r="C149" s="33"/>
      <c r="D149" s="178" t="s">
        <v>116</v>
      </c>
      <c r="E149" s="33"/>
      <c r="F149" s="179" t="s">
        <v>220</v>
      </c>
      <c r="G149" s="33"/>
      <c r="H149" s="33"/>
      <c r="I149" s="33"/>
      <c r="J149" s="33"/>
      <c r="K149" s="33"/>
      <c r="L149" s="36"/>
      <c r="M149" s="180"/>
      <c r="N149" s="181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7" t="s">
        <v>116</v>
      </c>
      <c r="AU149" s="17" t="s">
        <v>79</v>
      </c>
    </row>
    <row r="150" spans="1:65" s="13" customFormat="1">
      <c r="B150" s="182"/>
      <c r="C150" s="183"/>
      <c r="D150" s="178" t="s">
        <v>118</v>
      </c>
      <c r="E150" s="184" t="s">
        <v>17</v>
      </c>
      <c r="F150" s="185" t="s">
        <v>221</v>
      </c>
      <c r="G150" s="183"/>
      <c r="H150" s="186">
        <v>416.43799999999999</v>
      </c>
      <c r="I150" s="183"/>
      <c r="J150" s="183"/>
      <c r="K150" s="183"/>
      <c r="L150" s="187"/>
      <c r="M150" s="188"/>
      <c r="N150" s="189"/>
      <c r="O150" s="189"/>
      <c r="P150" s="189"/>
      <c r="Q150" s="189"/>
      <c r="R150" s="189"/>
      <c r="S150" s="189"/>
      <c r="T150" s="190"/>
      <c r="AT150" s="191" t="s">
        <v>118</v>
      </c>
      <c r="AU150" s="191" t="s">
        <v>79</v>
      </c>
      <c r="AV150" s="13" t="s">
        <v>79</v>
      </c>
      <c r="AW150" s="13" t="s">
        <v>33</v>
      </c>
      <c r="AX150" s="13" t="s">
        <v>77</v>
      </c>
      <c r="AY150" s="191" t="s">
        <v>109</v>
      </c>
    </row>
    <row r="151" spans="1:65" s="2" customFormat="1" ht="37.9" customHeight="1">
      <c r="A151" s="31"/>
      <c r="B151" s="32"/>
      <c r="C151" s="165" t="s">
        <v>222</v>
      </c>
      <c r="D151" s="165" t="s">
        <v>111</v>
      </c>
      <c r="E151" s="166" t="s">
        <v>217</v>
      </c>
      <c r="F151" s="167" t="s">
        <v>218</v>
      </c>
      <c r="G151" s="168" t="s">
        <v>136</v>
      </c>
      <c r="H151" s="169">
        <v>115.4</v>
      </c>
      <c r="I151" s="170"/>
      <c r="J151" s="170">
        <f>ROUND(I151*H151,2)</f>
        <v>0</v>
      </c>
      <c r="K151" s="171"/>
      <c r="L151" s="36"/>
      <c r="M151" s="172" t="s">
        <v>17</v>
      </c>
      <c r="N151" s="173" t="s">
        <v>43</v>
      </c>
      <c r="O151" s="174">
        <v>4.3999999999999997E-2</v>
      </c>
      <c r="P151" s="174">
        <f>O151*H151</f>
        <v>5.0776000000000003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6" t="s">
        <v>114</v>
      </c>
      <c r="AT151" s="176" t="s">
        <v>111</v>
      </c>
      <c r="AU151" s="176" t="s">
        <v>79</v>
      </c>
      <c r="AY151" s="17" t="s">
        <v>109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7" t="s">
        <v>77</v>
      </c>
      <c r="BK151" s="177">
        <f>ROUND(I151*H151,2)</f>
        <v>0</v>
      </c>
      <c r="BL151" s="17" t="s">
        <v>114</v>
      </c>
      <c r="BM151" s="176" t="s">
        <v>223</v>
      </c>
    </row>
    <row r="152" spans="1:65" s="2" customFormat="1" ht="19.5">
      <c r="A152" s="31"/>
      <c r="B152" s="32"/>
      <c r="C152" s="33"/>
      <c r="D152" s="178" t="s">
        <v>116</v>
      </c>
      <c r="E152" s="33"/>
      <c r="F152" s="179" t="s">
        <v>224</v>
      </c>
      <c r="G152" s="33"/>
      <c r="H152" s="33"/>
      <c r="I152" s="33"/>
      <c r="J152" s="33"/>
      <c r="K152" s="33"/>
      <c r="L152" s="36"/>
      <c r="M152" s="180"/>
      <c r="N152" s="181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7" t="s">
        <v>116</v>
      </c>
      <c r="AU152" s="17" t="s">
        <v>79</v>
      </c>
    </row>
    <row r="153" spans="1:65" s="13" customFormat="1">
      <c r="B153" s="182"/>
      <c r="C153" s="183"/>
      <c r="D153" s="178" t="s">
        <v>118</v>
      </c>
      <c r="E153" s="184" t="s">
        <v>17</v>
      </c>
      <c r="F153" s="185" t="s">
        <v>225</v>
      </c>
      <c r="G153" s="183"/>
      <c r="H153" s="186">
        <v>115.4</v>
      </c>
      <c r="I153" s="183"/>
      <c r="J153" s="183"/>
      <c r="K153" s="183"/>
      <c r="L153" s="187"/>
      <c r="M153" s="188"/>
      <c r="N153" s="189"/>
      <c r="O153" s="189"/>
      <c r="P153" s="189"/>
      <c r="Q153" s="189"/>
      <c r="R153" s="189"/>
      <c r="S153" s="189"/>
      <c r="T153" s="190"/>
      <c r="AT153" s="191" t="s">
        <v>118</v>
      </c>
      <c r="AU153" s="191" t="s">
        <v>79</v>
      </c>
      <c r="AV153" s="13" t="s">
        <v>79</v>
      </c>
      <c r="AW153" s="13" t="s">
        <v>33</v>
      </c>
      <c r="AX153" s="13" t="s">
        <v>77</v>
      </c>
      <c r="AY153" s="191" t="s">
        <v>109</v>
      </c>
    </row>
    <row r="154" spans="1:65" s="2" customFormat="1" ht="37.9" customHeight="1">
      <c r="A154" s="31"/>
      <c r="B154" s="32"/>
      <c r="C154" s="165" t="s">
        <v>226</v>
      </c>
      <c r="D154" s="165" t="s">
        <v>111</v>
      </c>
      <c r="E154" s="166" t="s">
        <v>227</v>
      </c>
      <c r="F154" s="167" t="s">
        <v>622</v>
      </c>
      <c r="G154" s="168" t="s">
        <v>136</v>
      </c>
      <c r="H154" s="303">
        <v>123</v>
      </c>
      <c r="I154" s="170"/>
      <c r="J154" s="170">
        <f>ROUND(I154*H154,2)</f>
        <v>0</v>
      </c>
      <c r="K154" s="171"/>
      <c r="L154" s="36"/>
      <c r="M154" s="172" t="s">
        <v>17</v>
      </c>
      <c r="N154" s="173" t="s">
        <v>43</v>
      </c>
      <c r="O154" s="174">
        <v>5.8000000000000003E-2</v>
      </c>
      <c r="P154" s="174">
        <f>O154*H154</f>
        <v>7.1340000000000003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6" t="s">
        <v>114</v>
      </c>
      <c r="AT154" s="176" t="s">
        <v>111</v>
      </c>
      <c r="AU154" s="176" t="s">
        <v>79</v>
      </c>
      <c r="AY154" s="17" t="s">
        <v>109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7" t="s">
        <v>77</v>
      </c>
      <c r="BK154" s="177">
        <f>ROUND(I154*H154,2)</f>
        <v>0</v>
      </c>
      <c r="BL154" s="17" t="s">
        <v>114</v>
      </c>
      <c r="BM154" s="176" t="s">
        <v>228</v>
      </c>
    </row>
    <row r="155" spans="1:65" s="2" customFormat="1" ht="19.5">
      <c r="A155" s="31"/>
      <c r="B155" s="32"/>
      <c r="C155" s="33"/>
      <c r="D155" s="178" t="s">
        <v>116</v>
      </c>
      <c r="E155" s="33"/>
      <c r="F155" s="179" t="s">
        <v>229</v>
      </c>
      <c r="G155" s="33"/>
      <c r="H155" s="33"/>
      <c r="I155" s="33"/>
      <c r="J155" s="33"/>
      <c r="K155" s="33"/>
      <c r="L155" s="36"/>
      <c r="M155" s="180"/>
      <c r="N155" s="181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7" t="s">
        <v>116</v>
      </c>
      <c r="AU155" s="17" t="s">
        <v>79</v>
      </c>
    </row>
    <row r="156" spans="1:65" s="13" customFormat="1">
      <c r="B156" s="182"/>
      <c r="C156" s="183"/>
      <c r="D156" s="178" t="s">
        <v>118</v>
      </c>
      <c r="E156" s="184" t="s">
        <v>17</v>
      </c>
      <c r="F156" s="185" t="s">
        <v>230</v>
      </c>
      <c r="G156" s="183"/>
      <c r="H156" s="186">
        <v>123</v>
      </c>
      <c r="I156" s="183"/>
      <c r="J156" s="183"/>
      <c r="K156" s="183"/>
      <c r="L156" s="187"/>
      <c r="M156" s="188"/>
      <c r="N156" s="189"/>
      <c r="O156" s="189"/>
      <c r="P156" s="189"/>
      <c r="Q156" s="189"/>
      <c r="R156" s="189"/>
      <c r="S156" s="189"/>
      <c r="T156" s="190"/>
      <c r="AT156" s="191" t="s">
        <v>118</v>
      </c>
      <c r="AU156" s="191" t="s">
        <v>79</v>
      </c>
      <c r="AV156" s="13" t="s">
        <v>79</v>
      </c>
      <c r="AW156" s="13" t="s">
        <v>33</v>
      </c>
      <c r="AX156" s="13" t="s">
        <v>77</v>
      </c>
      <c r="AY156" s="191" t="s">
        <v>109</v>
      </c>
    </row>
    <row r="157" spans="1:65" s="311" customFormat="1" ht="37.9" customHeight="1">
      <c r="A157" s="297"/>
      <c r="B157" s="298"/>
      <c r="C157" s="299" t="s">
        <v>231</v>
      </c>
      <c r="D157" s="299" t="s">
        <v>111</v>
      </c>
      <c r="E157" s="300" t="s">
        <v>232</v>
      </c>
      <c r="F157" s="301" t="s">
        <v>623</v>
      </c>
      <c r="G157" s="302" t="s">
        <v>136</v>
      </c>
      <c r="H157" s="303">
        <v>27.4</v>
      </c>
      <c r="I157" s="304"/>
      <c r="J157" s="304">
        <f>ROUND(I157*H157,2)</f>
        <v>0</v>
      </c>
      <c r="K157" s="305"/>
      <c r="L157" s="306"/>
      <c r="M157" s="307" t="s">
        <v>17</v>
      </c>
      <c r="N157" s="308" t="s">
        <v>43</v>
      </c>
      <c r="O157" s="309">
        <v>7.4999999999999997E-2</v>
      </c>
      <c r="P157" s="309">
        <f>O157*H157</f>
        <v>2.0549999999999997</v>
      </c>
      <c r="Q157" s="309">
        <v>0</v>
      </c>
      <c r="R157" s="309">
        <f>Q157*H157</f>
        <v>0</v>
      </c>
      <c r="S157" s="309">
        <v>0</v>
      </c>
      <c r="T157" s="310">
        <f>S157*H157</f>
        <v>0</v>
      </c>
      <c r="U157" s="297"/>
      <c r="V157" s="297"/>
      <c r="W157" s="297"/>
      <c r="X157" s="297"/>
      <c r="Y157" s="297"/>
      <c r="Z157" s="297"/>
      <c r="AA157" s="297"/>
      <c r="AB157" s="297"/>
      <c r="AC157" s="297"/>
      <c r="AD157" s="297"/>
      <c r="AE157" s="297"/>
      <c r="AR157" s="312" t="s">
        <v>114</v>
      </c>
      <c r="AT157" s="312" t="s">
        <v>111</v>
      </c>
      <c r="AU157" s="312" t="s">
        <v>79</v>
      </c>
      <c r="AY157" s="313" t="s">
        <v>109</v>
      </c>
      <c r="BE157" s="314">
        <f>IF(N157="základní",J157,0)</f>
        <v>0</v>
      </c>
      <c r="BF157" s="314">
        <f>IF(N157="snížená",J157,0)</f>
        <v>0</v>
      </c>
      <c r="BG157" s="314">
        <f>IF(N157="zákl. přenesená",J157,0)</f>
        <v>0</v>
      </c>
      <c r="BH157" s="314">
        <f>IF(N157="sníž. přenesená",J157,0)</f>
        <v>0</v>
      </c>
      <c r="BI157" s="314">
        <f>IF(N157="nulová",J157,0)</f>
        <v>0</v>
      </c>
      <c r="BJ157" s="313" t="s">
        <v>77</v>
      </c>
      <c r="BK157" s="314">
        <f>ROUND(I157*H157,2)</f>
        <v>0</v>
      </c>
      <c r="BL157" s="313" t="s">
        <v>114</v>
      </c>
      <c r="BM157" s="312" t="s">
        <v>233</v>
      </c>
    </row>
    <row r="158" spans="1:65" s="2" customFormat="1" ht="19.5">
      <c r="A158" s="31"/>
      <c r="B158" s="32"/>
      <c r="C158" s="33"/>
      <c r="D158" s="178" t="s">
        <v>116</v>
      </c>
      <c r="E158" s="33"/>
      <c r="F158" s="179" t="s">
        <v>234</v>
      </c>
      <c r="G158" s="33"/>
      <c r="H158" s="33"/>
      <c r="I158" s="33"/>
      <c r="J158" s="33"/>
      <c r="K158" s="33"/>
      <c r="L158" s="36"/>
      <c r="M158" s="180"/>
      <c r="N158" s="181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7" t="s">
        <v>116</v>
      </c>
      <c r="AU158" s="17" t="s">
        <v>79</v>
      </c>
    </row>
    <row r="159" spans="1:65" s="13" customFormat="1">
      <c r="B159" s="182"/>
      <c r="C159" s="183"/>
      <c r="D159" s="178" t="s">
        <v>118</v>
      </c>
      <c r="E159" s="184" t="s">
        <v>17</v>
      </c>
      <c r="F159" s="185" t="s">
        <v>235</v>
      </c>
      <c r="G159" s="183"/>
      <c r="H159" s="186">
        <v>10.96</v>
      </c>
      <c r="I159" s="183"/>
      <c r="J159" s="183"/>
      <c r="K159" s="183"/>
      <c r="L159" s="187"/>
      <c r="M159" s="188"/>
      <c r="N159" s="189"/>
      <c r="O159" s="189"/>
      <c r="P159" s="189"/>
      <c r="Q159" s="189"/>
      <c r="R159" s="189"/>
      <c r="S159" s="189"/>
      <c r="T159" s="190"/>
      <c r="AT159" s="191" t="s">
        <v>118</v>
      </c>
      <c r="AU159" s="191" t="s">
        <v>79</v>
      </c>
      <c r="AV159" s="13" t="s">
        <v>79</v>
      </c>
      <c r="AW159" s="13" t="s">
        <v>33</v>
      </c>
      <c r="AX159" s="13" t="s">
        <v>72</v>
      </c>
      <c r="AY159" s="191" t="s">
        <v>109</v>
      </c>
    </row>
    <row r="160" spans="1:65" s="13" customFormat="1">
      <c r="B160" s="182"/>
      <c r="C160" s="183"/>
      <c r="D160" s="178" t="s">
        <v>118</v>
      </c>
      <c r="E160" s="184" t="s">
        <v>17</v>
      </c>
      <c r="F160" s="185" t="s">
        <v>236</v>
      </c>
      <c r="G160" s="183"/>
      <c r="H160" s="186">
        <v>16.440000000000001</v>
      </c>
      <c r="I160" s="183"/>
      <c r="J160" s="183"/>
      <c r="K160" s="183"/>
      <c r="L160" s="187"/>
      <c r="M160" s="188"/>
      <c r="N160" s="189"/>
      <c r="O160" s="189"/>
      <c r="P160" s="189"/>
      <c r="Q160" s="189"/>
      <c r="R160" s="189"/>
      <c r="S160" s="189"/>
      <c r="T160" s="190"/>
      <c r="AT160" s="191" t="s">
        <v>118</v>
      </c>
      <c r="AU160" s="191" t="s">
        <v>79</v>
      </c>
      <c r="AV160" s="13" t="s">
        <v>79</v>
      </c>
      <c r="AW160" s="13" t="s">
        <v>33</v>
      </c>
      <c r="AX160" s="13" t="s">
        <v>72</v>
      </c>
      <c r="AY160" s="191" t="s">
        <v>109</v>
      </c>
    </row>
    <row r="161" spans="1:65" s="14" customFormat="1">
      <c r="B161" s="192"/>
      <c r="C161" s="193"/>
      <c r="D161" s="178" t="s">
        <v>118</v>
      </c>
      <c r="E161" s="194" t="s">
        <v>17</v>
      </c>
      <c r="F161" s="195" t="s">
        <v>196</v>
      </c>
      <c r="G161" s="193"/>
      <c r="H161" s="196">
        <v>27.400000000000002</v>
      </c>
      <c r="I161" s="193"/>
      <c r="J161" s="193"/>
      <c r="K161" s="193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118</v>
      </c>
      <c r="AU161" s="201" t="s">
        <v>79</v>
      </c>
      <c r="AV161" s="14" t="s">
        <v>114</v>
      </c>
      <c r="AW161" s="14" t="s">
        <v>33</v>
      </c>
      <c r="AX161" s="14" t="s">
        <v>77</v>
      </c>
      <c r="AY161" s="201" t="s">
        <v>109</v>
      </c>
    </row>
    <row r="162" spans="1:65" s="2" customFormat="1" ht="24.2" customHeight="1">
      <c r="A162" s="31"/>
      <c r="B162" s="32"/>
      <c r="C162" s="165" t="s">
        <v>237</v>
      </c>
      <c r="D162" s="165" t="s">
        <v>111</v>
      </c>
      <c r="E162" s="166" t="s">
        <v>238</v>
      </c>
      <c r="F162" s="167" t="s">
        <v>239</v>
      </c>
      <c r="G162" s="168" t="s">
        <v>136</v>
      </c>
      <c r="H162" s="169">
        <v>115.4</v>
      </c>
      <c r="I162" s="170"/>
      <c r="J162" s="170">
        <f>ROUND(I162*H162,2)</f>
        <v>0</v>
      </c>
      <c r="K162" s="171"/>
      <c r="L162" s="36"/>
      <c r="M162" s="172" t="s">
        <v>17</v>
      </c>
      <c r="N162" s="173" t="s">
        <v>43</v>
      </c>
      <c r="O162" s="174">
        <v>7.1999999999999995E-2</v>
      </c>
      <c r="P162" s="174">
        <f>O162*H162</f>
        <v>8.3087999999999997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6" t="s">
        <v>114</v>
      </c>
      <c r="AT162" s="176" t="s">
        <v>111</v>
      </c>
      <c r="AU162" s="176" t="s">
        <v>79</v>
      </c>
      <c r="AY162" s="17" t="s">
        <v>109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7" t="s">
        <v>77</v>
      </c>
      <c r="BK162" s="177">
        <f>ROUND(I162*H162,2)</f>
        <v>0</v>
      </c>
      <c r="BL162" s="17" t="s">
        <v>114</v>
      </c>
      <c r="BM162" s="176" t="s">
        <v>240</v>
      </c>
    </row>
    <row r="163" spans="1:65" s="2" customFormat="1" ht="19.5">
      <c r="A163" s="31"/>
      <c r="B163" s="32"/>
      <c r="C163" s="33"/>
      <c r="D163" s="178" t="s">
        <v>116</v>
      </c>
      <c r="E163" s="33"/>
      <c r="F163" s="179" t="s">
        <v>224</v>
      </c>
      <c r="G163" s="33"/>
      <c r="H163" s="33"/>
      <c r="I163" s="33"/>
      <c r="J163" s="33"/>
      <c r="K163" s="33"/>
      <c r="L163" s="36"/>
      <c r="M163" s="180"/>
      <c r="N163" s="181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7" t="s">
        <v>116</v>
      </c>
      <c r="AU163" s="17" t="s">
        <v>79</v>
      </c>
    </row>
    <row r="164" spans="1:65" s="13" customFormat="1">
      <c r="B164" s="182"/>
      <c r="C164" s="183"/>
      <c r="D164" s="178" t="s">
        <v>118</v>
      </c>
      <c r="E164" s="184" t="s">
        <v>17</v>
      </c>
      <c r="F164" s="185" t="s">
        <v>241</v>
      </c>
      <c r="G164" s="183"/>
      <c r="H164" s="186">
        <v>115.4</v>
      </c>
      <c r="I164" s="183"/>
      <c r="J164" s="183"/>
      <c r="K164" s="183"/>
      <c r="L164" s="187"/>
      <c r="M164" s="188"/>
      <c r="N164" s="189"/>
      <c r="O164" s="189"/>
      <c r="P164" s="189"/>
      <c r="Q164" s="189"/>
      <c r="R164" s="189"/>
      <c r="S164" s="189"/>
      <c r="T164" s="190"/>
      <c r="AT164" s="191" t="s">
        <v>118</v>
      </c>
      <c r="AU164" s="191" t="s">
        <v>79</v>
      </c>
      <c r="AV164" s="13" t="s">
        <v>79</v>
      </c>
      <c r="AW164" s="13" t="s">
        <v>33</v>
      </c>
      <c r="AX164" s="13" t="s">
        <v>77</v>
      </c>
      <c r="AY164" s="191" t="s">
        <v>109</v>
      </c>
    </row>
    <row r="165" spans="1:65" s="2" customFormat="1" ht="37.9" customHeight="1">
      <c r="A165" s="31"/>
      <c r="B165" s="32"/>
      <c r="C165" s="165" t="s">
        <v>242</v>
      </c>
      <c r="D165" s="165" t="s">
        <v>111</v>
      </c>
      <c r="E165" s="166" t="s">
        <v>243</v>
      </c>
      <c r="F165" s="167" t="s">
        <v>244</v>
      </c>
      <c r="G165" s="168" t="s">
        <v>136</v>
      </c>
      <c r="H165" s="303">
        <v>192.25</v>
      </c>
      <c r="I165" s="170"/>
      <c r="J165" s="170">
        <f>ROUND(I165*H165,2)</f>
        <v>0</v>
      </c>
      <c r="K165" s="171"/>
      <c r="L165" s="36"/>
      <c r="M165" s="172" t="s">
        <v>17</v>
      </c>
      <c r="N165" s="173" t="s">
        <v>43</v>
      </c>
      <c r="O165" s="174">
        <v>7.6999999999999999E-2</v>
      </c>
      <c r="P165" s="174">
        <f>O165*H165</f>
        <v>14.80325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6" t="s">
        <v>114</v>
      </c>
      <c r="AT165" s="176" t="s">
        <v>111</v>
      </c>
      <c r="AU165" s="176" t="s">
        <v>79</v>
      </c>
      <c r="AY165" s="17" t="s">
        <v>109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7" t="s">
        <v>77</v>
      </c>
      <c r="BK165" s="177">
        <f>ROUND(I165*H165,2)</f>
        <v>0</v>
      </c>
      <c r="BL165" s="17" t="s">
        <v>114</v>
      </c>
      <c r="BM165" s="176" t="s">
        <v>245</v>
      </c>
    </row>
    <row r="166" spans="1:65" s="2" customFormat="1" ht="19.5">
      <c r="A166" s="31"/>
      <c r="B166" s="32"/>
      <c r="C166" s="33"/>
      <c r="D166" s="178" t="s">
        <v>116</v>
      </c>
      <c r="E166" s="33"/>
      <c r="F166" s="179" t="s">
        <v>246</v>
      </c>
      <c r="G166" s="33"/>
      <c r="H166" s="33"/>
      <c r="I166" s="33"/>
      <c r="J166" s="33"/>
      <c r="K166" s="33"/>
      <c r="L166" s="36"/>
      <c r="M166" s="180"/>
      <c r="N166" s="181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7" t="s">
        <v>116</v>
      </c>
      <c r="AU166" s="17" t="s">
        <v>79</v>
      </c>
    </row>
    <row r="167" spans="1:65" s="13" customFormat="1">
      <c r="B167" s="182"/>
      <c r="C167" s="183"/>
      <c r="D167" s="178" t="s">
        <v>118</v>
      </c>
      <c r="E167" s="184" t="s">
        <v>17</v>
      </c>
      <c r="F167" s="185" t="s">
        <v>247</v>
      </c>
      <c r="G167" s="183"/>
      <c r="H167" s="186">
        <v>192.25</v>
      </c>
      <c r="I167" s="183"/>
      <c r="J167" s="183"/>
      <c r="K167" s="183"/>
      <c r="L167" s="187"/>
      <c r="M167" s="188"/>
      <c r="N167" s="189"/>
      <c r="O167" s="189"/>
      <c r="P167" s="189"/>
      <c r="Q167" s="189"/>
      <c r="R167" s="189"/>
      <c r="S167" s="189"/>
      <c r="T167" s="190"/>
      <c r="AT167" s="191" t="s">
        <v>118</v>
      </c>
      <c r="AU167" s="191" t="s">
        <v>79</v>
      </c>
      <c r="AV167" s="13" t="s">
        <v>79</v>
      </c>
      <c r="AW167" s="13" t="s">
        <v>33</v>
      </c>
      <c r="AX167" s="13" t="s">
        <v>77</v>
      </c>
      <c r="AY167" s="191" t="s">
        <v>109</v>
      </c>
    </row>
    <row r="168" spans="1:65" s="2" customFormat="1" ht="24.2" customHeight="1">
      <c r="A168" s="31"/>
      <c r="B168" s="32"/>
      <c r="C168" s="165" t="s">
        <v>248</v>
      </c>
      <c r="D168" s="165" t="s">
        <v>111</v>
      </c>
      <c r="E168" s="166" t="s">
        <v>249</v>
      </c>
      <c r="F168" s="167" t="s">
        <v>250</v>
      </c>
      <c r="G168" s="168" t="s">
        <v>251</v>
      </c>
      <c r="H168" s="303">
        <v>196.8</v>
      </c>
      <c r="I168" s="170"/>
      <c r="J168" s="170">
        <f>ROUND(I168*H168,2)</f>
        <v>0</v>
      </c>
      <c r="K168" s="171"/>
      <c r="L168" s="36"/>
      <c r="M168" s="172" t="s">
        <v>17</v>
      </c>
      <c r="N168" s="173" t="s">
        <v>43</v>
      </c>
      <c r="O168" s="174">
        <v>0</v>
      </c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6" t="s">
        <v>114</v>
      </c>
      <c r="AT168" s="176" t="s">
        <v>111</v>
      </c>
      <c r="AU168" s="176" t="s">
        <v>79</v>
      </c>
      <c r="AY168" s="17" t="s">
        <v>109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7" t="s">
        <v>77</v>
      </c>
      <c r="BK168" s="177">
        <f>ROUND(I168*H168,2)</f>
        <v>0</v>
      </c>
      <c r="BL168" s="17" t="s">
        <v>114</v>
      </c>
      <c r="BM168" s="176" t="s">
        <v>252</v>
      </c>
    </row>
    <row r="169" spans="1:65" s="13" customFormat="1">
      <c r="B169" s="182"/>
      <c r="C169" s="183"/>
      <c r="D169" s="178" t="s">
        <v>118</v>
      </c>
      <c r="E169" s="184" t="s">
        <v>17</v>
      </c>
      <c r="F169" s="185" t="s">
        <v>253</v>
      </c>
      <c r="G169" s="183"/>
      <c r="H169" s="186">
        <v>196.8</v>
      </c>
      <c r="I169" s="183"/>
      <c r="J169" s="183"/>
      <c r="K169" s="183"/>
      <c r="L169" s="187"/>
      <c r="M169" s="188"/>
      <c r="N169" s="189"/>
      <c r="O169" s="189"/>
      <c r="P169" s="189"/>
      <c r="Q169" s="189"/>
      <c r="R169" s="189"/>
      <c r="S169" s="189"/>
      <c r="T169" s="190"/>
      <c r="AT169" s="191" t="s">
        <v>118</v>
      </c>
      <c r="AU169" s="191" t="s">
        <v>79</v>
      </c>
      <c r="AV169" s="13" t="s">
        <v>79</v>
      </c>
      <c r="AW169" s="13" t="s">
        <v>33</v>
      </c>
      <c r="AX169" s="13" t="s">
        <v>77</v>
      </c>
      <c r="AY169" s="191" t="s">
        <v>109</v>
      </c>
    </row>
    <row r="170" spans="1:65" s="2" customFormat="1" ht="24.2" customHeight="1">
      <c r="A170" s="31"/>
      <c r="B170" s="32"/>
      <c r="C170" s="165" t="s">
        <v>254</v>
      </c>
      <c r="D170" s="165" t="s">
        <v>111</v>
      </c>
      <c r="E170" s="166" t="s">
        <v>255</v>
      </c>
      <c r="F170" s="167" t="s">
        <v>256</v>
      </c>
      <c r="G170" s="168" t="s">
        <v>136</v>
      </c>
      <c r="H170" s="169">
        <v>224.18799999999999</v>
      </c>
      <c r="I170" s="170"/>
      <c r="J170" s="170">
        <f>ROUND(I170*H170,2)</f>
        <v>0</v>
      </c>
      <c r="K170" s="171"/>
      <c r="L170" s="36"/>
      <c r="M170" s="172" t="s">
        <v>17</v>
      </c>
      <c r="N170" s="173" t="s">
        <v>43</v>
      </c>
      <c r="O170" s="174">
        <v>5.3999999999999999E-2</v>
      </c>
      <c r="P170" s="174">
        <f>O170*H170</f>
        <v>12.106152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6" t="s">
        <v>114</v>
      </c>
      <c r="AT170" s="176" t="s">
        <v>111</v>
      </c>
      <c r="AU170" s="176" t="s">
        <v>79</v>
      </c>
      <c r="AY170" s="17" t="s">
        <v>109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7" t="s">
        <v>77</v>
      </c>
      <c r="BK170" s="177">
        <f>ROUND(I170*H170,2)</f>
        <v>0</v>
      </c>
      <c r="BL170" s="17" t="s">
        <v>114</v>
      </c>
      <c r="BM170" s="176" t="s">
        <v>257</v>
      </c>
    </row>
    <row r="171" spans="1:65" s="2" customFormat="1" ht="19.5">
      <c r="A171" s="31"/>
      <c r="B171" s="32"/>
      <c r="C171" s="33"/>
      <c r="D171" s="178" t="s">
        <v>116</v>
      </c>
      <c r="E171" s="33"/>
      <c r="F171" s="179" t="s">
        <v>258</v>
      </c>
      <c r="G171" s="33"/>
      <c r="H171" s="33"/>
      <c r="I171" s="33"/>
      <c r="J171" s="33"/>
      <c r="K171" s="33"/>
      <c r="L171" s="36"/>
      <c r="M171" s="180"/>
      <c r="N171" s="181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7" t="s">
        <v>116</v>
      </c>
      <c r="AU171" s="17" t="s">
        <v>79</v>
      </c>
    </row>
    <row r="172" spans="1:65" s="13" customFormat="1">
      <c r="B172" s="182"/>
      <c r="C172" s="183"/>
      <c r="D172" s="178" t="s">
        <v>118</v>
      </c>
      <c r="E172" s="184" t="s">
        <v>17</v>
      </c>
      <c r="F172" s="185" t="s">
        <v>259</v>
      </c>
      <c r="G172" s="183"/>
      <c r="H172" s="186">
        <v>224.18799999999999</v>
      </c>
      <c r="I172" s="183"/>
      <c r="J172" s="183"/>
      <c r="K172" s="183"/>
      <c r="L172" s="187"/>
      <c r="M172" s="188"/>
      <c r="N172" s="189"/>
      <c r="O172" s="189"/>
      <c r="P172" s="189"/>
      <c r="Q172" s="189"/>
      <c r="R172" s="189"/>
      <c r="S172" s="189"/>
      <c r="T172" s="190"/>
      <c r="AT172" s="191" t="s">
        <v>118</v>
      </c>
      <c r="AU172" s="191" t="s">
        <v>79</v>
      </c>
      <c r="AV172" s="13" t="s">
        <v>79</v>
      </c>
      <c r="AW172" s="13" t="s">
        <v>33</v>
      </c>
      <c r="AX172" s="13" t="s">
        <v>77</v>
      </c>
      <c r="AY172" s="191" t="s">
        <v>109</v>
      </c>
    </row>
    <row r="173" spans="1:65" s="2" customFormat="1" ht="24.2" customHeight="1">
      <c r="A173" s="31"/>
      <c r="B173" s="32"/>
      <c r="C173" s="165" t="s">
        <v>260</v>
      </c>
      <c r="D173" s="165" t="s">
        <v>111</v>
      </c>
      <c r="E173" s="166" t="s">
        <v>261</v>
      </c>
      <c r="F173" s="167" t="s">
        <v>262</v>
      </c>
      <c r="G173" s="168" t="s">
        <v>122</v>
      </c>
      <c r="H173" s="169">
        <v>577</v>
      </c>
      <c r="I173" s="170"/>
      <c r="J173" s="170">
        <f>ROUND(I173*H173,2)</f>
        <v>0</v>
      </c>
      <c r="K173" s="171"/>
      <c r="L173" s="36"/>
      <c r="M173" s="172" t="s">
        <v>17</v>
      </c>
      <c r="N173" s="173" t="s">
        <v>43</v>
      </c>
      <c r="O173" s="174">
        <v>1.2E-2</v>
      </c>
      <c r="P173" s="174">
        <f>O173*H173</f>
        <v>6.9240000000000004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6" t="s">
        <v>114</v>
      </c>
      <c r="AT173" s="176" t="s">
        <v>111</v>
      </c>
      <c r="AU173" s="176" t="s">
        <v>79</v>
      </c>
      <c r="AY173" s="17" t="s">
        <v>109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7" t="s">
        <v>77</v>
      </c>
      <c r="BK173" s="177">
        <f>ROUND(I173*H173,2)</f>
        <v>0</v>
      </c>
      <c r="BL173" s="17" t="s">
        <v>114</v>
      </c>
      <c r="BM173" s="176" t="s">
        <v>263</v>
      </c>
    </row>
    <row r="174" spans="1:65" s="13" customFormat="1">
      <c r="B174" s="182"/>
      <c r="C174" s="183"/>
      <c r="D174" s="178" t="s">
        <v>118</v>
      </c>
      <c r="E174" s="184" t="s">
        <v>17</v>
      </c>
      <c r="F174" s="185" t="s">
        <v>264</v>
      </c>
      <c r="G174" s="183"/>
      <c r="H174" s="186">
        <v>577</v>
      </c>
      <c r="I174" s="183"/>
      <c r="J174" s="183"/>
      <c r="K174" s="183"/>
      <c r="L174" s="187"/>
      <c r="M174" s="188"/>
      <c r="N174" s="189"/>
      <c r="O174" s="189"/>
      <c r="P174" s="189"/>
      <c r="Q174" s="189"/>
      <c r="R174" s="189"/>
      <c r="S174" s="189"/>
      <c r="T174" s="190"/>
      <c r="AT174" s="191" t="s">
        <v>118</v>
      </c>
      <c r="AU174" s="191" t="s">
        <v>79</v>
      </c>
      <c r="AV174" s="13" t="s">
        <v>79</v>
      </c>
      <c r="AW174" s="13" t="s">
        <v>33</v>
      </c>
      <c r="AX174" s="13" t="s">
        <v>77</v>
      </c>
      <c r="AY174" s="191" t="s">
        <v>109</v>
      </c>
    </row>
    <row r="175" spans="1:65" s="2" customFormat="1" ht="14.45" customHeight="1">
      <c r="A175" s="31"/>
      <c r="B175" s="32"/>
      <c r="C175" s="165" t="s">
        <v>265</v>
      </c>
      <c r="D175" s="165" t="s">
        <v>111</v>
      </c>
      <c r="E175" s="166" t="s">
        <v>266</v>
      </c>
      <c r="F175" s="167" t="s">
        <v>267</v>
      </c>
      <c r="G175" s="168" t="s">
        <v>122</v>
      </c>
      <c r="H175" s="169">
        <v>1164</v>
      </c>
      <c r="I175" s="170"/>
      <c r="J175" s="170">
        <f>ROUND(I175*H175,2)</f>
        <v>0</v>
      </c>
      <c r="K175" s="171"/>
      <c r="L175" s="36"/>
      <c r="M175" s="172" t="s">
        <v>17</v>
      </c>
      <c r="N175" s="173" t="s">
        <v>43</v>
      </c>
      <c r="O175" s="174">
        <v>0.02</v>
      </c>
      <c r="P175" s="174">
        <f>O175*H175</f>
        <v>23.28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6" t="s">
        <v>114</v>
      </c>
      <c r="AT175" s="176" t="s">
        <v>111</v>
      </c>
      <c r="AU175" s="176" t="s">
        <v>79</v>
      </c>
      <c r="AY175" s="17" t="s">
        <v>109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7" t="s">
        <v>77</v>
      </c>
      <c r="BK175" s="177">
        <f>ROUND(I175*H175,2)</f>
        <v>0</v>
      </c>
      <c r="BL175" s="17" t="s">
        <v>114</v>
      </c>
      <c r="BM175" s="176" t="s">
        <v>268</v>
      </c>
    </row>
    <row r="176" spans="1:65" s="13" customFormat="1">
      <c r="B176" s="182"/>
      <c r="C176" s="183"/>
      <c r="D176" s="178" t="s">
        <v>118</v>
      </c>
      <c r="E176" s="184" t="s">
        <v>17</v>
      </c>
      <c r="F176" s="185" t="s">
        <v>269</v>
      </c>
      <c r="G176" s="183"/>
      <c r="H176" s="186">
        <v>1164</v>
      </c>
      <c r="I176" s="183"/>
      <c r="J176" s="183"/>
      <c r="K176" s="183"/>
      <c r="L176" s="187"/>
      <c r="M176" s="188"/>
      <c r="N176" s="189"/>
      <c r="O176" s="189"/>
      <c r="P176" s="189"/>
      <c r="Q176" s="189"/>
      <c r="R176" s="189"/>
      <c r="S176" s="189"/>
      <c r="T176" s="190"/>
      <c r="AT176" s="191" t="s">
        <v>118</v>
      </c>
      <c r="AU176" s="191" t="s">
        <v>79</v>
      </c>
      <c r="AV176" s="13" t="s">
        <v>79</v>
      </c>
      <c r="AW176" s="13" t="s">
        <v>33</v>
      </c>
      <c r="AX176" s="13" t="s">
        <v>77</v>
      </c>
      <c r="AY176" s="191" t="s">
        <v>109</v>
      </c>
    </row>
    <row r="177" spans="1:65" s="2" customFormat="1" ht="14.45" customHeight="1">
      <c r="A177" s="31"/>
      <c r="B177" s="32"/>
      <c r="C177" s="202" t="s">
        <v>172</v>
      </c>
      <c r="D177" s="202" t="s">
        <v>270</v>
      </c>
      <c r="E177" s="203" t="s">
        <v>271</v>
      </c>
      <c r="F177" s="204" t="s">
        <v>272</v>
      </c>
      <c r="G177" s="205" t="s">
        <v>273</v>
      </c>
      <c r="H177" s="206">
        <v>0.14599999999999999</v>
      </c>
      <c r="I177" s="207"/>
      <c r="J177" s="207">
        <f>ROUND(I177*H177,2)</f>
        <v>0</v>
      </c>
      <c r="K177" s="208"/>
      <c r="L177" s="209"/>
      <c r="M177" s="210" t="s">
        <v>17</v>
      </c>
      <c r="N177" s="211" t="s">
        <v>43</v>
      </c>
      <c r="O177" s="174">
        <v>0</v>
      </c>
      <c r="P177" s="174">
        <f>O177*H177</f>
        <v>0</v>
      </c>
      <c r="Q177" s="174">
        <v>1E-3</v>
      </c>
      <c r="R177" s="174">
        <f>Q177*H177</f>
        <v>1.46E-4</v>
      </c>
      <c r="S177" s="174">
        <v>0</v>
      </c>
      <c r="T177" s="17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6" t="s">
        <v>146</v>
      </c>
      <c r="AT177" s="176" t="s">
        <v>270</v>
      </c>
      <c r="AU177" s="176" t="s">
        <v>79</v>
      </c>
      <c r="AY177" s="17" t="s">
        <v>109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7" t="s">
        <v>77</v>
      </c>
      <c r="BK177" s="177">
        <f>ROUND(I177*H177,2)</f>
        <v>0</v>
      </c>
      <c r="BL177" s="17" t="s">
        <v>114</v>
      </c>
      <c r="BM177" s="176" t="s">
        <v>274</v>
      </c>
    </row>
    <row r="178" spans="1:65" s="13" customFormat="1">
      <c r="B178" s="182"/>
      <c r="C178" s="183"/>
      <c r="D178" s="178" t="s">
        <v>118</v>
      </c>
      <c r="E178" s="184" t="s">
        <v>17</v>
      </c>
      <c r="F178" s="185" t="s">
        <v>275</v>
      </c>
      <c r="G178" s="183"/>
      <c r="H178" s="186">
        <v>5.82</v>
      </c>
      <c r="I178" s="183"/>
      <c r="J178" s="183"/>
      <c r="K178" s="183"/>
      <c r="L178" s="187"/>
      <c r="M178" s="188"/>
      <c r="N178" s="189"/>
      <c r="O178" s="189"/>
      <c r="P178" s="189"/>
      <c r="Q178" s="189"/>
      <c r="R178" s="189"/>
      <c r="S178" s="189"/>
      <c r="T178" s="190"/>
      <c r="AT178" s="191" t="s">
        <v>118</v>
      </c>
      <c r="AU178" s="191" t="s">
        <v>79</v>
      </c>
      <c r="AV178" s="13" t="s">
        <v>79</v>
      </c>
      <c r="AW178" s="13" t="s">
        <v>33</v>
      </c>
      <c r="AX178" s="13" t="s">
        <v>77</v>
      </c>
      <c r="AY178" s="191" t="s">
        <v>109</v>
      </c>
    </row>
    <row r="179" spans="1:65" s="13" customFormat="1">
      <c r="B179" s="182"/>
      <c r="C179" s="183"/>
      <c r="D179" s="178" t="s">
        <v>118</v>
      </c>
      <c r="E179" s="183"/>
      <c r="F179" s="185" t="s">
        <v>276</v>
      </c>
      <c r="G179" s="183"/>
      <c r="H179" s="186">
        <v>0.14599999999999999</v>
      </c>
      <c r="I179" s="183"/>
      <c r="J179" s="183"/>
      <c r="K179" s="183"/>
      <c r="L179" s="187"/>
      <c r="M179" s="188"/>
      <c r="N179" s="189"/>
      <c r="O179" s="189"/>
      <c r="P179" s="189"/>
      <c r="Q179" s="189"/>
      <c r="R179" s="189"/>
      <c r="S179" s="189"/>
      <c r="T179" s="190"/>
      <c r="AT179" s="191" t="s">
        <v>118</v>
      </c>
      <c r="AU179" s="191" t="s">
        <v>79</v>
      </c>
      <c r="AV179" s="13" t="s">
        <v>79</v>
      </c>
      <c r="AW179" s="13" t="s">
        <v>4</v>
      </c>
      <c r="AX179" s="13" t="s">
        <v>77</v>
      </c>
      <c r="AY179" s="191" t="s">
        <v>109</v>
      </c>
    </row>
    <row r="180" spans="1:65" s="2" customFormat="1" ht="14.45" customHeight="1">
      <c r="A180" s="31"/>
      <c r="B180" s="32"/>
      <c r="C180" s="165" t="s">
        <v>277</v>
      </c>
      <c r="D180" s="165" t="s">
        <v>111</v>
      </c>
      <c r="E180" s="166" t="s">
        <v>278</v>
      </c>
      <c r="F180" s="167" t="s">
        <v>279</v>
      </c>
      <c r="G180" s="168" t="s">
        <v>122</v>
      </c>
      <c r="H180" s="169">
        <v>637.75</v>
      </c>
      <c r="I180" s="170"/>
      <c r="J180" s="170">
        <f>ROUND(I180*H180,2)</f>
        <v>0</v>
      </c>
      <c r="K180" s="171"/>
      <c r="L180" s="36"/>
      <c r="M180" s="172" t="s">
        <v>17</v>
      </c>
      <c r="N180" s="173" t="s">
        <v>43</v>
      </c>
      <c r="O180" s="174">
        <v>1.9E-2</v>
      </c>
      <c r="P180" s="174">
        <f>O180*H180</f>
        <v>12.11725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6" t="s">
        <v>114</v>
      </c>
      <c r="AT180" s="176" t="s">
        <v>111</v>
      </c>
      <c r="AU180" s="176" t="s">
        <v>79</v>
      </c>
      <c r="AY180" s="17" t="s">
        <v>109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7" t="s">
        <v>77</v>
      </c>
      <c r="BK180" s="177">
        <f>ROUND(I180*H180,2)</f>
        <v>0</v>
      </c>
      <c r="BL180" s="17" t="s">
        <v>114</v>
      </c>
      <c r="BM180" s="176" t="s">
        <v>280</v>
      </c>
    </row>
    <row r="181" spans="1:65" s="13" customFormat="1">
      <c r="B181" s="182"/>
      <c r="C181" s="183"/>
      <c r="D181" s="178" t="s">
        <v>118</v>
      </c>
      <c r="E181" s="184" t="s">
        <v>17</v>
      </c>
      <c r="F181" s="185" t="s">
        <v>281</v>
      </c>
      <c r="G181" s="183"/>
      <c r="H181" s="186">
        <v>637.75</v>
      </c>
      <c r="I181" s="183"/>
      <c r="J181" s="183"/>
      <c r="K181" s="183"/>
      <c r="L181" s="187"/>
      <c r="M181" s="188"/>
      <c r="N181" s="189"/>
      <c r="O181" s="189"/>
      <c r="P181" s="189"/>
      <c r="Q181" s="189"/>
      <c r="R181" s="189"/>
      <c r="S181" s="189"/>
      <c r="T181" s="190"/>
      <c r="AT181" s="191" t="s">
        <v>118</v>
      </c>
      <c r="AU181" s="191" t="s">
        <v>79</v>
      </c>
      <c r="AV181" s="13" t="s">
        <v>79</v>
      </c>
      <c r="AW181" s="13" t="s">
        <v>33</v>
      </c>
      <c r="AX181" s="13" t="s">
        <v>77</v>
      </c>
      <c r="AY181" s="191" t="s">
        <v>109</v>
      </c>
    </row>
    <row r="182" spans="1:65" s="2" customFormat="1" ht="24.2" customHeight="1">
      <c r="A182" s="31"/>
      <c r="B182" s="32"/>
      <c r="C182" s="165" t="s">
        <v>282</v>
      </c>
      <c r="D182" s="165" t="s">
        <v>111</v>
      </c>
      <c r="E182" s="166" t="s">
        <v>283</v>
      </c>
      <c r="F182" s="167" t="s">
        <v>284</v>
      </c>
      <c r="G182" s="168" t="s">
        <v>122</v>
      </c>
      <c r="H182" s="169">
        <v>691.75</v>
      </c>
      <c r="I182" s="170"/>
      <c r="J182" s="170">
        <f>ROUND(I182*H182,2)</f>
        <v>0</v>
      </c>
      <c r="K182" s="171"/>
      <c r="L182" s="36"/>
      <c r="M182" s="172" t="s">
        <v>17</v>
      </c>
      <c r="N182" s="173" t="s">
        <v>43</v>
      </c>
      <c r="O182" s="174">
        <v>0.08</v>
      </c>
      <c r="P182" s="174">
        <f>O182*H182</f>
        <v>55.34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6" t="s">
        <v>114</v>
      </c>
      <c r="AT182" s="176" t="s">
        <v>111</v>
      </c>
      <c r="AU182" s="176" t="s">
        <v>79</v>
      </c>
      <c r="AY182" s="17" t="s">
        <v>109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7" t="s">
        <v>77</v>
      </c>
      <c r="BK182" s="177">
        <f>ROUND(I182*H182,2)</f>
        <v>0</v>
      </c>
      <c r="BL182" s="17" t="s">
        <v>114</v>
      </c>
      <c r="BM182" s="176" t="s">
        <v>285</v>
      </c>
    </row>
    <row r="183" spans="1:65" s="2" customFormat="1" ht="19.5">
      <c r="A183" s="31"/>
      <c r="B183" s="32"/>
      <c r="C183" s="33"/>
      <c r="D183" s="178" t="s">
        <v>116</v>
      </c>
      <c r="E183" s="33"/>
      <c r="F183" s="179" t="s">
        <v>286</v>
      </c>
      <c r="G183" s="33"/>
      <c r="H183" s="33"/>
      <c r="I183" s="33"/>
      <c r="J183" s="33"/>
      <c r="K183" s="33"/>
      <c r="L183" s="36"/>
      <c r="M183" s="180"/>
      <c r="N183" s="181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7" t="s">
        <v>116</v>
      </c>
      <c r="AU183" s="17" t="s">
        <v>79</v>
      </c>
    </row>
    <row r="184" spans="1:65" s="13" customFormat="1">
      <c r="B184" s="182"/>
      <c r="C184" s="183"/>
      <c r="D184" s="178" t="s">
        <v>118</v>
      </c>
      <c r="E184" s="184" t="s">
        <v>17</v>
      </c>
      <c r="F184" s="185" t="s">
        <v>287</v>
      </c>
      <c r="G184" s="183"/>
      <c r="H184" s="186">
        <v>691.75</v>
      </c>
      <c r="I184" s="183"/>
      <c r="J184" s="183"/>
      <c r="K184" s="183"/>
      <c r="L184" s="187"/>
      <c r="M184" s="188"/>
      <c r="N184" s="189"/>
      <c r="O184" s="189"/>
      <c r="P184" s="189"/>
      <c r="Q184" s="189"/>
      <c r="R184" s="189"/>
      <c r="S184" s="189"/>
      <c r="T184" s="190"/>
      <c r="AT184" s="191" t="s">
        <v>118</v>
      </c>
      <c r="AU184" s="191" t="s">
        <v>79</v>
      </c>
      <c r="AV184" s="13" t="s">
        <v>79</v>
      </c>
      <c r="AW184" s="13" t="s">
        <v>33</v>
      </c>
      <c r="AX184" s="13" t="s">
        <v>77</v>
      </c>
      <c r="AY184" s="191" t="s">
        <v>109</v>
      </c>
    </row>
    <row r="185" spans="1:65" s="2" customFormat="1" ht="14.45" customHeight="1">
      <c r="A185" s="31"/>
      <c r="B185" s="32"/>
      <c r="C185" s="165" t="s">
        <v>288</v>
      </c>
      <c r="D185" s="165" t="s">
        <v>111</v>
      </c>
      <c r="E185" s="166" t="s">
        <v>289</v>
      </c>
      <c r="F185" s="167" t="s">
        <v>290</v>
      </c>
      <c r="G185" s="168" t="s">
        <v>122</v>
      </c>
      <c r="H185" s="169">
        <v>1164</v>
      </c>
      <c r="I185" s="170"/>
      <c r="J185" s="170">
        <f>ROUND(I185*H185,2)</f>
        <v>0</v>
      </c>
      <c r="K185" s="171"/>
      <c r="L185" s="36"/>
      <c r="M185" s="172" t="s">
        <v>17</v>
      </c>
      <c r="N185" s="173" t="s">
        <v>43</v>
      </c>
      <c r="O185" s="174">
        <v>1E-3</v>
      </c>
      <c r="P185" s="174">
        <f>O185*H185</f>
        <v>1.1639999999999999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76" t="s">
        <v>114</v>
      </c>
      <c r="AT185" s="176" t="s">
        <v>111</v>
      </c>
      <c r="AU185" s="176" t="s">
        <v>79</v>
      </c>
      <c r="AY185" s="17" t="s">
        <v>109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7" t="s">
        <v>77</v>
      </c>
      <c r="BK185" s="177">
        <f>ROUND(I185*H185,2)</f>
        <v>0</v>
      </c>
      <c r="BL185" s="17" t="s">
        <v>114</v>
      </c>
      <c r="BM185" s="176" t="s">
        <v>291</v>
      </c>
    </row>
    <row r="186" spans="1:65" s="13" customFormat="1">
      <c r="B186" s="182"/>
      <c r="C186" s="183"/>
      <c r="D186" s="178" t="s">
        <v>118</v>
      </c>
      <c r="E186" s="184" t="s">
        <v>17</v>
      </c>
      <c r="F186" s="185" t="s">
        <v>269</v>
      </c>
      <c r="G186" s="183"/>
      <c r="H186" s="186">
        <v>1164</v>
      </c>
      <c r="I186" s="183"/>
      <c r="J186" s="183"/>
      <c r="K186" s="183"/>
      <c r="L186" s="187"/>
      <c r="M186" s="188"/>
      <c r="N186" s="189"/>
      <c r="O186" s="189"/>
      <c r="P186" s="189"/>
      <c r="Q186" s="189"/>
      <c r="R186" s="189"/>
      <c r="S186" s="189"/>
      <c r="T186" s="190"/>
      <c r="AT186" s="191" t="s">
        <v>118</v>
      </c>
      <c r="AU186" s="191" t="s">
        <v>79</v>
      </c>
      <c r="AV186" s="13" t="s">
        <v>79</v>
      </c>
      <c r="AW186" s="13" t="s">
        <v>33</v>
      </c>
      <c r="AX186" s="13" t="s">
        <v>77</v>
      </c>
      <c r="AY186" s="191" t="s">
        <v>109</v>
      </c>
    </row>
    <row r="187" spans="1:65" s="2" customFormat="1" ht="14.45" customHeight="1">
      <c r="A187" s="31"/>
      <c r="B187" s="32"/>
      <c r="C187" s="165" t="s">
        <v>292</v>
      </c>
      <c r="D187" s="165" t="s">
        <v>111</v>
      </c>
      <c r="E187" s="166" t="s">
        <v>293</v>
      </c>
      <c r="F187" s="167" t="s">
        <v>294</v>
      </c>
      <c r="G187" s="168" t="s">
        <v>122</v>
      </c>
      <c r="H187" s="169">
        <v>1164</v>
      </c>
      <c r="I187" s="170"/>
      <c r="J187" s="170">
        <f>ROUND(I187*H187,2)</f>
        <v>0</v>
      </c>
      <c r="K187" s="171"/>
      <c r="L187" s="36"/>
      <c r="M187" s="172" t="s">
        <v>17</v>
      </c>
      <c r="N187" s="173" t="s">
        <v>43</v>
      </c>
      <c r="O187" s="174">
        <v>1E-3</v>
      </c>
      <c r="P187" s="174">
        <f>O187*H187</f>
        <v>1.1639999999999999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6" t="s">
        <v>114</v>
      </c>
      <c r="AT187" s="176" t="s">
        <v>111</v>
      </c>
      <c r="AU187" s="176" t="s">
        <v>79</v>
      </c>
      <c r="AY187" s="17" t="s">
        <v>109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7" t="s">
        <v>77</v>
      </c>
      <c r="BK187" s="177">
        <f>ROUND(I187*H187,2)</f>
        <v>0</v>
      </c>
      <c r="BL187" s="17" t="s">
        <v>114</v>
      </c>
      <c r="BM187" s="176" t="s">
        <v>295</v>
      </c>
    </row>
    <row r="188" spans="1:65" s="13" customFormat="1">
      <c r="B188" s="182"/>
      <c r="C188" s="183"/>
      <c r="D188" s="178" t="s">
        <v>118</v>
      </c>
      <c r="E188" s="184" t="s">
        <v>17</v>
      </c>
      <c r="F188" s="185" t="s">
        <v>269</v>
      </c>
      <c r="G188" s="183"/>
      <c r="H188" s="186">
        <v>1164</v>
      </c>
      <c r="I188" s="183"/>
      <c r="J188" s="183"/>
      <c r="K188" s="183"/>
      <c r="L188" s="187"/>
      <c r="M188" s="188"/>
      <c r="N188" s="189"/>
      <c r="O188" s="189"/>
      <c r="P188" s="189"/>
      <c r="Q188" s="189"/>
      <c r="R188" s="189"/>
      <c r="S188" s="189"/>
      <c r="T188" s="190"/>
      <c r="AT188" s="191" t="s">
        <v>118</v>
      </c>
      <c r="AU188" s="191" t="s">
        <v>79</v>
      </c>
      <c r="AV188" s="13" t="s">
        <v>79</v>
      </c>
      <c r="AW188" s="13" t="s">
        <v>33</v>
      </c>
      <c r="AX188" s="13" t="s">
        <v>77</v>
      </c>
      <c r="AY188" s="191" t="s">
        <v>109</v>
      </c>
    </row>
    <row r="189" spans="1:65" s="2" customFormat="1" ht="14.45" customHeight="1">
      <c r="A189" s="31"/>
      <c r="B189" s="32"/>
      <c r="C189" s="165" t="s">
        <v>296</v>
      </c>
      <c r="D189" s="165" t="s">
        <v>111</v>
      </c>
      <c r="E189" s="166" t="s">
        <v>297</v>
      </c>
      <c r="F189" s="167" t="s">
        <v>298</v>
      </c>
      <c r="G189" s="168" t="s">
        <v>122</v>
      </c>
      <c r="H189" s="169">
        <v>1164</v>
      </c>
      <c r="I189" s="170"/>
      <c r="J189" s="170">
        <f>ROUND(I189*H189,2)</f>
        <v>0</v>
      </c>
      <c r="K189" s="171"/>
      <c r="L189" s="36"/>
      <c r="M189" s="172" t="s">
        <v>17</v>
      </c>
      <c r="N189" s="173" t="s">
        <v>43</v>
      </c>
      <c r="O189" s="174">
        <v>1E-3</v>
      </c>
      <c r="P189" s="174">
        <f>O189*H189</f>
        <v>1.1639999999999999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76" t="s">
        <v>114</v>
      </c>
      <c r="AT189" s="176" t="s">
        <v>111</v>
      </c>
      <c r="AU189" s="176" t="s">
        <v>79</v>
      </c>
      <c r="AY189" s="17" t="s">
        <v>109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7" t="s">
        <v>77</v>
      </c>
      <c r="BK189" s="177">
        <f>ROUND(I189*H189,2)</f>
        <v>0</v>
      </c>
      <c r="BL189" s="17" t="s">
        <v>114</v>
      </c>
      <c r="BM189" s="176" t="s">
        <v>299</v>
      </c>
    </row>
    <row r="190" spans="1:65" s="13" customFormat="1">
      <c r="B190" s="182"/>
      <c r="C190" s="183"/>
      <c r="D190" s="178" t="s">
        <v>118</v>
      </c>
      <c r="E190" s="184" t="s">
        <v>17</v>
      </c>
      <c r="F190" s="185" t="s">
        <v>269</v>
      </c>
      <c r="G190" s="183"/>
      <c r="H190" s="186">
        <v>1164</v>
      </c>
      <c r="I190" s="183"/>
      <c r="J190" s="183"/>
      <c r="K190" s="183"/>
      <c r="L190" s="187"/>
      <c r="M190" s="188"/>
      <c r="N190" s="189"/>
      <c r="O190" s="189"/>
      <c r="P190" s="189"/>
      <c r="Q190" s="189"/>
      <c r="R190" s="189"/>
      <c r="S190" s="189"/>
      <c r="T190" s="190"/>
      <c r="AT190" s="191" t="s">
        <v>118</v>
      </c>
      <c r="AU190" s="191" t="s">
        <v>79</v>
      </c>
      <c r="AV190" s="13" t="s">
        <v>79</v>
      </c>
      <c r="AW190" s="13" t="s">
        <v>33</v>
      </c>
      <c r="AX190" s="13" t="s">
        <v>77</v>
      </c>
      <c r="AY190" s="191" t="s">
        <v>109</v>
      </c>
    </row>
    <row r="191" spans="1:65" s="2" customFormat="1" ht="14.45" customHeight="1">
      <c r="A191" s="31"/>
      <c r="B191" s="32"/>
      <c r="C191" s="165" t="s">
        <v>300</v>
      </c>
      <c r="D191" s="165" t="s">
        <v>111</v>
      </c>
      <c r="E191" s="166" t="s">
        <v>301</v>
      </c>
      <c r="F191" s="167" t="s">
        <v>302</v>
      </c>
      <c r="G191" s="168" t="s">
        <v>122</v>
      </c>
      <c r="H191" s="169">
        <v>1164</v>
      </c>
      <c r="I191" s="170"/>
      <c r="J191" s="170">
        <f>ROUND(I191*H191,2)</f>
        <v>0</v>
      </c>
      <c r="K191" s="171"/>
      <c r="L191" s="36"/>
      <c r="M191" s="172" t="s">
        <v>17</v>
      </c>
      <c r="N191" s="173" t="s">
        <v>43</v>
      </c>
      <c r="O191" s="174">
        <v>1E-3</v>
      </c>
      <c r="P191" s="174">
        <f>O191*H191</f>
        <v>1.1639999999999999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76" t="s">
        <v>114</v>
      </c>
      <c r="AT191" s="176" t="s">
        <v>111</v>
      </c>
      <c r="AU191" s="176" t="s">
        <v>79</v>
      </c>
      <c r="AY191" s="17" t="s">
        <v>109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7" t="s">
        <v>77</v>
      </c>
      <c r="BK191" s="177">
        <f>ROUND(I191*H191,2)</f>
        <v>0</v>
      </c>
      <c r="BL191" s="17" t="s">
        <v>114</v>
      </c>
      <c r="BM191" s="176" t="s">
        <v>303</v>
      </c>
    </row>
    <row r="192" spans="1:65" s="13" customFormat="1">
      <c r="B192" s="182"/>
      <c r="C192" s="183"/>
      <c r="D192" s="178" t="s">
        <v>118</v>
      </c>
      <c r="E192" s="184" t="s">
        <v>17</v>
      </c>
      <c r="F192" s="185" t="s">
        <v>269</v>
      </c>
      <c r="G192" s="183"/>
      <c r="H192" s="186">
        <v>1164</v>
      </c>
      <c r="I192" s="183"/>
      <c r="J192" s="183"/>
      <c r="K192" s="183"/>
      <c r="L192" s="187"/>
      <c r="M192" s="188"/>
      <c r="N192" s="189"/>
      <c r="O192" s="189"/>
      <c r="P192" s="189"/>
      <c r="Q192" s="189"/>
      <c r="R192" s="189"/>
      <c r="S192" s="189"/>
      <c r="T192" s="190"/>
      <c r="AT192" s="191" t="s">
        <v>118</v>
      </c>
      <c r="AU192" s="191" t="s">
        <v>79</v>
      </c>
      <c r="AV192" s="13" t="s">
        <v>79</v>
      </c>
      <c r="AW192" s="13" t="s">
        <v>33</v>
      </c>
      <c r="AX192" s="13" t="s">
        <v>77</v>
      </c>
      <c r="AY192" s="191" t="s">
        <v>109</v>
      </c>
    </row>
    <row r="193" spans="1:65" s="12" customFormat="1" ht="22.9" customHeight="1">
      <c r="B193" s="150"/>
      <c r="C193" s="151"/>
      <c r="D193" s="152" t="s">
        <v>71</v>
      </c>
      <c r="E193" s="163" t="s">
        <v>125</v>
      </c>
      <c r="F193" s="163" t="s">
        <v>304</v>
      </c>
      <c r="G193" s="151"/>
      <c r="H193" s="151"/>
      <c r="I193" s="151"/>
      <c r="J193" s="164">
        <f>BK193</f>
        <v>0</v>
      </c>
      <c r="K193" s="151"/>
      <c r="L193" s="155"/>
      <c r="M193" s="156"/>
      <c r="N193" s="157"/>
      <c r="O193" s="157"/>
      <c r="P193" s="158">
        <f>SUM(P194:P224)</f>
        <v>214.63745800000004</v>
      </c>
      <c r="Q193" s="157"/>
      <c r="R193" s="158">
        <f>SUM(R194:R224)</f>
        <v>0.96301737999999992</v>
      </c>
      <c r="S193" s="157"/>
      <c r="T193" s="159">
        <f>SUM(T194:T224)</f>
        <v>0</v>
      </c>
      <c r="AR193" s="160" t="s">
        <v>77</v>
      </c>
      <c r="AT193" s="161" t="s">
        <v>71</v>
      </c>
      <c r="AU193" s="161" t="s">
        <v>77</v>
      </c>
      <c r="AY193" s="160" t="s">
        <v>109</v>
      </c>
      <c r="BK193" s="162">
        <f>SUM(BK194:BK224)</f>
        <v>0</v>
      </c>
    </row>
    <row r="194" spans="1:65" s="2" customFormat="1" ht="37.9" customHeight="1">
      <c r="A194" s="31"/>
      <c r="B194" s="32"/>
      <c r="C194" s="165" t="s">
        <v>305</v>
      </c>
      <c r="D194" s="165" t="s">
        <v>111</v>
      </c>
      <c r="E194" s="166" t="s">
        <v>306</v>
      </c>
      <c r="F194" s="167" t="s">
        <v>307</v>
      </c>
      <c r="G194" s="168" t="s">
        <v>136</v>
      </c>
      <c r="H194" s="169">
        <v>5.1040000000000001</v>
      </c>
      <c r="I194" s="170"/>
      <c r="J194" s="170">
        <f>ROUND(I194*H194,2)</f>
        <v>0</v>
      </c>
      <c r="K194" s="171"/>
      <c r="L194" s="36"/>
      <c r="M194" s="172" t="s">
        <v>17</v>
      </c>
      <c r="N194" s="173" t="s">
        <v>43</v>
      </c>
      <c r="O194" s="174">
        <v>3.899</v>
      </c>
      <c r="P194" s="174">
        <f>O194*H194</f>
        <v>19.900496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6" t="s">
        <v>114</v>
      </c>
      <c r="AT194" s="176" t="s">
        <v>111</v>
      </c>
      <c r="AU194" s="176" t="s">
        <v>79</v>
      </c>
      <c r="AY194" s="17" t="s">
        <v>109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7" t="s">
        <v>77</v>
      </c>
      <c r="BK194" s="177">
        <f>ROUND(I194*H194,2)</f>
        <v>0</v>
      </c>
      <c r="BL194" s="17" t="s">
        <v>114</v>
      </c>
      <c r="BM194" s="176" t="s">
        <v>308</v>
      </c>
    </row>
    <row r="195" spans="1:65" s="13" customFormat="1">
      <c r="B195" s="182"/>
      <c r="C195" s="183"/>
      <c r="D195" s="178" t="s">
        <v>118</v>
      </c>
      <c r="E195" s="184" t="s">
        <v>17</v>
      </c>
      <c r="F195" s="185" t="s">
        <v>309</v>
      </c>
      <c r="G195" s="183"/>
      <c r="H195" s="186">
        <v>4.2240000000000002</v>
      </c>
      <c r="I195" s="183"/>
      <c r="J195" s="183"/>
      <c r="K195" s="183"/>
      <c r="L195" s="187"/>
      <c r="M195" s="188"/>
      <c r="N195" s="189"/>
      <c r="O195" s="189"/>
      <c r="P195" s="189"/>
      <c r="Q195" s="189"/>
      <c r="R195" s="189"/>
      <c r="S195" s="189"/>
      <c r="T195" s="190"/>
      <c r="AT195" s="191" t="s">
        <v>118</v>
      </c>
      <c r="AU195" s="191" t="s">
        <v>79</v>
      </c>
      <c r="AV195" s="13" t="s">
        <v>79</v>
      </c>
      <c r="AW195" s="13" t="s">
        <v>33</v>
      </c>
      <c r="AX195" s="13" t="s">
        <v>72</v>
      </c>
      <c r="AY195" s="191" t="s">
        <v>109</v>
      </c>
    </row>
    <row r="196" spans="1:65" s="13" customFormat="1">
      <c r="B196" s="182"/>
      <c r="C196" s="183"/>
      <c r="D196" s="178" t="s">
        <v>118</v>
      </c>
      <c r="E196" s="184" t="s">
        <v>17</v>
      </c>
      <c r="F196" s="185" t="s">
        <v>310</v>
      </c>
      <c r="G196" s="183"/>
      <c r="H196" s="186">
        <v>0.88</v>
      </c>
      <c r="I196" s="183"/>
      <c r="J196" s="183"/>
      <c r="K196" s="183"/>
      <c r="L196" s="187"/>
      <c r="M196" s="188"/>
      <c r="N196" s="189"/>
      <c r="O196" s="189"/>
      <c r="P196" s="189"/>
      <c r="Q196" s="189"/>
      <c r="R196" s="189"/>
      <c r="S196" s="189"/>
      <c r="T196" s="190"/>
      <c r="AT196" s="191" t="s">
        <v>118</v>
      </c>
      <c r="AU196" s="191" t="s">
        <v>79</v>
      </c>
      <c r="AV196" s="13" t="s">
        <v>79</v>
      </c>
      <c r="AW196" s="13" t="s">
        <v>33</v>
      </c>
      <c r="AX196" s="13" t="s">
        <v>72</v>
      </c>
      <c r="AY196" s="191" t="s">
        <v>109</v>
      </c>
    </row>
    <row r="197" spans="1:65" s="14" customFormat="1">
      <c r="B197" s="192"/>
      <c r="C197" s="193"/>
      <c r="D197" s="178" t="s">
        <v>118</v>
      </c>
      <c r="E197" s="194" t="s">
        <v>17</v>
      </c>
      <c r="F197" s="195" t="s">
        <v>196</v>
      </c>
      <c r="G197" s="193"/>
      <c r="H197" s="196">
        <v>5.1040000000000001</v>
      </c>
      <c r="I197" s="193"/>
      <c r="J197" s="193"/>
      <c r="K197" s="193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118</v>
      </c>
      <c r="AU197" s="201" t="s">
        <v>79</v>
      </c>
      <c r="AV197" s="14" t="s">
        <v>114</v>
      </c>
      <c r="AW197" s="14" t="s">
        <v>33</v>
      </c>
      <c r="AX197" s="14" t="s">
        <v>77</v>
      </c>
      <c r="AY197" s="201" t="s">
        <v>109</v>
      </c>
    </row>
    <row r="198" spans="1:65" s="2" customFormat="1" ht="37.9" customHeight="1">
      <c r="A198" s="31"/>
      <c r="B198" s="32"/>
      <c r="C198" s="165" t="s">
        <v>311</v>
      </c>
      <c r="D198" s="165" t="s">
        <v>111</v>
      </c>
      <c r="E198" s="166" t="s">
        <v>306</v>
      </c>
      <c r="F198" s="167" t="s">
        <v>307</v>
      </c>
      <c r="G198" s="168" t="s">
        <v>136</v>
      </c>
      <c r="H198" s="169">
        <v>6.2560000000000002</v>
      </c>
      <c r="I198" s="170"/>
      <c r="J198" s="170">
        <f>ROUND(I198*H198,2)</f>
        <v>0</v>
      </c>
      <c r="K198" s="171"/>
      <c r="L198" s="36"/>
      <c r="M198" s="172" t="s">
        <v>17</v>
      </c>
      <c r="N198" s="173" t="s">
        <v>43</v>
      </c>
      <c r="O198" s="174">
        <v>3.899</v>
      </c>
      <c r="P198" s="174">
        <f>O198*H198</f>
        <v>24.392144000000002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76" t="s">
        <v>114</v>
      </c>
      <c r="AT198" s="176" t="s">
        <v>111</v>
      </c>
      <c r="AU198" s="176" t="s">
        <v>79</v>
      </c>
      <c r="AY198" s="17" t="s">
        <v>109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7" t="s">
        <v>77</v>
      </c>
      <c r="BK198" s="177">
        <f>ROUND(I198*H198,2)</f>
        <v>0</v>
      </c>
      <c r="BL198" s="17" t="s">
        <v>114</v>
      </c>
      <c r="BM198" s="176" t="s">
        <v>312</v>
      </c>
    </row>
    <row r="199" spans="1:65" s="2" customFormat="1" ht="19.5">
      <c r="A199" s="31"/>
      <c r="B199" s="32"/>
      <c r="C199" s="33"/>
      <c r="D199" s="178" t="s">
        <v>116</v>
      </c>
      <c r="E199" s="33"/>
      <c r="F199" s="179" t="s">
        <v>142</v>
      </c>
      <c r="G199" s="33"/>
      <c r="H199" s="33"/>
      <c r="I199" s="33"/>
      <c r="J199" s="33"/>
      <c r="K199" s="33"/>
      <c r="L199" s="36"/>
      <c r="M199" s="180"/>
      <c r="N199" s="181"/>
      <c r="O199" s="61"/>
      <c r="P199" s="61"/>
      <c r="Q199" s="61"/>
      <c r="R199" s="61"/>
      <c r="S199" s="61"/>
      <c r="T199" s="62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7" t="s">
        <v>116</v>
      </c>
      <c r="AU199" s="17" t="s">
        <v>79</v>
      </c>
    </row>
    <row r="200" spans="1:65" s="13" customFormat="1">
      <c r="B200" s="182"/>
      <c r="C200" s="183"/>
      <c r="D200" s="178" t="s">
        <v>118</v>
      </c>
      <c r="E200" s="184" t="s">
        <v>17</v>
      </c>
      <c r="F200" s="185" t="s">
        <v>313</v>
      </c>
      <c r="G200" s="183"/>
      <c r="H200" s="186">
        <v>4.72</v>
      </c>
      <c r="I200" s="183"/>
      <c r="J200" s="183"/>
      <c r="K200" s="183"/>
      <c r="L200" s="187"/>
      <c r="M200" s="188"/>
      <c r="N200" s="189"/>
      <c r="O200" s="189"/>
      <c r="P200" s="189"/>
      <c r="Q200" s="189"/>
      <c r="R200" s="189"/>
      <c r="S200" s="189"/>
      <c r="T200" s="190"/>
      <c r="AT200" s="191" t="s">
        <v>118</v>
      </c>
      <c r="AU200" s="191" t="s">
        <v>79</v>
      </c>
      <c r="AV200" s="13" t="s">
        <v>79</v>
      </c>
      <c r="AW200" s="13" t="s">
        <v>33</v>
      </c>
      <c r="AX200" s="13" t="s">
        <v>72</v>
      </c>
      <c r="AY200" s="191" t="s">
        <v>109</v>
      </c>
    </row>
    <row r="201" spans="1:65" s="13" customFormat="1">
      <c r="B201" s="182"/>
      <c r="C201" s="183"/>
      <c r="D201" s="178" t="s">
        <v>118</v>
      </c>
      <c r="E201" s="184" t="s">
        <v>17</v>
      </c>
      <c r="F201" s="185" t="s">
        <v>314</v>
      </c>
      <c r="G201" s="183"/>
      <c r="H201" s="186">
        <v>1.536</v>
      </c>
      <c r="I201" s="183"/>
      <c r="J201" s="183"/>
      <c r="K201" s="183"/>
      <c r="L201" s="187"/>
      <c r="M201" s="188"/>
      <c r="N201" s="189"/>
      <c r="O201" s="189"/>
      <c r="P201" s="189"/>
      <c r="Q201" s="189"/>
      <c r="R201" s="189"/>
      <c r="S201" s="189"/>
      <c r="T201" s="190"/>
      <c r="AT201" s="191" t="s">
        <v>118</v>
      </c>
      <c r="AU201" s="191" t="s">
        <v>79</v>
      </c>
      <c r="AV201" s="13" t="s">
        <v>79</v>
      </c>
      <c r="AW201" s="13" t="s">
        <v>33</v>
      </c>
      <c r="AX201" s="13" t="s">
        <v>72</v>
      </c>
      <c r="AY201" s="191" t="s">
        <v>109</v>
      </c>
    </row>
    <row r="202" spans="1:65" s="14" customFormat="1">
      <c r="B202" s="192"/>
      <c r="C202" s="193"/>
      <c r="D202" s="178" t="s">
        <v>118</v>
      </c>
      <c r="E202" s="194" t="s">
        <v>17</v>
      </c>
      <c r="F202" s="195" t="s">
        <v>196</v>
      </c>
      <c r="G202" s="193"/>
      <c r="H202" s="196">
        <v>6.2560000000000002</v>
      </c>
      <c r="I202" s="193"/>
      <c r="J202" s="193"/>
      <c r="K202" s="193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118</v>
      </c>
      <c r="AU202" s="201" t="s">
        <v>79</v>
      </c>
      <c r="AV202" s="14" t="s">
        <v>114</v>
      </c>
      <c r="AW202" s="14" t="s">
        <v>33</v>
      </c>
      <c r="AX202" s="14" t="s">
        <v>77</v>
      </c>
      <c r="AY202" s="201" t="s">
        <v>109</v>
      </c>
    </row>
    <row r="203" spans="1:65" s="2" customFormat="1" ht="37.9" customHeight="1">
      <c r="A203" s="31"/>
      <c r="B203" s="32"/>
      <c r="C203" s="165" t="s">
        <v>315</v>
      </c>
      <c r="D203" s="165" t="s">
        <v>111</v>
      </c>
      <c r="E203" s="166" t="s">
        <v>316</v>
      </c>
      <c r="F203" s="167" t="s">
        <v>317</v>
      </c>
      <c r="G203" s="168" t="s">
        <v>122</v>
      </c>
      <c r="H203" s="169">
        <v>27.064</v>
      </c>
      <c r="I203" s="170"/>
      <c r="J203" s="170">
        <f>ROUND(I203*H203,2)</f>
        <v>0</v>
      </c>
      <c r="K203" s="171"/>
      <c r="L203" s="36"/>
      <c r="M203" s="172" t="s">
        <v>17</v>
      </c>
      <c r="N203" s="173" t="s">
        <v>43</v>
      </c>
      <c r="O203" s="174">
        <v>1.895</v>
      </c>
      <c r="P203" s="174">
        <f>O203*H203</f>
        <v>51.286279999999998</v>
      </c>
      <c r="Q203" s="174">
        <v>7.26E-3</v>
      </c>
      <c r="R203" s="174">
        <f>Q203*H203</f>
        <v>0.19648463999999999</v>
      </c>
      <c r="S203" s="174">
        <v>0</v>
      </c>
      <c r="T203" s="175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76" t="s">
        <v>114</v>
      </c>
      <c r="AT203" s="176" t="s">
        <v>111</v>
      </c>
      <c r="AU203" s="176" t="s">
        <v>79</v>
      </c>
      <c r="AY203" s="17" t="s">
        <v>109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7" t="s">
        <v>77</v>
      </c>
      <c r="BK203" s="177">
        <f>ROUND(I203*H203,2)</f>
        <v>0</v>
      </c>
      <c r="BL203" s="17" t="s">
        <v>114</v>
      </c>
      <c r="BM203" s="176" t="s">
        <v>318</v>
      </c>
    </row>
    <row r="204" spans="1:65" s="13" customFormat="1">
      <c r="B204" s="182"/>
      <c r="C204" s="183"/>
      <c r="D204" s="178" t="s">
        <v>118</v>
      </c>
      <c r="E204" s="184" t="s">
        <v>17</v>
      </c>
      <c r="F204" s="185" t="s">
        <v>319</v>
      </c>
      <c r="G204" s="183"/>
      <c r="H204" s="186">
        <v>21.12</v>
      </c>
      <c r="I204" s="183"/>
      <c r="J204" s="183"/>
      <c r="K204" s="183"/>
      <c r="L204" s="187"/>
      <c r="M204" s="188"/>
      <c r="N204" s="189"/>
      <c r="O204" s="189"/>
      <c r="P204" s="189"/>
      <c r="Q204" s="189"/>
      <c r="R204" s="189"/>
      <c r="S204" s="189"/>
      <c r="T204" s="190"/>
      <c r="AT204" s="191" t="s">
        <v>118</v>
      </c>
      <c r="AU204" s="191" t="s">
        <v>79</v>
      </c>
      <c r="AV204" s="13" t="s">
        <v>79</v>
      </c>
      <c r="AW204" s="13" t="s">
        <v>33</v>
      </c>
      <c r="AX204" s="13" t="s">
        <v>72</v>
      </c>
      <c r="AY204" s="191" t="s">
        <v>109</v>
      </c>
    </row>
    <row r="205" spans="1:65" s="13" customFormat="1">
      <c r="B205" s="182"/>
      <c r="C205" s="183"/>
      <c r="D205" s="178" t="s">
        <v>118</v>
      </c>
      <c r="E205" s="184" t="s">
        <v>17</v>
      </c>
      <c r="F205" s="185" t="s">
        <v>320</v>
      </c>
      <c r="G205" s="183"/>
      <c r="H205" s="186">
        <v>0.74399999999999999</v>
      </c>
      <c r="I205" s="183"/>
      <c r="J205" s="183"/>
      <c r="K205" s="183"/>
      <c r="L205" s="187"/>
      <c r="M205" s="188"/>
      <c r="N205" s="189"/>
      <c r="O205" s="189"/>
      <c r="P205" s="189"/>
      <c r="Q205" s="189"/>
      <c r="R205" s="189"/>
      <c r="S205" s="189"/>
      <c r="T205" s="190"/>
      <c r="AT205" s="191" t="s">
        <v>118</v>
      </c>
      <c r="AU205" s="191" t="s">
        <v>79</v>
      </c>
      <c r="AV205" s="13" t="s">
        <v>79</v>
      </c>
      <c r="AW205" s="13" t="s">
        <v>33</v>
      </c>
      <c r="AX205" s="13" t="s">
        <v>72</v>
      </c>
      <c r="AY205" s="191" t="s">
        <v>109</v>
      </c>
    </row>
    <row r="206" spans="1:65" s="13" customFormat="1">
      <c r="B206" s="182"/>
      <c r="C206" s="183"/>
      <c r="D206" s="178" t="s">
        <v>118</v>
      </c>
      <c r="E206" s="184" t="s">
        <v>17</v>
      </c>
      <c r="F206" s="185" t="s">
        <v>321</v>
      </c>
      <c r="G206" s="183"/>
      <c r="H206" s="186">
        <v>4.4000000000000004</v>
      </c>
      <c r="I206" s="183"/>
      <c r="J206" s="183"/>
      <c r="K206" s="183"/>
      <c r="L206" s="187"/>
      <c r="M206" s="188"/>
      <c r="N206" s="189"/>
      <c r="O206" s="189"/>
      <c r="P206" s="189"/>
      <c r="Q206" s="189"/>
      <c r="R206" s="189"/>
      <c r="S206" s="189"/>
      <c r="T206" s="190"/>
      <c r="AT206" s="191" t="s">
        <v>118</v>
      </c>
      <c r="AU206" s="191" t="s">
        <v>79</v>
      </c>
      <c r="AV206" s="13" t="s">
        <v>79</v>
      </c>
      <c r="AW206" s="13" t="s">
        <v>33</v>
      </c>
      <c r="AX206" s="13" t="s">
        <v>72</v>
      </c>
      <c r="AY206" s="191" t="s">
        <v>109</v>
      </c>
    </row>
    <row r="207" spans="1:65" s="13" customFormat="1">
      <c r="B207" s="182"/>
      <c r="C207" s="183"/>
      <c r="D207" s="178" t="s">
        <v>118</v>
      </c>
      <c r="E207" s="184" t="s">
        <v>17</v>
      </c>
      <c r="F207" s="185" t="s">
        <v>322</v>
      </c>
      <c r="G207" s="183"/>
      <c r="H207" s="186">
        <v>0.8</v>
      </c>
      <c r="I207" s="183"/>
      <c r="J207" s="183"/>
      <c r="K207" s="183"/>
      <c r="L207" s="187"/>
      <c r="M207" s="188"/>
      <c r="N207" s="189"/>
      <c r="O207" s="189"/>
      <c r="P207" s="189"/>
      <c r="Q207" s="189"/>
      <c r="R207" s="189"/>
      <c r="S207" s="189"/>
      <c r="T207" s="190"/>
      <c r="AT207" s="191" t="s">
        <v>118</v>
      </c>
      <c r="AU207" s="191" t="s">
        <v>79</v>
      </c>
      <c r="AV207" s="13" t="s">
        <v>79</v>
      </c>
      <c r="AW207" s="13" t="s">
        <v>33</v>
      </c>
      <c r="AX207" s="13" t="s">
        <v>72</v>
      </c>
      <c r="AY207" s="191" t="s">
        <v>109</v>
      </c>
    </row>
    <row r="208" spans="1:65" s="14" customFormat="1">
      <c r="B208" s="192"/>
      <c r="C208" s="193"/>
      <c r="D208" s="178" t="s">
        <v>118</v>
      </c>
      <c r="E208" s="194" t="s">
        <v>17</v>
      </c>
      <c r="F208" s="195" t="s">
        <v>196</v>
      </c>
      <c r="G208" s="193"/>
      <c r="H208" s="196">
        <v>27.064000000000004</v>
      </c>
      <c r="I208" s="193"/>
      <c r="J208" s="193"/>
      <c r="K208" s="193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118</v>
      </c>
      <c r="AU208" s="201" t="s">
        <v>79</v>
      </c>
      <c r="AV208" s="14" t="s">
        <v>114</v>
      </c>
      <c r="AW208" s="14" t="s">
        <v>33</v>
      </c>
      <c r="AX208" s="14" t="s">
        <v>77</v>
      </c>
      <c r="AY208" s="201" t="s">
        <v>109</v>
      </c>
    </row>
    <row r="209" spans="1:65" s="2" customFormat="1" ht="37.9" customHeight="1">
      <c r="A209" s="31"/>
      <c r="B209" s="32"/>
      <c r="C209" s="165" t="s">
        <v>323</v>
      </c>
      <c r="D209" s="165" t="s">
        <v>111</v>
      </c>
      <c r="E209" s="166" t="s">
        <v>316</v>
      </c>
      <c r="F209" s="167" t="s">
        <v>317</v>
      </c>
      <c r="G209" s="168" t="s">
        <v>122</v>
      </c>
      <c r="H209" s="169">
        <v>33.411999999999999</v>
      </c>
      <c r="I209" s="170"/>
      <c r="J209" s="170">
        <f>ROUND(I209*H209,2)</f>
        <v>0</v>
      </c>
      <c r="K209" s="171"/>
      <c r="L209" s="36"/>
      <c r="M209" s="172" t="s">
        <v>17</v>
      </c>
      <c r="N209" s="173" t="s">
        <v>43</v>
      </c>
      <c r="O209" s="174">
        <v>1.895</v>
      </c>
      <c r="P209" s="174">
        <f>O209*H209</f>
        <v>63.315739999999998</v>
      </c>
      <c r="Q209" s="174">
        <v>7.26E-3</v>
      </c>
      <c r="R209" s="174">
        <f>Q209*H209</f>
        <v>0.24257112</v>
      </c>
      <c r="S209" s="174">
        <v>0</v>
      </c>
      <c r="T209" s="175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6" t="s">
        <v>114</v>
      </c>
      <c r="AT209" s="176" t="s">
        <v>111</v>
      </c>
      <c r="AU209" s="176" t="s">
        <v>79</v>
      </c>
      <c r="AY209" s="17" t="s">
        <v>109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7" t="s">
        <v>77</v>
      </c>
      <c r="BK209" s="177">
        <f>ROUND(I209*H209,2)</f>
        <v>0</v>
      </c>
      <c r="BL209" s="17" t="s">
        <v>114</v>
      </c>
      <c r="BM209" s="176" t="s">
        <v>324</v>
      </c>
    </row>
    <row r="210" spans="1:65" s="13" customFormat="1">
      <c r="B210" s="182"/>
      <c r="C210" s="183"/>
      <c r="D210" s="178" t="s">
        <v>118</v>
      </c>
      <c r="E210" s="184" t="s">
        <v>17</v>
      </c>
      <c r="F210" s="185" t="s">
        <v>325</v>
      </c>
      <c r="G210" s="183"/>
      <c r="H210" s="186">
        <v>24.731999999999999</v>
      </c>
      <c r="I210" s="183"/>
      <c r="J210" s="183"/>
      <c r="K210" s="183"/>
      <c r="L210" s="187"/>
      <c r="M210" s="188"/>
      <c r="N210" s="189"/>
      <c r="O210" s="189"/>
      <c r="P210" s="189"/>
      <c r="Q210" s="189"/>
      <c r="R210" s="189"/>
      <c r="S210" s="189"/>
      <c r="T210" s="190"/>
      <c r="AT210" s="191" t="s">
        <v>118</v>
      </c>
      <c r="AU210" s="191" t="s">
        <v>79</v>
      </c>
      <c r="AV210" s="13" t="s">
        <v>79</v>
      </c>
      <c r="AW210" s="13" t="s">
        <v>33</v>
      </c>
      <c r="AX210" s="13" t="s">
        <v>72</v>
      </c>
      <c r="AY210" s="191" t="s">
        <v>109</v>
      </c>
    </row>
    <row r="211" spans="1:65" s="13" customFormat="1">
      <c r="B211" s="182"/>
      <c r="C211" s="183"/>
      <c r="D211" s="178" t="s">
        <v>118</v>
      </c>
      <c r="E211" s="184" t="s">
        <v>17</v>
      </c>
      <c r="F211" s="185" t="s">
        <v>326</v>
      </c>
      <c r="G211" s="183"/>
      <c r="H211" s="186">
        <v>8.68</v>
      </c>
      <c r="I211" s="183"/>
      <c r="J211" s="183"/>
      <c r="K211" s="183"/>
      <c r="L211" s="187"/>
      <c r="M211" s="188"/>
      <c r="N211" s="189"/>
      <c r="O211" s="189"/>
      <c r="P211" s="189"/>
      <c r="Q211" s="189"/>
      <c r="R211" s="189"/>
      <c r="S211" s="189"/>
      <c r="T211" s="190"/>
      <c r="AT211" s="191" t="s">
        <v>118</v>
      </c>
      <c r="AU211" s="191" t="s">
        <v>79</v>
      </c>
      <c r="AV211" s="13" t="s">
        <v>79</v>
      </c>
      <c r="AW211" s="13" t="s">
        <v>33</v>
      </c>
      <c r="AX211" s="13" t="s">
        <v>72</v>
      </c>
      <c r="AY211" s="191" t="s">
        <v>109</v>
      </c>
    </row>
    <row r="212" spans="1:65" s="14" customFormat="1">
      <c r="B212" s="192"/>
      <c r="C212" s="193"/>
      <c r="D212" s="178" t="s">
        <v>118</v>
      </c>
      <c r="E212" s="194" t="s">
        <v>17</v>
      </c>
      <c r="F212" s="195" t="s">
        <v>196</v>
      </c>
      <c r="G212" s="193"/>
      <c r="H212" s="196">
        <v>33.411999999999999</v>
      </c>
      <c r="I212" s="193"/>
      <c r="J212" s="193"/>
      <c r="K212" s="193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118</v>
      </c>
      <c r="AU212" s="201" t="s">
        <v>79</v>
      </c>
      <c r="AV212" s="14" t="s">
        <v>114</v>
      </c>
      <c r="AW212" s="14" t="s">
        <v>33</v>
      </c>
      <c r="AX212" s="14" t="s">
        <v>77</v>
      </c>
      <c r="AY212" s="201" t="s">
        <v>109</v>
      </c>
    </row>
    <row r="213" spans="1:65" s="2" customFormat="1" ht="37.9" customHeight="1">
      <c r="A213" s="31"/>
      <c r="B213" s="32"/>
      <c r="C213" s="165" t="s">
        <v>327</v>
      </c>
      <c r="D213" s="165" t="s">
        <v>111</v>
      </c>
      <c r="E213" s="166" t="s">
        <v>328</v>
      </c>
      <c r="F213" s="167" t="s">
        <v>329</v>
      </c>
      <c r="G213" s="168" t="s">
        <v>122</v>
      </c>
      <c r="H213" s="169">
        <v>27.06</v>
      </c>
      <c r="I213" s="170"/>
      <c r="J213" s="170">
        <f>ROUND(I213*H213,2)</f>
        <v>0</v>
      </c>
      <c r="K213" s="171"/>
      <c r="L213" s="36"/>
      <c r="M213" s="172" t="s">
        <v>17</v>
      </c>
      <c r="N213" s="173" t="s">
        <v>43</v>
      </c>
      <c r="O213" s="174">
        <v>0.628</v>
      </c>
      <c r="P213" s="174">
        <f>O213*H213</f>
        <v>16.993679999999998</v>
      </c>
      <c r="Q213" s="174">
        <v>8.5999999999999998E-4</v>
      </c>
      <c r="R213" s="174">
        <f>Q213*H213</f>
        <v>2.32716E-2</v>
      </c>
      <c r="S213" s="174">
        <v>0</v>
      </c>
      <c r="T213" s="175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76" t="s">
        <v>114</v>
      </c>
      <c r="AT213" s="176" t="s">
        <v>111</v>
      </c>
      <c r="AU213" s="176" t="s">
        <v>79</v>
      </c>
      <c r="AY213" s="17" t="s">
        <v>109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7" t="s">
        <v>77</v>
      </c>
      <c r="BK213" s="177">
        <f>ROUND(I213*H213,2)</f>
        <v>0</v>
      </c>
      <c r="BL213" s="17" t="s">
        <v>114</v>
      </c>
      <c r="BM213" s="176" t="s">
        <v>330</v>
      </c>
    </row>
    <row r="214" spans="1:65" s="13" customFormat="1">
      <c r="B214" s="182"/>
      <c r="C214" s="183"/>
      <c r="D214" s="178" t="s">
        <v>118</v>
      </c>
      <c r="E214" s="184" t="s">
        <v>17</v>
      </c>
      <c r="F214" s="185" t="s">
        <v>331</v>
      </c>
      <c r="G214" s="183"/>
      <c r="H214" s="186">
        <v>27.06</v>
      </c>
      <c r="I214" s="183"/>
      <c r="J214" s="183"/>
      <c r="K214" s="183"/>
      <c r="L214" s="187"/>
      <c r="M214" s="188"/>
      <c r="N214" s="189"/>
      <c r="O214" s="189"/>
      <c r="P214" s="189"/>
      <c r="Q214" s="189"/>
      <c r="R214" s="189"/>
      <c r="S214" s="189"/>
      <c r="T214" s="190"/>
      <c r="AT214" s="191" t="s">
        <v>118</v>
      </c>
      <c r="AU214" s="191" t="s">
        <v>79</v>
      </c>
      <c r="AV214" s="13" t="s">
        <v>79</v>
      </c>
      <c r="AW214" s="13" t="s">
        <v>33</v>
      </c>
      <c r="AX214" s="13" t="s">
        <v>77</v>
      </c>
      <c r="AY214" s="191" t="s">
        <v>109</v>
      </c>
    </row>
    <row r="215" spans="1:65" s="2" customFormat="1" ht="37.9" customHeight="1">
      <c r="A215" s="31"/>
      <c r="B215" s="32"/>
      <c r="C215" s="165" t="s">
        <v>332</v>
      </c>
      <c r="D215" s="165" t="s">
        <v>111</v>
      </c>
      <c r="E215" s="166" t="s">
        <v>328</v>
      </c>
      <c r="F215" s="167" t="s">
        <v>329</v>
      </c>
      <c r="G215" s="168" t="s">
        <v>122</v>
      </c>
      <c r="H215" s="169">
        <v>33.411999999999999</v>
      </c>
      <c r="I215" s="170"/>
      <c r="J215" s="170">
        <f>ROUND(I215*H215,2)</f>
        <v>0</v>
      </c>
      <c r="K215" s="171"/>
      <c r="L215" s="36"/>
      <c r="M215" s="172" t="s">
        <v>17</v>
      </c>
      <c r="N215" s="173" t="s">
        <v>43</v>
      </c>
      <c r="O215" s="174">
        <v>0.628</v>
      </c>
      <c r="P215" s="174">
        <f>O215*H215</f>
        <v>20.982735999999999</v>
      </c>
      <c r="Q215" s="174">
        <v>8.5999999999999998E-4</v>
      </c>
      <c r="R215" s="174">
        <f>Q215*H215</f>
        <v>2.8734319999999997E-2</v>
      </c>
      <c r="S215" s="174">
        <v>0</v>
      </c>
      <c r="T215" s="175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76" t="s">
        <v>114</v>
      </c>
      <c r="AT215" s="176" t="s">
        <v>111</v>
      </c>
      <c r="AU215" s="176" t="s">
        <v>79</v>
      </c>
      <c r="AY215" s="17" t="s">
        <v>109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7" t="s">
        <v>77</v>
      </c>
      <c r="BK215" s="177">
        <f>ROUND(I215*H215,2)</f>
        <v>0</v>
      </c>
      <c r="BL215" s="17" t="s">
        <v>114</v>
      </c>
      <c r="BM215" s="176" t="s">
        <v>333</v>
      </c>
    </row>
    <row r="216" spans="1:65" s="13" customFormat="1">
      <c r="B216" s="182"/>
      <c r="C216" s="183"/>
      <c r="D216" s="178" t="s">
        <v>118</v>
      </c>
      <c r="E216" s="184" t="s">
        <v>17</v>
      </c>
      <c r="F216" s="185" t="s">
        <v>334</v>
      </c>
      <c r="G216" s="183"/>
      <c r="H216" s="186">
        <v>33.411999999999999</v>
      </c>
      <c r="I216" s="183"/>
      <c r="J216" s="183"/>
      <c r="K216" s="183"/>
      <c r="L216" s="187"/>
      <c r="M216" s="188"/>
      <c r="N216" s="189"/>
      <c r="O216" s="189"/>
      <c r="P216" s="189"/>
      <c r="Q216" s="189"/>
      <c r="R216" s="189"/>
      <c r="S216" s="189"/>
      <c r="T216" s="190"/>
      <c r="AT216" s="191" t="s">
        <v>118</v>
      </c>
      <c r="AU216" s="191" t="s">
        <v>79</v>
      </c>
      <c r="AV216" s="13" t="s">
        <v>79</v>
      </c>
      <c r="AW216" s="13" t="s">
        <v>33</v>
      </c>
      <c r="AX216" s="13" t="s">
        <v>77</v>
      </c>
      <c r="AY216" s="191" t="s">
        <v>109</v>
      </c>
    </row>
    <row r="217" spans="1:65" s="2" customFormat="1" ht="37.9" customHeight="1">
      <c r="A217" s="31"/>
      <c r="B217" s="32"/>
      <c r="C217" s="165" t="s">
        <v>335</v>
      </c>
      <c r="D217" s="165" t="s">
        <v>111</v>
      </c>
      <c r="E217" s="166" t="s">
        <v>336</v>
      </c>
      <c r="F217" s="167" t="s">
        <v>337</v>
      </c>
      <c r="G217" s="168" t="s">
        <v>251</v>
      </c>
      <c r="H217" s="169">
        <v>0.20399999999999999</v>
      </c>
      <c r="I217" s="170"/>
      <c r="J217" s="170">
        <f>ROUND(I217*H217,2)</f>
        <v>0</v>
      </c>
      <c r="K217" s="171"/>
      <c r="L217" s="36"/>
      <c r="M217" s="172" t="s">
        <v>17</v>
      </c>
      <c r="N217" s="173" t="s">
        <v>43</v>
      </c>
      <c r="O217" s="174">
        <v>39.133000000000003</v>
      </c>
      <c r="P217" s="174">
        <f>O217*H217</f>
        <v>7.9831320000000003</v>
      </c>
      <c r="Q217" s="174">
        <v>1.03955</v>
      </c>
      <c r="R217" s="174">
        <f>Q217*H217</f>
        <v>0.21206819999999998</v>
      </c>
      <c r="S217" s="174">
        <v>0</v>
      </c>
      <c r="T217" s="175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76" t="s">
        <v>114</v>
      </c>
      <c r="AT217" s="176" t="s">
        <v>111</v>
      </c>
      <c r="AU217" s="176" t="s">
        <v>79</v>
      </c>
      <c r="AY217" s="17" t="s">
        <v>109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7" t="s">
        <v>77</v>
      </c>
      <c r="BK217" s="177">
        <f>ROUND(I217*H217,2)</f>
        <v>0</v>
      </c>
      <c r="BL217" s="17" t="s">
        <v>114</v>
      </c>
      <c r="BM217" s="176" t="s">
        <v>338</v>
      </c>
    </row>
    <row r="218" spans="1:65" s="13" customFormat="1">
      <c r="B218" s="182"/>
      <c r="C218" s="183"/>
      <c r="D218" s="178" t="s">
        <v>118</v>
      </c>
      <c r="E218" s="184" t="s">
        <v>17</v>
      </c>
      <c r="F218" s="185" t="s">
        <v>339</v>
      </c>
      <c r="G218" s="183"/>
      <c r="H218" s="186">
        <v>0.16900000000000001</v>
      </c>
      <c r="I218" s="183"/>
      <c r="J218" s="183"/>
      <c r="K218" s="183"/>
      <c r="L218" s="187"/>
      <c r="M218" s="188"/>
      <c r="N218" s="189"/>
      <c r="O218" s="189"/>
      <c r="P218" s="189"/>
      <c r="Q218" s="189"/>
      <c r="R218" s="189"/>
      <c r="S218" s="189"/>
      <c r="T218" s="190"/>
      <c r="AT218" s="191" t="s">
        <v>118</v>
      </c>
      <c r="AU218" s="191" t="s">
        <v>79</v>
      </c>
      <c r="AV218" s="13" t="s">
        <v>79</v>
      </c>
      <c r="AW218" s="13" t="s">
        <v>33</v>
      </c>
      <c r="AX218" s="13" t="s">
        <v>72</v>
      </c>
      <c r="AY218" s="191" t="s">
        <v>109</v>
      </c>
    </row>
    <row r="219" spans="1:65" s="13" customFormat="1">
      <c r="B219" s="182"/>
      <c r="C219" s="183"/>
      <c r="D219" s="178" t="s">
        <v>118</v>
      </c>
      <c r="E219" s="184" t="s">
        <v>17</v>
      </c>
      <c r="F219" s="185" t="s">
        <v>340</v>
      </c>
      <c r="G219" s="183"/>
      <c r="H219" s="186">
        <v>3.5000000000000003E-2</v>
      </c>
      <c r="I219" s="183"/>
      <c r="J219" s="183"/>
      <c r="K219" s="183"/>
      <c r="L219" s="187"/>
      <c r="M219" s="188"/>
      <c r="N219" s="189"/>
      <c r="O219" s="189"/>
      <c r="P219" s="189"/>
      <c r="Q219" s="189"/>
      <c r="R219" s="189"/>
      <c r="S219" s="189"/>
      <c r="T219" s="190"/>
      <c r="AT219" s="191" t="s">
        <v>118</v>
      </c>
      <c r="AU219" s="191" t="s">
        <v>79</v>
      </c>
      <c r="AV219" s="13" t="s">
        <v>79</v>
      </c>
      <c r="AW219" s="13" t="s">
        <v>33</v>
      </c>
      <c r="AX219" s="13" t="s">
        <v>72</v>
      </c>
      <c r="AY219" s="191" t="s">
        <v>109</v>
      </c>
    </row>
    <row r="220" spans="1:65" s="14" customFormat="1">
      <c r="B220" s="192"/>
      <c r="C220" s="193"/>
      <c r="D220" s="178" t="s">
        <v>118</v>
      </c>
      <c r="E220" s="194" t="s">
        <v>17</v>
      </c>
      <c r="F220" s="195" t="s">
        <v>196</v>
      </c>
      <c r="G220" s="193"/>
      <c r="H220" s="196">
        <v>0.20400000000000001</v>
      </c>
      <c r="I220" s="193"/>
      <c r="J220" s="193"/>
      <c r="K220" s="193"/>
      <c r="L220" s="197"/>
      <c r="M220" s="198"/>
      <c r="N220" s="199"/>
      <c r="O220" s="199"/>
      <c r="P220" s="199"/>
      <c r="Q220" s="199"/>
      <c r="R220" s="199"/>
      <c r="S220" s="199"/>
      <c r="T220" s="200"/>
      <c r="AT220" s="201" t="s">
        <v>118</v>
      </c>
      <c r="AU220" s="201" t="s">
        <v>79</v>
      </c>
      <c r="AV220" s="14" t="s">
        <v>114</v>
      </c>
      <c r="AW220" s="14" t="s">
        <v>33</v>
      </c>
      <c r="AX220" s="14" t="s">
        <v>77</v>
      </c>
      <c r="AY220" s="201" t="s">
        <v>109</v>
      </c>
    </row>
    <row r="221" spans="1:65" s="2" customFormat="1" ht="37.9" customHeight="1">
      <c r="A221" s="31"/>
      <c r="B221" s="32"/>
      <c r="C221" s="165" t="s">
        <v>341</v>
      </c>
      <c r="D221" s="165" t="s">
        <v>111</v>
      </c>
      <c r="E221" s="166" t="s">
        <v>336</v>
      </c>
      <c r="F221" s="167" t="s">
        <v>337</v>
      </c>
      <c r="G221" s="168" t="s">
        <v>251</v>
      </c>
      <c r="H221" s="169">
        <v>0.25</v>
      </c>
      <c r="I221" s="170"/>
      <c r="J221" s="170">
        <f>ROUND(I221*H221,2)</f>
        <v>0</v>
      </c>
      <c r="K221" s="171"/>
      <c r="L221" s="36"/>
      <c r="M221" s="172" t="s">
        <v>17</v>
      </c>
      <c r="N221" s="173" t="s">
        <v>43</v>
      </c>
      <c r="O221" s="174">
        <v>39.133000000000003</v>
      </c>
      <c r="P221" s="174">
        <f>O221*H221</f>
        <v>9.7832500000000007</v>
      </c>
      <c r="Q221" s="174">
        <v>1.03955</v>
      </c>
      <c r="R221" s="174">
        <f>Q221*H221</f>
        <v>0.25988749999999999</v>
      </c>
      <c r="S221" s="174">
        <v>0</v>
      </c>
      <c r="T221" s="175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76" t="s">
        <v>114</v>
      </c>
      <c r="AT221" s="176" t="s">
        <v>111</v>
      </c>
      <c r="AU221" s="176" t="s">
        <v>79</v>
      </c>
      <c r="AY221" s="17" t="s">
        <v>109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7" t="s">
        <v>77</v>
      </c>
      <c r="BK221" s="177">
        <f>ROUND(I221*H221,2)</f>
        <v>0</v>
      </c>
      <c r="BL221" s="17" t="s">
        <v>114</v>
      </c>
      <c r="BM221" s="176" t="s">
        <v>342</v>
      </c>
    </row>
    <row r="222" spans="1:65" s="13" customFormat="1">
      <c r="B222" s="182"/>
      <c r="C222" s="183"/>
      <c r="D222" s="178" t="s">
        <v>118</v>
      </c>
      <c r="E222" s="184" t="s">
        <v>17</v>
      </c>
      <c r="F222" s="185" t="s">
        <v>343</v>
      </c>
      <c r="G222" s="183"/>
      <c r="H222" s="186">
        <v>0.189</v>
      </c>
      <c r="I222" s="183"/>
      <c r="J222" s="183"/>
      <c r="K222" s="183"/>
      <c r="L222" s="187"/>
      <c r="M222" s="188"/>
      <c r="N222" s="189"/>
      <c r="O222" s="189"/>
      <c r="P222" s="189"/>
      <c r="Q222" s="189"/>
      <c r="R222" s="189"/>
      <c r="S222" s="189"/>
      <c r="T222" s="190"/>
      <c r="AT222" s="191" t="s">
        <v>118</v>
      </c>
      <c r="AU222" s="191" t="s">
        <v>79</v>
      </c>
      <c r="AV222" s="13" t="s">
        <v>79</v>
      </c>
      <c r="AW222" s="13" t="s">
        <v>33</v>
      </c>
      <c r="AX222" s="13" t="s">
        <v>72</v>
      </c>
      <c r="AY222" s="191" t="s">
        <v>109</v>
      </c>
    </row>
    <row r="223" spans="1:65" s="13" customFormat="1">
      <c r="B223" s="182"/>
      <c r="C223" s="183"/>
      <c r="D223" s="178" t="s">
        <v>118</v>
      </c>
      <c r="E223" s="184" t="s">
        <v>17</v>
      </c>
      <c r="F223" s="185" t="s">
        <v>344</v>
      </c>
      <c r="G223" s="183"/>
      <c r="H223" s="186">
        <v>6.0999999999999999E-2</v>
      </c>
      <c r="I223" s="183"/>
      <c r="J223" s="183"/>
      <c r="K223" s="183"/>
      <c r="L223" s="187"/>
      <c r="M223" s="188"/>
      <c r="N223" s="189"/>
      <c r="O223" s="189"/>
      <c r="P223" s="189"/>
      <c r="Q223" s="189"/>
      <c r="R223" s="189"/>
      <c r="S223" s="189"/>
      <c r="T223" s="190"/>
      <c r="AT223" s="191" t="s">
        <v>118</v>
      </c>
      <c r="AU223" s="191" t="s">
        <v>79</v>
      </c>
      <c r="AV223" s="13" t="s">
        <v>79</v>
      </c>
      <c r="AW223" s="13" t="s">
        <v>33</v>
      </c>
      <c r="AX223" s="13" t="s">
        <v>72</v>
      </c>
      <c r="AY223" s="191" t="s">
        <v>109</v>
      </c>
    </row>
    <row r="224" spans="1:65" s="14" customFormat="1">
      <c r="B224" s="192"/>
      <c r="C224" s="193"/>
      <c r="D224" s="178" t="s">
        <v>118</v>
      </c>
      <c r="E224" s="194" t="s">
        <v>17</v>
      </c>
      <c r="F224" s="195" t="s">
        <v>196</v>
      </c>
      <c r="G224" s="193"/>
      <c r="H224" s="196">
        <v>0.25</v>
      </c>
      <c r="I224" s="193"/>
      <c r="J224" s="193"/>
      <c r="K224" s="193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118</v>
      </c>
      <c r="AU224" s="201" t="s">
        <v>79</v>
      </c>
      <c r="AV224" s="14" t="s">
        <v>114</v>
      </c>
      <c r="AW224" s="14" t="s">
        <v>33</v>
      </c>
      <c r="AX224" s="14" t="s">
        <v>77</v>
      </c>
      <c r="AY224" s="201" t="s">
        <v>109</v>
      </c>
    </row>
    <row r="225" spans="1:65" s="12" customFormat="1" ht="22.9" customHeight="1">
      <c r="B225" s="150"/>
      <c r="C225" s="151"/>
      <c r="D225" s="152" t="s">
        <v>71</v>
      </c>
      <c r="E225" s="163" t="s">
        <v>114</v>
      </c>
      <c r="F225" s="163" t="s">
        <v>345</v>
      </c>
      <c r="G225" s="151"/>
      <c r="H225" s="151"/>
      <c r="I225" s="151"/>
      <c r="J225" s="164">
        <f>BK225</f>
        <v>0</v>
      </c>
      <c r="K225" s="151"/>
      <c r="L225" s="155"/>
      <c r="M225" s="156"/>
      <c r="N225" s="157"/>
      <c r="O225" s="157"/>
      <c r="P225" s="158">
        <f>SUM(P226:P258)</f>
        <v>95.326400000000007</v>
      </c>
      <c r="Q225" s="157"/>
      <c r="R225" s="158">
        <f>SUM(R226:R258)</f>
        <v>98.512239999999991</v>
      </c>
      <c r="S225" s="157"/>
      <c r="T225" s="159">
        <f>SUM(T226:T258)</f>
        <v>0</v>
      </c>
      <c r="AR225" s="160" t="s">
        <v>77</v>
      </c>
      <c r="AT225" s="161" t="s">
        <v>71</v>
      </c>
      <c r="AU225" s="161" t="s">
        <v>77</v>
      </c>
      <c r="AY225" s="160" t="s">
        <v>109</v>
      </c>
      <c r="BK225" s="162">
        <f>SUM(BK226:BK258)</f>
        <v>0</v>
      </c>
    </row>
    <row r="226" spans="1:65" s="2" customFormat="1" ht="14.45" customHeight="1">
      <c r="A226" s="31"/>
      <c r="B226" s="32"/>
      <c r="C226" s="165" t="s">
        <v>346</v>
      </c>
      <c r="D226" s="165" t="s">
        <v>111</v>
      </c>
      <c r="E226" s="166" t="s">
        <v>347</v>
      </c>
      <c r="F226" s="167" t="s">
        <v>348</v>
      </c>
      <c r="G226" s="168" t="s">
        <v>122</v>
      </c>
      <c r="H226" s="169">
        <v>6</v>
      </c>
      <c r="I226" s="170"/>
      <c r="J226" s="170">
        <f>ROUND(I226*H226,2)</f>
        <v>0</v>
      </c>
      <c r="K226" s="171"/>
      <c r="L226" s="36"/>
      <c r="M226" s="172" t="s">
        <v>17</v>
      </c>
      <c r="N226" s="173" t="s">
        <v>43</v>
      </c>
      <c r="O226" s="174">
        <v>0.23499999999999999</v>
      </c>
      <c r="P226" s="174">
        <f>O226*H226</f>
        <v>1.41</v>
      </c>
      <c r="Q226" s="174">
        <v>0</v>
      </c>
      <c r="R226" s="174">
        <f>Q226*H226</f>
        <v>0</v>
      </c>
      <c r="S226" s="174">
        <v>0</v>
      </c>
      <c r="T226" s="17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76" t="s">
        <v>114</v>
      </c>
      <c r="AT226" s="176" t="s">
        <v>111</v>
      </c>
      <c r="AU226" s="176" t="s">
        <v>79</v>
      </c>
      <c r="AY226" s="17" t="s">
        <v>109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7" t="s">
        <v>77</v>
      </c>
      <c r="BK226" s="177">
        <f>ROUND(I226*H226,2)</f>
        <v>0</v>
      </c>
      <c r="BL226" s="17" t="s">
        <v>114</v>
      </c>
      <c r="BM226" s="176" t="s">
        <v>349</v>
      </c>
    </row>
    <row r="227" spans="1:65" s="2" customFormat="1" ht="19.5">
      <c r="A227" s="31"/>
      <c r="B227" s="32"/>
      <c r="C227" s="33"/>
      <c r="D227" s="178" t="s">
        <v>116</v>
      </c>
      <c r="E227" s="33"/>
      <c r="F227" s="179" t="s">
        <v>350</v>
      </c>
      <c r="G227" s="33"/>
      <c r="H227" s="33"/>
      <c r="I227" s="33"/>
      <c r="J227" s="33"/>
      <c r="K227" s="33"/>
      <c r="L227" s="36"/>
      <c r="M227" s="180"/>
      <c r="N227" s="181"/>
      <c r="O227" s="61"/>
      <c r="P227" s="61"/>
      <c r="Q227" s="61"/>
      <c r="R227" s="61"/>
      <c r="S227" s="61"/>
      <c r="T227" s="62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7" t="s">
        <v>116</v>
      </c>
      <c r="AU227" s="17" t="s">
        <v>79</v>
      </c>
    </row>
    <row r="228" spans="1:65" s="13" customFormat="1">
      <c r="B228" s="182"/>
      <c r="C228" s="183"/>
      <c r="D228" s="178" t="s">
        <v>118</v>
      </c>
      <c r="E228" s="184" t="s">
        <v>17</v>
      </c>
      <c r="F228" s="185" t="s">
        <v>140</v>
      </c>
      <c r="G228" s="183"/>
      <c r="H228" s="186">
        <v>6</v>
      </c>
      <c r="I228" s="183"/>
      <c r="J228" s="183"/>
      <c r="K228" s="183"/>
      <c r="L228" s="187"/>
      <c r="M228" s="188"/>
      <c r="N228" s="189"/>
      <c r="O228" s="189"/>
      <c r="P228" s="189"/>
      <c r="Q228" s="189"/>
      <c r="R228" s="189"/>
      <c r="S228" s="189"/>
      <c r="T228" s="190"/>
      <c r="AT228" s="191" t="s">
        <v>118</v>
      </c>
      <c r="AU228" s="191" t="s">
        <v>79</v>
      </c>
      <c r="AV228" s="13" t="s">
        <v>79</v>
      </c>
      <c r="AW228" s="13" t="s">
        <v>33</v>
      </c>
      <c r="AX228" s="13" t="s">
        <v>77</v>
      </c>
      <c r="AY228" s="191" t="s">
        <v>109</v>
      </c>
    </row>
    <row r="229" spans="1:65" s="2" customFormat="1" ht="14.45" customHeight="1">
      <c r="A229" s="31"/>
      <c r="B229" s="32"/>
      <c r="C229" s="165" t="s">
        <v>351</v>
      </c>
      <c r="D229" s="165" t="s">
        <v>111</v>
      </c>
      <c r="E229" s="166" t="s">
        <v>347</v>
      </c>
      <c r="F229" s="167" t="s">
        <v>348</v>
      </c>
      <c r="G229" s="168" t="s">
        <v>122</v>
      </c>
      <c r="H229" s="169">
        <v>7</v>
      </c>
      <c r="I229" s="170"/>
      <c r="J229" s="170">
        <f>ROUND(I229*H229,2)</f>
        <v>0</v>
      </c>
      <c r="K229" s="171"/>
      <c r="L229" s="36"/>
      <c r="M229" s="172" t="s">
        <v>17</v>
      </c>
      <c r="N229" s="173" t="s">
        <v>43</v>
      </c>
      <c r="O229" s="174">
        <v>0.23499999999999999</v>
      </c>
      <c r="P229" s="174">
        <f>O229*H229</f>
        <v>1.645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76" t="s">
        <v>114</v>
      </c>
      <c r="AT229" s="176" t="s">
        <v>111</v>
      </c>
      <c r="AU229" s="176" t="s">
        <v>79</v>
      </c>
      <c r="AY229" s="17" t="s">
        <v>109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7" t="s">
        <v>77</v>
      </c>
      <c r="BK229" s="177">
        <f>ROUND(I229*H229,2)</f>
        <v>0</v>
      </c>
      <c r="BL229" s="17" t="s">
        <v>114</v>
      </c>
      <c r="BM229" s="176" t="s">
        <v>352</v>
      </c>
    </row>
    <row r="230" spans="1:65" s="2" customFormat="1" ht="19.5">
      <c r="A230" s="31"/>
      <c r="B230" s="32"/>
      <c r="C230" s="33"/>
      <c r="D230" s="178" t="s">
        <v>116</v>
      </c>
      <c r="E230" s="33"/>
      <c r="F230" s="179" t="s">
        <v>142</v>
      </c>
      <c r="G230" s="33"/>
      <c r="H230" s="33"/>
      <c r="I230" s="33"/>
      <c r="J230" s="33"/>
      <c r="K230" s="33"/>
      <c r="L230" s="36"/>
      <c r="M230" s="180"/>
      <c r="N230" s="181"/>
      <c r="O230" s="61"/>
      <c r="P230" s="61"/>
      <c r="Q230" s="61"/>
      <c r="R230" s="61"/>
      <c r="S230" s="61"/>
      <c r="T230" s="62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7" t="s">
        <v>116</v>
      </c>
      <c r="AU230" s="17" t="s">
        <v>79</v>
      </c>
    </row>
    <row r="231" spans="1:65" s="13" customFormat="1">
      <c r="B231" s="182"/>
      <c r="C231" s="183"/>
      <c r="D231" s="178" t="s">
        <v>118</v>
      </c>
      <c r="E231" s="184" t="s">
        <v>17</v>
      </c>
      <c r="F231" s="185" t="s">
        <v>119</v>
      </c>
      <c r="G231" s="183"/>
      <c r="H231" s="186">
        <v>7</v>
      </c>
      <c r="I231" s="183"/>
      <c r="J231" s="183"/>
      <c r="K231" s="183"/>
      <c r="L231" s="187"/>
      <c r="M231" s="188"/>
      <c r="N231" s="189"/>
      <c r="O231" s="189"/>
      <c r="P231" s="189"/>
      <c r="Q231" s="189"/>
      <c r="R231" s="189"/>
      <c r="S231" s="189"/>
      <c r="T231" s="190"/>
      <c r="AT231" s="191" t="s">
        <v>118</v>
      </c>
      <c r="AU231" s="191" t="s">
        <v>79</v>
      </c>
      <c r="AV231" s="13" t="s">
        <v>79</v>
      </c>
      <c r="AW231" s="13" t="s">
        <v>33</v>
      </c>
      <c r="AX231" s="13" t="s">
        <v>77</v>
      </c>
      <c r="AY231" s="191" t="s">
        <v>109</v>
      </c>
    </row>
    <row r="232" spans="1:65" s="2" customFormat="1" ht="14.45" customHeight="1">
      <c r="A232" s="31"/>
      <c r="B232" s="32"/>
      <c r="C232" s="165" t="s">
        <v>353</v>
      </c>
      <c r="D232" s="165" t="s">
        <v>111</v>
      </c>
      <c r="E232" s="166" t="s">
        <v>354</v>
      </c>
      <c r="F232" s="167" t="s">
        <v>355</v>
      </c>
      <c r="G232" s="168" t="s">
        <v>122</v>
      </c>
      <c r="H232" s="169">
        <v>29.8</v>
      </c>
      <c r="I232" s="170"/>
      <c r="J232" s="170">
        <f>ROUND(I232*H232,2)</f>
        <v>0</v>
      </c>
      <c r="K232" s="171"/>
      <c r="L232" s="36"/>
      <c r="M232" s="172" t="s">
        <v>17</v>
      </c>
      <c r="N232" s="173" t="s">
        <v>43</v>
      </c>
      <c r="O232" s="174">
        <v>0.29099999999999998</v>
      </c>
      <c r="P232" s="174">
        <f>O232*H232</f>
        <v>8.6717999999999993</v>
      </c>
      <c r="Q232" s="174">
        <v>0</v>
      </c>
      <c r="R232" s="174">
        <f>Q232*H232</f>
        <v>0</v>
      </c>
      <c r="S232" s="174">
        <v>0</v>
      </c>
      <c r="T232" s="175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76" t="s">
        <v>114</v>
      </c>
      <c r="AT232" s="176" t="s">
        <v>111</v>
      </c>
      <c r="AU232" s="176" t="s">
        <v>79</v>
      </c>
      <c r="AY232" s="17" t="s">
        <v>109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7" t="s">
        <v>77</v>
      </c>
      <c r="BK232" s="177">
        <f>ROUND(I232*H232,2)</f>
        <v>0</v>
      </c>
      <c r="BL232" s="17" t="s">
        <v>114</v>
      </c>
      <c r="BM232" s="176" t="s">
        <v>356</v>
      </c>
    </row>
    <row r="233" spans="1:65" s="2" customFormat="1" ht="19.5">
      <c r="A233" s="31"/>
      <c r="B233" s="32"/>
      <c r="C233" s="33"/>
      <c r="D233" s="178" t="s">
        <v>116</v>
      </c>
      <c r="E233" s="33"/>
      <c r="F233" s="179" t="s">
        <v>357</v>
      </c>
      <c r="G233" s="33"/>
      <c r="H233" s="33"/>
      <c r="I233" s="33"/>
      <c r="J233" s="33"/>
      <c r="K233" s="33"/>
      <c r="L233" s="36"/>
      <c r="M233" s="180"/>
      <c r="N233" s="181"/>
      <c r="O233" s="61"/>
      <c r="P233" s="61"/>
      <c r="Q233" s="61"/>
      <c r="R233" s="61"/>
      <c r="S233" s="61"/>
      <c r="T233" s="62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7" t="s">
        <v>116</v>
      </c>
      <c r="AU233" s="17" t="s">
        <v>79</v>
      </c>
    </row>
    <row r="234" spans="1:65" s="13" customFormat="1">
      <c r="B234" s="182"/>
      <c r="C234" s="183"/>
      <c r="D234" s="178" t="s">
        <v>118</v>
      </c>
      <c r="E234" s="184" t="s">
        <v>17</v>
      </c>
      <c r="F234" s="185" t="s">
        <v>358</v>
      </c>
      <c r="G234" s="183"/>
      <c r="H234" s="186">
        <v>29.8</v>
      </c>
      <c r="I234" s="183"/>
      <c r="J234" s="183"/>
      <c r="K234" s="183"/>
      <c r="L234" s="187"/>
      <c r="M234" s="188"/>
      <c r="N234" s="189"/>
      <c r="O234" s="189"/>
      <c r="P234" s="189"/>
      <c r="Q234" s="189"/>
      <c r="R234" s="189"/>
      <c r="S234" s="189"/>
      <c r="T234" s="190"/>
      <c r="AT234" s="191" t="s">
        <v>118</v>
      </c>
      <c r="AU234" s="191" t="s">
        <v>79</v>
      </c>
      <c r="AV234" s="13" t="s">
        <v>79</v>
      </c>
      <c r="AW234" s="13" t="s">
        <v>33</v>
      </c>
      <c r="AX234" s="13" t="s">
        <v>77</v>
      </c>
      <c r="AY234" s="191" t="s">
        <v>109</v>
      </c>
    </row>
    <row r="235" spans="1:65" s="2" customFormat="1" ht="14.45" customHeight="1">
      <c r="A235" s="31"/>
      <c r="B235" s="32"/>
      <c r="C235" s="165" t="s">
        <v>359</v>
      </c>
      <c r="D235" s="165" t="s">
        <v>111</v>
      </c>
      <c r="E235" s="166" t="s">
        <v>360</v>
      </c>
      <c r="F235" s="167" t="s">
        <v>361</v>
      </c>
      <c r="G235" s="168" t="s">
        <v>136</v>
      </c>
      <c r="H235" s="169">
        <v>3</v>
      </c>
      <c r="I235" s="170"/>
      <c r="J235" s="170">
        <f>ROUND(I235*H235,2)</f>
        <v>0</v>
      </c>
      <c r="K235" s="171"/>
      <c r="L235" s="36"/>
      <c r="M235" s="172" t="s">
        <v>17</v>
      </c>
      <c r="N235" s="173" t="s">
        <v>43</v>
      </c>
      <c r="O235" s="174">
        <v>1.4379999999999999</v>
      </c>
      <c r="P235" s="174">
        <f>O235*H235</f>
        <v>4.3140000000000001</v>
      </c>
      <c r="Q235" s="174">
        <v>2.4327899999999998</v>
      </c>
      <c r="R235" s="174">
        <f>Q235*H235</f>
        <v>7.2983699999999994</v>
      </c>
      <c r="S235" s="174">
        <v>0</v>
      </c>
      <c r="T235" s="175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76" t="s">
        <v>114</v>
      </c>
      <c r="AT235" s="176" t="s">
        <v>111</v>
      </c>
      <c r="AU235" s="176" t="s">
        <v>79</v>
      </c>
      <c r="AY235" s="17" t="s">
        <v>109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7" t="s">
        <v>77</v>
      </c>
      <c r="BK235" s="177">
        <f>ROUND(I235*H235,2)</f>
        <v>0</v>
      </c>
      <c r="BL235" s="17" t="s">
        <v>114</v>
      </c>
      <c r="BM235" s="176" t="s">
        <v>362</v>
      </c>
    </row>
    <row r="236" spans="1:65" s="2" customFormat="1" ht="19.5">
      <c r="A236" s="31"/>
      <c r="B236" s="32"/>
      <c r="C236" s="33"/>
      <c r="D236" s="178" t="s">
        <v>116</v>
      </c>
      <c r="E236" s="33"/>
      <c r="F236" s="179" t="s">
        <v>162</v>
      </c>
      <c r="G236" s="33"/>
      <c r="H236" s="33"/>
      <c r="I236" s="33"/>
      <c r="J236" s="33"/>
      <c r="K236" s="33"/>
      <c r="L236" s="36"/>
      <c r="M236" s="180"/>
      <c r="N236" s="181"/>
      <c r="O236" s="61"/>
      <c r="P236" s="61"/>
      <c r="Q236" s="61"/>
      <c r="R236" s="61"/>
      <c r="S236" s="61"/>
      <c r="T236" s="62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7" t="s">
        <v>116</v>
      </c>
      <c r="AU236" s="17" t="s">
        <v>79</v>
      </c>
    </row>
    <row r="237" spans="1:65" s="13" customFormat="1">
      <c r="B237" s="182"/>
      <c r="C237" s="183"/>
      <c r="D237" s="178" t="s">
        <v>118</v>
      </c>
      <c r="E237" s="184" t="s">
        <v>17</v>
      </c>
      <c r="F237" s="185" t="s">
        <v>125</v>
      </c>
      <c r="G237" s="183"/>
      <c r="H237" s="186">
        <v>3</v>
      </c>
      <c r="I237" s="183"/>
      <c r="J237" s="183"/>
      <c r="K237" s="183"/>
      <c r="L237" s="187"/>
      <c r="M237" s="188"/>
      <c r="N237" s="189"/>
      <c r="O237" s="189"/>
      <c r="P237" s="189"/>
      <c r="Q237" s="189"/>
      <c r="R237" s="189"/>
      <c r="S237" s="189"/>
      <c r="T237" s="190"/>
      <c r="AT237" s="191" t="s">
        <v>118</v>
      </c>
      <c r="AU237" s="191" t="s">
        <v>79</v>
      </c>
      <c r="AV237" s="13" t="s">
        <v>79</v>
      </c>
      <c r="AW237" s="13" t="s">
        <v>33</v>
      </c>
      <c r="AX237" s="13" t="s">
        <v>77</v>
      </c>
      <c r="AY237" s="191" t="s">
        <v>109</v>
      </c>
    </row>
    <row r="238" spans="1:65" s="2" customFormat="1" ht="14.45" customHeight="1">
      <c r="A238" s="31"/>
      <c r="B238" s="32"/>
      <c r="C238" s="165" t="s">
        <v>363</v>
      </c>
      <c r="D238" s="165" t="s">
        <v>111</v>
      </c>
      <c r="E238" s="166" t="s">
        <v>360</v>
      </c>
      <c r="F238" s="167" t="s">
        <v>361</v>
      </c>
      <c r="G238" s="168" t="s">
        <v>136</v>
      </c>
      <c r="H238" s="169">
        <v>3</v>
      </c>
      <c r="I238" s="170"/>
      <c r="J238" s="170">
        <f>ROUND(I238*H238,2)</f>
        <v>0</v>
      </c>
      <c r="K238" s="171"/>
      <c r="L238" s="36"/>
      <c r="M238" s="172" t="s">
        <v>17</v>
      </c>
      <c r="N238" s="173" t="s">
        <v>43</v>
      </c>
      <c r="O238" s="174">
        <v>1.4379999999999999</v>
      </c>
      <c r="P238" s="174">
        <f>O238*H238</f>
        <v>4.3140000000000001</v>
      </c>
      <c r="Q238" s="174">
        <v>2.4327899999999998</v>
      </c>
      <c r="R238" s="174">
        <f>Q238*H238</f>
        <v>7.2983699999999994</v>
      </c>
      <c r="S238" s="174">
        <v>0</v>
      </c>
      <c r="T238" s="175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76" t="s">
        <v>114</v>
      </c>
      <c r="AT238" s="176" t="s">
        <v>111</v>
      </c>
      <c r="AU238" s="176" t="s">
        <v>79</v>
      </c>
      <c r="AY238" s="17" t="s">
        <v>109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7" t="s">
        <v>77</v>
      </c>
      <c r="BK238" s="177">
        <f>ROUND(I238*H238,2)</f>
        <v>0</v>
      </c>
      <c r="BL238" s="17" t="s">
        <v>114</v>
      </c>
      <c r="BM238" s="176" t="s">
        <v>364</v>
      </c>
    </row>
    <row r="239" spans="1:65" s="13" customFormat="1">
      <c r="B239" s="182"/>
      <c r="C239" s="183"/>
      <c r="D239" s="178" t="s">
        <v>118</v>
      </c>
      <c r="E239" s="184" t="s">
        <v>17</v>
      </c>
      <c r="F239" s="185" t="s">
        <v>125</v>
      </c>
      <c r="G239" s="183"/>
      <c r="H239" s="186">
        <v>3</v>
      </c>
      <c r="I239" s="183"/>
      <c r="J239" s="183"/>
      <c r="K239" s="183"/>
      <c r="L239" s="187"/>
      <c r="M239" s="188"/>
      <c r="N239" s="189"/>
      <c r="O239" s="189"/>
      <c r="P239" s="189"/>
      <c r="Q239" s="189"/>
      <c r="R239" s="189"/>
      <c r="S239" s="189"/>
      <c r="T239" s="190"/>
      <c r="AT239" s="191" t="s">
        <v>118</v>
      </c>
      <c r="AU239" s="191" t="s">
        <v>79</v>
      </c>
      <c r="AV239" s="13" t="s">
        <v>79</v>
      </c>
      <c r="AW239" s="13" t="s">
        <v>33</v>
      </c>
      <c r="AX239" s="13" t="s">
        <v>77</v>
      </c>
      <c r="AY239" s="191" t="s">
        <v>109</v>
      </c>
    </row>
    <row r="240" spans="1:65" s="2" customFormat="1" ht="24.2" customHeight="1">
      <c r="A240" s="31"/>
      <c r="B240" s="32"/>
      <c r="C240" s="165" t="s">
        <v>365</v>
      </c>
      <c r="D240" s="165" t="s">
        <v>111</v>
      </c>
      <c r="E240" s="166" t="s">
        <v>366</v>
      </c>
      <c r="F240" s="167" t="s">
        <v>367</v>
      </c>
      <c r="G240" s="168" t="s">
        <v>136</v>
      </c>
      <c r="H240" s="169">
        <v>11.55</v>
      </c>
      <c r="I240" s="170"/>
      <c r="J240" s="170">
        <f>ROUND(I240*H240,2)</f>
        <v>0</v>
      </c>
      <c r="K240" s="171"/>
      <c r="L240" s="36"/>
      <c r="M240" s="172" t="s">
        <v>17</v>
      </c>
      <c r="N240" s="173" t="s">
        <v>43</v>
      </c>
      <c r="O240" s="174">
        <v>1.88</v>
      </c>
      <c r="P240" s="174">
        <f>O240*H240</f>
        <v>21.713999999999999</v>
      </c>
      <c r="Q240" s="174">
        <v>2.21</v>
      </c>
      <c r="R240" s="174">
        <f>Q240*H240</f>
        <v>25.525500000000001</v>
      </c>
      <c r="S240" s="174">
        <v>0</v>
      </c>
      <c r="T240" s="175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76" t="s">
        <v>114</v>
      </c>
      <c r="AT240" s="176" t="s">
        <v>111</v>
      </c>
      <c r="AU240" s="176" t="s">
        <v>79</v>
      </c>
      <c r="AY240" s="17" t="s">
        <v>109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7" t="s">
        <v>77</v>
      </c>
      <c r="BK240" s="177">
        <f>ROUND(I240*H240,2)</f>
        <v>0</v>
      </c>
      <c r="BL240" s="17" t="s">
        <v>114</v>
      </c>
      <c r="BM240" s="176" t="s">
        <v>368</v>
      </c>
    </row>
    <row r="241" spans="1:65" s="2" customFormat="1" ht="19.5">
      <c r="A241" s="31"/>
      <c r="B241" s="32"/>
      <c r="C241" s="33"/>
      <c r="D241" s="178" t="s">
        <v>116</v>
      </c>
      <c r="E241" s="33"/>
      <c r="F241" s="179" t="s">
        <v>162</v>
      </c>
      <c r="G241" s="33"/>
      <c r="H241" s="33"/>
      <c r="I241" s="33"/>
      <c r="J241" s="33"/>
      <c r="K241" s="33"/>
      <c r="L241" s="36"/>
      <c r="M241" s="180"/>
      <c r="N241" s="181"/>
      <c r="O241" s="61"/>
      <c r="P241" s="61"/>
      <c r="Q241" s="61"/>
      <c r="R241" s="61"/>
      <c r="S241" s="61"/>
      <c r="T241" s="62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7" t="s">
        <v>116</v>
      </c>
      <c r="AU241" s="17" t="s">
        <v>79</v>
      </c>
    </row>
    <row r="242" spans="1:65" s="13" customFormat="1">
      <c r="B242" s="182"/>
      <c r="C242" s="183"/>
      <c r="D242" s="178" t="s">
        <v>118</v>
      </c>
      <c r="E242" s="184" t="s">
        <v>17</v>
      </c>
      <c r="F242" s="185" t="s">
        <v>369</v>
      </c>
      <c r="G242" s="183"/>
      <c r="H242" s="186">
        <v>2.87</v>
      </c>
      <c r="I242" s="183"/>
      <c r="J242" s="183"/>
      <c r="K242" s="183"/>
      <c r="L242" s="187"/>
      <c r="M242" s="188"/>
      <c r="N242" s="189"/>
      <c r="O242" s="189"/>
      <c r="P242" s="189"/>
      <c r="Q242" s="189"/>
      <c r="R242" s="189"/>
      <c r="S242" s="189"/>
      <c r="T242" s="190"/>
      <c r="AT242" s="191" t="s">
        <v>118</v>
      </c>
      <c r="AU242" s="191" t="s">
        <v>79</v>
      </c>
      <c r="AV242" s="13" t="s">
        <v>79</v>
      </c>
      <c r="AW242" s="13" t="s">
        <v>33</v>
      </c>
      <c r="AX242" s="13" t="s">
        <v>72</v>
      </c>
      <c r="AY242" s="191" t="s">
        <v>109</v>
      </c>
    </row>
    <row r="243" spans="1:65" s="13" customFormat="1">
      <c r="B243" s="182"/>
      <c r="C243" s="183"/>
      <c r="D243" s="178" t="s">
        <v>118</v>
      </c>
      <c r="E243" s="184" t="s">
        <v>17</v>
      </c>
      <c r="F243" s="185" t="s">
        <v>370</v>
      </c>
      <c r="G243" s="183"/>
      <c r="H243" s="186">
        <v>8.68</v>
      </c>
      <c r="I243" s="183"/>
      <c r="J243" s="183"/>
      <c r="K243" s="183"/>
      <c r="L243" s="187"/>
      <c r="M243" s="188"/>
      <c r="N243" s="189"/>
      <c r="O243" s="189"/>
      <c r="P243" s="189"/>
      <c r="Q243" s="189"/>
      <c r="R243" s="189"/>
      <c r="S243" s="189"/>
      <c r="T243" s="190"/>
      <c r="AT243" s="191" t="s">
        <v>118</v>
      </c>
      <c r="AU243" s="191" t="s">
        <v>79</v>
      </c>
      <c r="AV243" s="13" t="s">
        <v>79</v>
      </c>
      <c r="AW243" s="13" t="s">
        <v>33</v>
      </c>
      <c r="AX243" s="13" t="s">
        <v>72</v>
      </c>
      <c r="AY243" s="191" t="s">
        <v>109</v>
      </c>
    </row>
    <row r="244" spans="1:65" s="14" customFormat="1">
      <c r="B244" s="192"/>
      <c r="C244" s="193"/>
      <c r="D244" s="178" t="s">
        <v>118</v>
      </c>
      <c r="E244" s="194" t="s">
        <v>17</v>
      </c>
      <c r="F244" s="195" t="s">
        <v>196</v>
      </c>
      <c r="G244" s="193"/>
      <c r="H244" s="196">
        <v>11.55</v>
      </c>
      <c r="I244" s="193"/>
      <c r="J244" s="193"/>
      <c r="K244" s="193"/>
      <c r="L244" s="197"/>
      <c r="M244" s="198"/>
      <c r="N244" s="199"/>
      <c r="O244" s="199"/>
      <c r="P244" s="199"/>
      <c r="Q244" s="199"/>
      <c r="R244" s="199"/>
      <c r="S244" s="199"/>
      <c r="T244" s="200"/>
      <c r="AT244" s="201" t="s">
        <v>118</v>
      </c>
      <c r="AU244" s="201" t="s">
        <v>79</v>
      </c>
      <c r="AV244" s="14" t="s">
        <v>114</v>
      </c>
      <c r="AW244" s="14" t="s">
        <v>33</v>
      </c>
      <c r="AX244" s="14" t="s">
        <v>77</v>
      </c>
      <c r="AY244" s="201" t="s">
        <v>109</v>
      </c>
    </row>
    <row r="245" spans="1:65" s="2" customFormat="1" ht="24.2" customHeight="1">
      <c r="A245" s="31"/>
      <c r="B245" s="32"/>
      <c r="C245" s="165" t="s">
        <v>371</v>
      </c>
      <c r="D245" s="165" t="s">
        <v>111</v>
      </c>
      <c r="E245" s="166" t="s">
        <v>366</v>
      </c>
      <c r="F245" s="167" t="s">
        <v>367</v>
      </c>
      <c r="G245" s="168" t="s">
        <v>136</v>
      </c>
      <c r="H245" s="169">
        <v>8.8000000000000007</v>
      </c>
      <c r="I245" s="170"/>
      <c r="J245" s="170">
        <f>ROUND(I245*H245,2)</f>
        <v>0</v>
      </c>
      <c r="K245" s="171"/>
      <c r="L245" s="36"/>
      <c r="M245" s="172" t="s">
        <v>17</v>
      </c>
      <c r="N245" s="173" t="s">
        <v>43</v>
      </c>
      <c r="O245" s="174">
        <v>1.88</v>
      </c>
      <c r="P245" s="174">
        <f>O245*H245</f>
        <v>16.544</v>
      </c>
      <c r="Q245" s="174">
        <v>2.21</v>
      </c>
      <c r="R245" s="174">
        <f>Q245*H245</f>
        <v>19.448</v>
      </c>
      <c r="S245" s="174">
        <v>0</v>
      </c>
      <c r="T245" s="175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76" t="s">
        <v>114</v>
      </c>
      <c r="AT245" s="176" t="s">
        <v>111</v>
      </c>
      <c r="AU245" s="176" t="s">
        <v>79</v>
      </c>
      <c r="AY245" s="17" t="s">
        <v>109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7" t="s">
        <v>77</v>
      </c>
      <c r="BK245" s="177">
        <f>ROUND(I245*H245,2)</f>
        <v>0</v>
      </c>
      <c r="BL245" s="17" t="s">
        <v>114</v>
      </c>
      <c r="BM245" s="176" t="s">
        <v>372</v>
      </c>
    </row>
    <row r="246" spans="1:65" s="2" customFormat="1" ht="19.5">
      <c r="A246" s="31"/>
      <c r="B246" s="32"/>
      <c r="C246" s="33"/>
      <c r="D246" s="178" t="s">
        <v>116</v>
      </c>
      <c r="E246" s="33"/>
      <c r="F246" s="179" t="s">
        <v>142</v>
      </c>
      <c r="G246" s="33"/>
      <c r="H246" s="33"/>
      <c r="I246" s="33"/>
      <c r="J246" s="33"/>
      <c r="K246" s="33"/>
      <c r="L246" s="36"/>
      <c r="M246" s="180"/>
      <c r="N246" s="181"/>
      <c r="O246" s="61"/>
      <c r="P246" s="61"/>
      <c r="Q246" s="61"/>
      <c r="R246" s="61"/>
      <c r="S246" s="61"/>
      <c r="T246" s="62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7" t="s">
        <v>116</v>
      </c>
      <c r="AU246" s="17" t="s">
        <v>79</v>
      </c>
    </row>
    <row r="247" spans="1:65" s="13" customFormat="1">
      <c r="B247" s="182"/>
      <c r="C247" s="183"/>
      <c r="D247" s="178" t="s">
        <v>118</v>
      </c>
      <c r="E247" s="184" t="s">
        <v>17</v>
      </c>
      <c r="F247" s="185" t="s">
        <v>373</v>
      </c>
      <c r="G247" s="183"/>
      <c r="H247" s="186">
        <v>8.8000000000000007</v>
      </c>
      <c r="I247" s="183"/>
      <c r="J247" s="183"/>
      <c r="K247" s="183"/>
      <c r="L247" s="187"/>
      <c r="M247" s="188"/>
      <c r="N247" s="189"/>
      <c r="O247" s="189"/>
      <c r="P247" s="189"/>
      <c r="Q247" s="189"/>
      <c r="R247" s="189"/>
      <c r="S247" s="189"/>
      <c r="T247" s="190"/>
      <c r="AT247" s="191" t="s">
        <v>118</v>
      </c>
      <c r="AU247" s="191" t="s">
        <v>79</v>
      </c>
      <c r="AV247" s="13" t="s">
        <v>79</v>
      </c>
      <c r="AW247" s="13" t="s">
        <v>33</v>
      </c>
      <c r="AX247" s="13" t="s">
        <v>77</v>
      </c>
      <c r="AY247" s="191" t="s">
        <v>109</v>
      </c>
    </row>
    <row r="248" spans="1:65" s="2" customFormat="1" ht="14.45" customHeight="1">
      <c r="A248" s="31"/>
      <c r="B248" s="32"/>
      <c r="C248" s="165" t="s">
        <v>374</v>
      </c>
      <c r="D248" s="165" t="s">
        <v>111</v>
      </c>
      <c r="E248" s="166" t="s">
        <v>375</v>
      </c>
      <c r="F248" s="167" t="s">
        <v>376</v>
      </c>
      <c r="G248" s="168" t="s">
        <v>136</v>
      </c>
      <c r="H248" s="169">
        <v>6</v>
      </c>
      <c r="I248" s="170"/>
      <c r="J248" s="170">
        <f>ROUND(I248*H248,2)</f>
        <v>0</v>
      </c>
      <c r="K248" s="171"/>
      <c r="L248" s="36"/>
      <c r="M248" s="172" t="s">
        <v>17</v>
      </c>
      <c r="N248" s="173" t="s">
        <v>43</v>
      </c>
      <c r="O248" s="174">
        <v>0.38600000000000001</v>
      </c>
      <c r="P248" s="174">
        <f>O248*H248</f>
        <v>2.3159999999999998</v>
      </c>
      <c r="Q248" s="174">
        <v>2.16</v>
      </c>
      <c r="R248" s="174">
        <f>Q248*H248</f>
        <v>12.96</v>
      </c>
      <c r="S248" s="174">
        <v>0</v>
      </c>
      <c r="T248" s="175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76" t="s">
        <v>114</v>
      </c>
      <c r="AT248" s="176" t="s">
        <v>111</v>
      </c>
      <c r="AU248" s="176" t="s">
        <v>79</v>
      </c>
      <c r="AY248" s="17" t="s">
        <v>109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7" t="s">
        <v>77</v>
      </c>
      <c r="BK248" s="177">
        <f>ROUND(I248*H248,2)</f>
        <v>0</v>
      </c>
      <c r="BL248" s="17" t="s">
        <v>114</v>
      </c>
      <c r="BM248" s="176" t="s">
        <v>377</v>
      </c>
    </row>
    <row r="249" spans="1:65" s="2" customFormat="1" ht="19.5">
      <c r="A249" s="31"/>
      <c r="B249" s="32"/>
      <c r="C249" s="33"/>
      <c r="D249" s="178" t="s">
        <v>116</v>
      </c>
      <c r="E249" s="33"/>
      <c r="F249" s="179" t="s">
        <v>162</v>
      </c>
      <c r="G249" s="33"/>
      <c r="H249" s="33"/>
      <c r="I249" s="33"/>
      <c r="J249" s="33"/>
      <c r="K249" s="33"/>
      <c r="L249" s="36"/>
      <c r="M249" s="180"/>
      <c r="N249" s="181"/>
      <c r="O249" s="61"/>
      <c r="P249" s="61"/>
      <c r="Q249" s="61"/>
      <c r="R249" s="61"/>
      <c r="S249" s="61"/>
      <c r="T249" s="62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7" t="s">
        <v>116</v>
      </c>
      <c r="AU249" s="17" t="s">
        <v>79</v>
      </c>
    </row>
    <row r="250" spans="1:65" s="13" customFormat="1">
      <c r="B250" s="182"/>
      <c r="C250" s="183"/>
      <c r="D250" s="178" t="s">
        <v>118</v>
      </c>
      <c r="E250" s="184" t="s">
        <v>17</v>
      </c>
      <c r="F250" s="185" t="s">
        <v>378</v>
      </c>
      <c r="G250" s="183"/>
      <c r="H250" s="186">
        <v>6</v>
      </c>
      <c r="I250" s="183"/>
      <c r="J250" s="183"/>
      <c r="K250" s="183"/>
      <c r="L250" s="187"/>
      <c r="M250" s="188"/>
      <c r="N250" s="189"/>
      <c r="O250" s="189"/>
      <c r="P250" s="189"/>
      <c r="Q250" s="189"/>
      <c r="R250" s="189"/>
      <c r="S250" s="189"/>
      <c r="T250" s="190"/>
      <c r="AT250" s="191" t="s">
        <v>118</v>
      </c>
      <c r="AU250" s="191" t="s">
        <v>79</v>
      </c>
      <c r="AV250" s="13" t="s">
        <v>79</v>
      </c>
      <c r="AW250" s="13" t="s">
        <v>33</v>
      </c>
      <c r="AX250" s="13" t="s">
        <v>77</v>
      </c>
      <c r="AY250" s="191" t="s">
        <v>109</v>
      </c>
    </row>
    <row r="251" spans="1:65" s="2" customFormat="1" ht="14.45" customHeight="1">
      <c r="A251" s="31"/>
      <c r="B251" s="32"/>
      <c r="C251" s="165" t="s">
        <v>379</v>
      </c>
      <c r="D251" s="165" t="s">
        <v>111</v>
      </c>
      <c r="E251" s="166" t="s">
        <v>375</v>
      </c>
      <c r="F251" s="167" t="s">
        <v>376</v>
      </c>
      <c r="G251" s="168" t="s">
        <v>136</v>
      </c>
      <c r="H251" s="169">
        <v>6.6</v>
      </c>
      <c r="I251" s="170"/>
      <c r="J251" s="170">
        <f>ROUND(I251*H251,2)</f>
        <v>0</v>
      </c>
      <c r="K251" s="171"/>
      <c r="L251" s="36"/>
      <c r="M251" s="172" t="s">
        <v>17</v>
      </c>
      <c r="N251" s="173" t="s">
        <v>43</v>
      </c>
      <c r="O251" s="174">
        <v>0.38600000000000001</v>
      </c>
      <c r="P251" s="174">
        <f>O251*H251</f>
        <v>2.5476000000000001</v>
      </c>
      <c r="Q251" s="174">
        <v>2.16</v>
      </c>
      <c r="R251" s="174">
        <f>Q251*H251</f>
        <v>14.256</v>
      </c>
      <c r="S251" s="174">
        <v>0</v>
      </c>
      <c r="T251" s="175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76" t="s">
        <v>114</v>
      </c>
      <c r="AT251" s="176" t="s">
        <v>111</v>
      </c>
      <c r="AU251" s="176" t="s">
        <v>79</v>
      </c>
      <c r="AY251" s="17" t="s">
        <v>109</v>
      </c>
      <c r="BE251" s="177">
        <f>IF(N251="základní",J251,0)</f>
        <v>0</v>
      </c>
      <c r="BF251" s="177">
        <f>IF(N251="snížená",J251,0)</f>
        <v>0</v>
      </c>
      <c r="BG251" s="177">
        <f>IF(N251="zákl. přenesená",J251,0)</f>
        <v>0</v>
      </c>
      <c r="BH251" s="177">
        <f>IF(N251="sníž. přenesená",J251,0)</f>
        <v>0</v>
      </c>
      <c r="BI251" s="177">
        <f>IF(N251="nulová",J251,0)</f>
        <v>0</v>
      </c>
      <c r="BJ251" s="17" t="s">
        <v>77</v>
      </c>
      <c r="BK251" s="177">
        <f>ROUND(I251*H251,2)</f>
        <v>0</v>
      </c>
      <c r="BL251" s="17" t="s">
        <v>114</v>
      </c>
      <c r="BM251" s="176" t="s">
        <v>380</v>
      </c>
    </row>
    <row r="252" spans="1:65" s="2" customFormat="1" ht="19.5">
      <c r="A252" s="31"/>
      <c r="B252" s="32"/>
      <c r="C252" s="33"/>
      <c r="D252" s="178" t="s">
        <v>116</v>
      </c>
      <c r="E252" s="33"/>
      <c r="F252" s="179" t="s">
        <v>142</v>
      </c>
      <c r="G252" s="33"/>
      <c r="H252" s="33"/>
      <c r="I252" s="33"/>
      <c r="J252" s="33"/>
      <c r="K252" s="33"/>
      <c r="L252" s="36"/>
      <c r="M252" s="180"/>
      <c r="N252" s="181"/>
      <c r="O252" s="61"/>
      <c r="P252" s="61"/>
      <c r="Q252" s="61"/>
      <c r="R252" s="61"/>
      <c r="S252" s="61"/>
      <c r="T252" s="62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7" t="s">
        <v>116</v>
      </c>
      <c r="AU252" s="17" t="s">
        <v>79</v>
      </c>
    </row>
    <row r="253" spans="1:65" s="13" customFormat="1">
      <c r="B253" s="182"/>
      <c r="C253" s="183"/>
      <c r="D253" s="178" t="s">
        <v>118</v>
      </c>
      <c r="E253" s="184" t="s">
        <v>17</v>
      </c>
      <c r="F253" s="185" t="s">
        <v>381</v>
      </c>
      <c r="G253" s="183"/>
      <c r="H253" s="186">
        <v>6.6</v>
      </c>
      <c r="I253" s="183"/>
      <c r="J253" s="183"/>
      <c r="K253" s="183"/>
      <c r="L253" s="187"/>
      <c r="M253" s="188"/>
      <c r="N253" s="189"/>
      <c r="O253" s="189"/>
      <c r="P253" s="189"/>
      <c r="Q253" s="189"/>
      <c r="R253" s="189"/>
      <c r="S253" s="189"/>
      <c r="T253" s="190"/>
      <c r="AT253" s="191" t="s">
        <v>118</v>
      </c>
      <c r="AU253" s="191" t="s">
        <v>79</v>
      </c>
      <c r="AV253" s="13" t="s">
        <v>79</v>
      </c>
      <c r="AW253" s="13" t="s">
        <v>33</v>
      </c>
      <c r="AX253" s="13" t="s">
        <v>77</v>
      </c>
      <c r="AY253" s="191" t="s">
        <v>109</v>
      </c>
    </row>
    <row r="254" spans="1:65" s="2" customFormat="1" ht="24.2" customHeight="1">
      <c r="A254" s="31"/>
      <c r="B254" s="32"/>
      <c r="C254" s="165" t="s">
        <v>382</v>
      </c>
      <c r="D254" s="165" t="s">
        <v>111</v>
      </c>
      <c r="E254" s="166" t="s">
        <v>383</v>
      </c>
      <c r="F254" s="167" t="s">
        <v>384</v>
      </c>
      <c r="G254" s="168" t="s">
        <v>122</v>
      </c>
      <c r="H254" s="169">
        <v>6</v>
      </c>
      <c r="I254" s="170"/>
      <c r="J254" s="170">
        <f>ROUND(I254*H254,2)</f>
        <v>0</v>
      </c>
      <c r="K254" s="171"/>
      <c r="L254" s="36"/>
      <c r="M254" s="172" t="s">
        <v>17</v>
      </c>
      <c r="N254" s="173" t="s">
        <v>43</v>
      </c>
      <c r="O254" s="174">
        <v>2.4500000000000002</v>
      </c>
      <c r="P254" s="174">
        <f>O254*H254</f>
        <v>14.700000000000001</v>
      </c>
      <c r="Q254" s="174">
        <v>0.90200000000000002</v>
      </c>
      <c r="R254" s="174">
        <f>Q254*H254</f>
        <v>5.4119999999999999</v>
      </c>
      <c r="S254" s="174">
        <v>0</v>
      </c>
      <c r="T254" s="175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76" t="s">
        <v>114</v>
      </c>
      <c r="AT254" s="176" t="s">
        <v>111</v>
      </c>
      <c r="AU254" s="176" t="s">
        <v>79</v>
      </c>
      <c r="AY254" s="17" t="s">
        <v>109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7" t="s">
        <v>77</v>
      </c>
      <c r="BK254" s="177">
        <f>ROUND(I254*H254,2)</f>
        <v>0</v>
      </c>
      <c r="BL254" s="17" t="s">
        <v>114</v>
      </c>
      <c r="BM254" s="176" t="s">
        <v>385</v>
      </c>
    </row>
    <row r="255" spans="1:65" s="2" customFormat="1" ht="19.5">
      <c r="A255" s="31"/>
      <c r="B255" s="32"/>
      <c r="C255" s="33"/>
      <c r="D255" s="178" t="s">
        <v>116</v>
      </c>
      <c r="E255" s="33"/>
      <c r="F255" s="179" t="s">
        <v>386</v>
      </c>
      <c r="G255" s="33"/>
      <c r="H255" s="33"/>
      <c r="I255" s="33"/>
      <c r="J255" s="33"/>
      <c r="K255" s="33"/>
      <c r="L255" s="36"/>
      <c r="M255" s="180"/>
      <c r="N255" s="181"/>
      <c r="O255" s="61"/>
      <c r="P255" s="61"/>
      <c r="Q255" s="61"/>
      <c r="R255" s="61"/>
      <c r="S255" s="61"/>
      <c r="T255" s="62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7" t="s">
        <v>116</v>
      </c>
      <c r="AU255" s="17" t="s">
        <v>79</v>
      </c>
    </row>
    <row r="256" spans="1:65" s="13" customFormat="1">
      <c r="B256" s="182"/>
      <c r="C256" s="183"/>
      <c r="D256" s="178" t="s">
        <v>118</v>
      </c>
      <c r="E256" s="184" t="s">
        <v>17</v>
      </c>
      <c r="F256" s="185" t="s">
        <v>140</v>
      </c>
      <c r="G256" s="183"/>
      <c r="H256" s="186">
        <v>6</v>
      </c>
      <c r="I256" s="183"/>
      <c r="J256" s="183"/>
      <c r="K256" s="183"/>
      <c r="L256" s="187"/>
      <c r="M256" s="188"/>
      <c r="N256" s="189"/>
      <c r="O256" s="189"/>
      <c r="P256" s="189"/>
      <c r="Q256" s="189"/>
      <c r="R256" s="189"/>
      <c r="S256" s="189"/>
      <c r="T256" s="190"/>
      <c r="AT256" s="191" t="s">
        <v>118</v>
      </c>
      <c r="AU256" s="191" t="s">
        <v>79</v>
      </c>
      <c r="AV256" s="13" t="s">
        <v>79</v>
      </c>
      <c r="AW256" s="13" t="s">
        <v>33</v>
      </c>
      <c r="AX256" s="13" t="s">
        <v>77</v>
      </c>
      <c r="AY256" s="191" t="s">
        <v>109</v>
      </c>
    </row>
    <row r="257" spans="1:65" s="2" customFormat="1" ht="24.2" customHeight="1">
      <c r="A257" s="31"/>
      <c r="B257" s="32"/>
      <c r="C257" s="165" t="s">
        <v>124</v>
      </c>
      <c r="D257" s="165" t="s">
        <v>111</v>
      </c>
      <c r="E257" s="166" t="s">
        <v>383</v>
      </c>
      <c r="F257" s="167" t="s">
        <v>384</v>
      </c>
      <c r="G257" s="168" t="s">
        <v>122</v>
      </c>
      <c r="H257" s="169">
        <v>7</v>
      </c>
      <c r="I257" s="170"/>
      <c r="J257" s="170">
        <f>ROUND(I257*H257,2)</f>
        <v>0</v>
      </c>
      <c r="K257" s="171"/>
      <c r="L257" s="36"/>
      <c r="M257" s="172" t="s">
        <v>17</v>
      </c>
      <c r="N257" s="173" t="s">
        <v>43</v>
      </c>
      <c r="O257" s="174">
        <v>2.4500000000000002</v>
      </c>
      <c r="P257" s="174">
        <f>O257*H257</f>
        <v>17.150000000000002</v>
      </c>
      <c r="Q257" s="174">
        <v>0.90200000000000002</v>
      </c>
      <c r="R257" s="174">
        <f>Q257*H257</f>
        <v>6.3140000000000001</v>
      </c>
      <c r="S257" s="174">
        <v>0</v>
      </c>
      <c r="T257" s="175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76" t="s">
        <v>114</v>
      </c>
      <c r="AT257" s="176" t="s">
        <v>111</v>
      </c>
      <c r="AU257" s="176" t="s">
        <v>79</v>
      </c>
      <c r="AY257" s="17" t="s">
        <v>109</v>
      </c>
      <c r="BE257" s="177">
        <f>IF(N257="základní",J257,0)</f>
        <v>0</v>
      </c>
      <c r="BF257" s="177">
        <f>IF(N257="snížená",J257,0)</f>
        <v>0</v>
      </c>
      <c r="BG257" s="177">
        <f>IF(N257="zákl. přenesená",J257,0)</f>
        <v>0</v>
      </c>
      <c r="BH257" s="177">
        <f>IF(N257="sníž. přenesená",J257,0)</f>
        <v>0</v>
      </c>
      <c r="BI257" s="177">
        <f>IF(N257="nulová",J257,0)</f>
        <v>0</v>
      </c>
      <c r="BJ257" s="17" t="s">
        <v>77</v>
      </c>
      <c r="BK257" s="177">
        <f>ROUND(I257*H257,2)</f>
        <v>0</v>
      </c>
      <c r="BL257" s="17" t="s">
        <v>114</v>
      </c>
      <c r="BM257" s="176" t="s">
        <v>387</v>
      </c>
    </row>
    <row r="258" spans="1:65" s="13" customFormat="1">
      <c r="B258" s="182"/>
      <c r="C258" s="183"/>
      <c r="D258" s="178" t="s">
        <v>118</v>
      </c>
      <c r="E258" s="184" t="s">
        <v>17</v>
      </c>
      <c r="F258" s="185" t="s">
        <v>119</v>
      </c>
      <c r="G258" s="183"/>
      <c r="H258" s="186">
        <v>7</v>
      </c>
      <c r="I258" s="183"/>
      <c r="J258" s="183"/>
      <c r="K258" s="183"/>
      <c r="L258" s="187"/>
      <c r="M258" s="188"/>
      <c r="N258" s="189"/>
      <c r="O258" s="189"/>
      <c r="P258" s="189"/>
      <c r="Q258" s="189"/>
      <c r="R258" s="189"/>
      <c r="S258" s="189"/>
      <c r="T258" s="190"/>
      <c r="AT258" s="191" t="s">
        <v>118</v>
      </c>
      <c r="AU258" s="191" t="s">
        <v>79</v>
      </c>
      <c r="AV258" s="13" t="s">
        <v>79</v>
      </c>
      <c r="AW258" s="13" t="s">
        <v>33</v>
      </c>
      <c r="AX258" s="13" t="s">
        <v>77</v>
      </c>
      <c r="AY258" s="191" t="s">
        <v>109</v>
      </c>
    </row>
    <row r="259" spans="1:65" s="12" customFormat="1" ht="22.9" customHeight="1">
      <c r="B259" s="150"/>
      <c r="C259" s="151"/>
      <c r="D259" s="152" t="s">
        <v>71</v>
      </c>
      <c r="E259" s="163" t="s">
        <v>388</v>
      </c>
      <c r="F259" s="163" t="s">
        <v>389</v>
      </c>
      <c r="G259" s="151"/>
      <c r="H259" s="151"/>
      <c r="I259" s="151"/>
      <c r="J259" s="164">
        <f>BK259</f>
        <v>0</v>
      </c>
      <c r="K259" s="151"/>
      <c r="L259" s="155"/>
      <c r="M259" s="156"/>
      <c r="N259" s="157"/>
      <c r="O259" s="157"/>
      <c r="P259" s="158">
        <f>SUM(P260:P263)</f>
        <v>0</v>
      </c>
      <c r="Q259" s="157"/>
      <c r="R259" s="158">
        <f>SUM(R260:R263)</f>
        <v>0</v>
      </c>
      <c r="S259" s="157"/>
      <c r="T259" s="159">
        <f>SUM(T260:T263)</f>
        <v>0</v>
      </c>
      <c r="AR259" s="160" t="s">
        <v>77</v>
      </c>
      <c r="AT259" s="161" t="s">
        <v>71</v>
      </c>
      <c r="AU259" s="161" t="s">
        <v>77</v>
      </c>
      <c r="AY259" s="160" t="s">
        <v>109</v>
      </c>
      <c r="BK259" s="162">
        <f>SUM(BK260:BK263)</f>
        <v>0</v>
      </c>
    </row>
    <row r="260" spans="1:65" s="311" customFormat="1" ht="24.2" customHeight="1">
      <c r="A260" s="297"/>
      <c r="B260" s="298"/>
      <c r="C260" s="299" t="s">
        <v>390</v>
      </c>
      <c r="D260" s="299" t="s">
        <v>111</v>
      </c>
      <c r="E260" s="300" t="s">
        <v>391</v>
      </c>
      <c r="F260" s="301" t="s">
        <v>392</v>
      </c>
      <c r="G260" s="302" t="s">
        <v>251</v>
      </c>
      <c r="H260" s="303">
        <v>68.5</v>
      </c>
      <c r="I260" s="304"/>
      <c r="J260" s="304">
        <f>ROUND(I260*H260,2)</f>
        <v>0</v>
      </c>
      <c r="K260" s="305"/>
      <c r="L260" s="306"/>
      <c r="M260" s="307" t="s">
        <v>17</v>
      </c>
      <c r="N260" s="308" t="s">
        <v>43</v>
      </c>
      <c r="O260" s="309">
        <v>0</v>
      </c>
      <c r="P260" s="309">
        <f>O260*H260</f>
        <v>0</v>
      </c>
      <c r="Q260" s="309">
        <v>0</v>
      </c>
      <c r="R260" s="309">
        <f>Q260*H260</f>
        <v>0</v>
      </c>
      <c r="S260" s="309">
        <v>0</v>
      </c>
      <c r="T260" s="310">
        <f>S260*H260</f>
        <v>0</v>
      </c>
      <c r="U260" s="297"/>
      <c r="V260" s="297"/>
      <c r="W260" s="297"/>
      <c r="X260" s="297"/>
      <c r="Y260" s="297"/>
      <c r="Z260" s="297"/>
      <c r="AA260" s="297"/>
      <c r="AB260" s="297"/>
      <c r="AC260" s="297"/>
      <c r="AD260" s="297"/>
      <c r="AE260" s="297"/>
      <c r="AR260" s="312" t="s">
        <v>114</v>
      </c>
      <c r="AT260" s="312" t="s">
        <v>111</v>
      </c>
      <c r="AU260" s="312" t="s">
        <v>79</v>
      </c>
      <c r="AY260" s="313" t="s">
        <v>109</v>
      </c>
      <c r="BE260" s="314">
        <f>IF(N260="základní",J260,0)</f>
        <v>0</v>
      </c>
      <c r="BF260" s="314">
        <f>IF(N260="snížená",J260,0)</f>
        <v>0</v>
      </c>
      <c r="BG260" s="314">
        <f>IF(N260="zákl. přenesená",J260,0)</f>
        <v>0</v>
      </c>
      <c r="BH260" s="314">
        <f>IF(N260="sníž. přenesená",J260,0)</f>
        <v>0</v>
      </c>
      <c r="BI260" s="314">
        <f>IF(N260="nulová",J260,0)</f>
        <v>0</v>
      </c>
      <c r="BJ260" s="313" t="s">
        <v>77</v>
      </c>
      <c r="BK260" s="314">
        <f>ROUND(I260*H260,2)</f>
        <v>0</v>
      </c>
      <c r="BL260" s="313" t="s">
        <v>114</v>
      </c>
      <c r="BM260" s="312" t="s">
        <v>393</v>
      </c>
    </row>
    <row r="261" spans="1:65" s="13" customFormat="1">
      <c r="B261" s="182"/>
      <c r="C261" s="183"/>
      <c r="D261" s="178" t="s">
        <v>118</v>
      </c>
      <c r="E261" s="184" t="s">
        <v>17</v>
      </c>
      <c r="F261" s="185" t="s">
        <v>394</v>
      </c>
      <c r="G261" s="183"/>
      <c r="H261" s="186">
        <v>27.4</v>
      </c>
      <c r="I261" s="183"/>
      <c r="J261" s="183"/>
      <c r="K261" s="183"/>
      <c r="L261" s="187"/>
      <c r="M261" s="188"/>
      <c r="N261" s="189"/>
      <c r="O261" s="189"/>
      <c r="P261" s="189"/>
      <c r="Q261" s="189"/>
      <c r="R261" s="189"/>
      <c r="S261" s="189"/>
      <c r="T261" s="190"/>
      <c r="AT261" s="191" t="s">
        <v>118</v>
      </c>
      <c r="AU261" s="191" t="s">
        <v>79</v>
      </c>
      <c r="AV261" s="13" t="s">
        <v>79</v>
      </c>
      <c r="AW261" s="13" t="s">
        <v>33</v>
      </c>
      <c r="AX261" s="13" t="s">
        <v>72</v>
      </c>
      <c r="AY261" s="191" t="s">
        <v>109</v>
      </c>
    </row>
    <row r="262" spans="1:65" s="13" customFormat="1">
      <c r="B262" s="182"/>
      <c r="C262" s="183"/>
      <c r="D262" s="178" t="s">
        <v>118</v>
      </c>
      <c r="E262" s="184" t="s">
        <v>17</v>
      </c>
      <c r="F262" s="185" t="s">
        <v>621</v>
      </c>
      <c r="G262" s="183"/>
      <c r="H262" s="186">
        <v>41.1</v>
      </c>
      <c r="I262" s="183"/>
      <c r="J262" s="183"/>
      <c r="K262" s="183"/>
      <c r="L262" s="187"/>
      <c r="M262" s="188"/>
      <c r="N262" s="189"/>
      <c r="O262" s="189"/>
      <c r="P262" s="189"/>
      <c r="Q262" s="189"/>
      <c r="R262" s="189"/>
      <c r="S262" s="189"/>
      <c r="T262" s="190"/>
      <c r="AT262" s="191" t="s">
        <v>118</v>
      </c>
      <c r="AU262" s="191" t="s">
        <v>79</v>
      </c>
      <c r="AV262" s="13" t="s">
        <v>79</v>
      </c>
      <c r="AW262" s="13" t="s">
        <v>33</v>
      </c>
      <c r="AX262" s="13" t="s">
        <v>72</v>
      </c>
      <c r="AY262" s="191" t="s">
        <v>109</v>
      </c>
    </row>
    <row r="263" spans="1:65" s="14" customFormat="1">
      <c r="B263" s="192"/>
      <c r="C263" s="193"/>
      <c r="D263" s="178" t="s">
        <v>118</v>
      </c>
      <c r="E263" s="194" t="s">
        <v>17</v>
      </c>
      <c r="F263" s="195" t="s">
        <v>196</v>
      </c>
      <c r="G263" s="193"/>
      <c r="H263" s="196">
        <v>68.5</v>
      </c>
      <c r="I263" s="193"/>
      <c r="J263" s="193"/>
      <c r="K263" s="193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118</v>
      </c>
      <c r="AU263" s="201" t="s">
        <v>79</v>
      </c>
      <c r="AV263" s="14" t="s">
        <v>114</v>
      </c>
      <c r="AW263" s="14" t="s">
        <v>33</v>
      </c>
      <c r="AX263" s="14" t="s">
        <v>77</v>
      </c>
      <c r="AY263" s="201" t="s">
        <v>109</v>
      </c>
    </row>
    <row r="264" spans="1:65" s="12" customFormat="1" ht="22.9" customHeight="1">
      <c r="B264" s="150"/>
      <c r="C264" s="151"/>
      <c r="D264" s="152" t="s">
        <v>71</v>
      </c>
      <c r="E264" s="163" t="s">
        <v>395</v>
      </c>
      <c r="F264" s="163" t="s">
        <v>396</v>
      </c>
      <c r="G264" s="151"/>
      <c r="H264" s="151"/>
      <c r="I264" s="151"/>
      <c r="J264" s="164">
        <f>BK264</f>
        <v>0</v>
      </c>
      <c r="K264" s="151"/>
      <c r="L264" s="155"/>
      <c r="M264" s="156"/>
      <c r="N264" s="157"/>
      <c r="O264" s="157"/>
      <c r="P264" s="158">
        <f>P265</f>
        <v>35.476480000000002</v>
      </c>
      <c r="Q264" s="157"/>
      <c r="R264" s="158">
        <f>R265</f>
        <v>0</v>
      </c>
      <c r="S264" s="157"/>
      <c r="T264" s="159">
        <f>T265</f>
        <v>0</v>
      </c>
      <c r="AR264" s="160" t="s">
        <v>77</v>
      </c>
      <c r="AT264" s="161" t="s">
        <v>71</v>
      </c>
      <c r="AU264" s="161" t="s">
        <v>77</v>
      </c>
      <c r="AY264" s="160" t="s">
        <v>109</v>
      </c>
      <c r="BK264" s="162">
        <f>BK265</f>
        <v>0</v>
      </c>
    </row>
    <row r="265" spans="1:65" s="2" customFormat="1" ht="14.45" customHeight="1">
      <c r="A265" s="31"/>
      <c r="B265" s="32"/>
      <c r="C265" s="165" t="s">
        <v>397</v>
      </c>
      <c r="D265" s="165" t="s">
        <v>111</v>
      </c>
      <c r="E265" s="166" t="s">
        <v>398</v>
      </c>
      <c r="F265" s="167" t="s">
        <v>399</v>
      </c>
      <c r="G265" s="168" t="s">
        <v>251</v>
      </c>
      <c r="H265" s="169">
        <v>104.96</v>
      </c>
      <c r="I265" s="170"/>
      <c r="J265" s="170">
        <f>ROUND(I265*H265,2)</f>
        <v>0</v>
      </c>
      <c r="K265" s="171"/>
      <c r="L265" s="36"/>
      <c r="M265" s="172" t="s">
        <v>17</v>
      </c>
      <c r="N265" s="173" t="s">
        <v>43</v>
      </c>
      <c r="O265" s="174">
        <v>0.33800000000000002</v>
      </c>
      <c r="P265" s="174">
        <f>O265*H265</f>
        <v>35.476480000000002</v>
      </c>
      <c r="Q265" s="174">
        <v>0</v>
      </c>
      <c r="R265" s="174">
        <f>Q265*H265</f>
        <v>0</v>
      </c>
      <c r="S265" s="174">
        <v>0</v>
      </c>
      <c r="T265" s="175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76" t="s">
        <v>114</v>
      </c>
      <c r="AT265" s="176" t="s">
        <v>111</v>
      </c>
      <c r="AU265" s="176" t="s">
        <v>79</v>
      </c>
      <c r="AY265" s="17" t="s">
        <v>109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7" t="s">
        <v>77</v>
      </c>
      <c r="BK265" s="177">
        <f>ROUND(I265*H265,2)</f>
        <v>0</v>
      </c>
      <c r="BL265" s="17" t="s">
        <v>114</v>
      </c>
      <c r="BM265" s="176" t="s">
        <v>400</v>
      </c>
    </row>
    <row r="266" spans="1:65" s="12" customFormat="1" ht="25.9" customHeight="1">
      <c r="B266" s="150"/>
      <c r="C266" s="151"/>
      <c r="D266" s="152" t="s">
        <v>71</v>
      </c>
      <c r="E266" s="153" t="s">
        <v>401</v>
      </c>
      <c r="F266" s="153" t="s">
        <v>402</v>
      </c>
      <c r="G266" s="151"/>
      <c r="H266" s="151"/>
      <c r="I266" s="151"/>
      <c r="J266" s="154">
        <f>J267+J271+J276</f>
        <v>0</v>
      </c>
      <c r="K266" s="151"/>
      <c r="L266" s="155"/>
      <c r="M266" s="156"/>
      <c r="N266" s="157"/>
      <c r="O266" s="157"/>
      <c r="P266" s="158">
        <f>P267+P271+P276</f>
        <v>0</v>
      </c>
      <c r="Q266" s="157"/>
      <c r="R266" s="158">
        <f>R267+R271+R276</f>
        <v>0</v>
      </c>
      <c r="S266" s="157"/>
      <c r="T266" s="159">
        <f>T267+T271+T276</f>
        <v>0</v>
      </c>
      <c r="AR266" s="160" t="s">
        <v>133</v>
      </c>
      <c r="AT266" s="161" t="s">
        <v>71</v>
      </c>
      <c r="AU266" s="161" t="s">
        <v>72</v>
      </c>
      <c r="AY266" s="160" t="s">
        <v>109</v>
      </c>
      <c r="BK266" s="162">
        <f>BK267+BK271+BK276</f>
        <v>0</v>
      </c>
    </row>
    <row r="267" spans="1:65" s="12" customFormat="1" ht="22.9" customHeight="1">
      <c r="B267" s="150"/>
      <c r="C267" s="151"/>
      <c r="D267" s="152" t="s">
        <v>71</v>
      </c>
      <c r="E267" s="163" t="s">
        <v>403</v>
      </c>
      <c r="F267" s="163" t="s">
        <v>404</v>
      </c>
      <c r="G267" s="151"/>
      <c r="H267" s="151"/>
      <c r="I267" s="151"/>
      <c r="J267" s="164">
        <f>BK267</f>
        <v>0</v>
      </c>
      <c r="K267" s="151"/>
      <c r="L267" s="155"/>
      <c r="M267" s="156"/>
      <c r="N267" s="157"/>
      <c r="O267" s="157"/>
      <c r="P267" s="158">
        <f>SUM(P268:P270)</f>
        <v>0</v>
      </c>
      <c r="Q267" s="157"/>
      <c r="R267" s="158">
        <f>SUM(R268:R270)</f>
        <v>0</v>
      </c>
      <c r="S267" s="157"/>
      <c r="T267" s="159">
        <f>SUM(T268:T270)</f>
        <v>0</v>
      </c>
      <c r="AR267" s="160" t="s">
        <v>133</v>
      </c>
      <c r="AT267" s="161" t="s">
        <v>71</v>
      </c>
      <c r="AU267" s="161" t="s">
        <v>77</v>
      </c>
      <c r="AY267" s="160" t="s">
        <v>109</v>
      </c>
      <c r="BK267" s="162">
        <f>SUM(BK268:BK270)</f>
        <v>0</v>
      </c>
    </row>
    <row r="268" spans="1:65" s="2" customFormat="1" ht="19.5" customHeight="1">
      <c r="A268" s="31"/>
      <c r="B268" s="32"/>
      <c r="C268" s="165" t="s">
        <v>405</v>
      </c>
      <c r="D268" s="165" t="s">
        <v>111</v>
      </c>
      <c r="E268" s="166" t="s">
        <v>406</v>
      </c>
      <c r="F268" s="167" t="s">
        <v>624</v>
      </c>
      <c r="G268" s="168" t="s">
        <v>627</v>
      </c>
      <c r="H268" s="169">
        <v>1</v>
      </c>
      <c r="I268" s="170"/>
      <c r="J268" s="170">
        <f>ROUND(I268*H268,2)</f>
        <v>0</v>
      </c>
      <c r="K268" s="171"/>
      <c r="L268" s="36"/>
      <c r="M268" s="172" t="s">
        <v>17</v>
      </c>
      <c r="N268" s="173" t="s">
        <v>43</v>
      </c>
      <c r="O268" s="174">
        <v>0</v>
      </c>
      <c r="P268" s="174">
        <f>O268*H268</f>
        <v>0</v>
      </c>
      <c r="Q268" s="174">
        <v>0</v>
      </c>
      <c r="R268" s="174">
        <f>Q268*H268</f>
        <v>0</v>
      </c>
      <c r="S268" s="174">
        <v>0</v>
      </c>
      <c r="T268" s="175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76" t="s">
        <v>407</v>
      </c>
      <c r="AT268" s="176" t="s">
        <v>111</v>
      </c>
      <c r="AU268" s="176" t="s">
        <v>79</v>
      </c>
      <c r="AY268" s="17" t="s">
        <v>109</v>
      </c>
      <c r="BE268" s="177">
        <f>IF(N268="základní",J268,0)</f>
        <v>0</v>
      </c>
      <c r="BF268" s="177">
        <f>IF(N268="snížená",J268,0)</f>
        <v>0</v>
      </c>
      <c r="BG268" s="177">
        <f>IF(N268="zákl. přenesená",J268,0)</f>
        <v>0</v>
      </c>
      <c r="BH268" s="177">
        <f>IF(N268="sníž. přenesená",J268,0)</f>
        <v>0</v>
      </c>
      <c r="BI268" s="177">
        <f>IF(N268="nulová",J268,0)</f>
        <v>0</v>
      </c>
      <c r="BJ268" s="17" t="s">
        <v>77</v>
      </c>
      <c r="BK268" s="177">
        <f>ROUND(I268*H268,2)</f>
        <v>0</v>
      </c>
      <c r="BL268" s="17" t="s">
        <v>407</v>
      </c>
      <c r="BM268" s="176" t="s">
        <v>408</v>
      </c>
    </row>
    <row r="269" spans="1:65" s="2" customFormat="1" ht="42.75" customHeight="1">
      <c r="A269" s="31"/>
      <c r="B269" s="32"/>
      <c r="C269" s="165" t="s">
        <v>409</v>
      </c>
      <c r="D269" s="165" t="s">
        <v>111</v>
      </c>
      <c r="E269" s="166" t="s">
        <v>410</v>
      </c>
      <c r="F269" s="167" t="s">
        <v>625</v>
      </c>
      <c r="G269" s="168" t="s">
        <v>627</v>
      </c>
      <c r="H269" s="169">
        <v>1</v>
      </c>
      <c r="I269" s="170"/>
      <c r="J269" s="170">
        <f>ROUND(I269*H269,2)</f>
        <v>0</v>
      </c>
      <c r="K269" s="171"/>
      <c r="L269" s="36"/>
      <c r="M269" s="172" t="s">
        <v>17</v>
      </c>
      <c r="N269" s="173" t="s">
        <v>43</v>
      </c>
      <c r="O269" s="174">
        <v>0</v>
      </c>
      <c r="P269" s="174">
        <f>O269*H269</f>
        <v>0</v>
      </c>
      <c r="Q269" s="174">
        <v>0</v>
      </c>
      <c r="R269" s="174">
        <f>Q269*H269</f>
        <v>0</v>
      </c>
      <c r="S269" s="174">
        <v>0</v>
      </c>
      <c r="T269" s="175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76" t="s">
        <v>407</v>
      </c>
      <c r="AT269" s="176" t="s">
        <v>111</v>
      </c>
      <c r="AU269" s="176" t="s">
        <v>79</v>
      </c>
      <c r="AY269" s="17" t="s">
        <v>109</v>
      </c>
      <c r="BE269" s="177">
        <f>IF(N269="základní",J269,0)</f>
        <v>0</v>
      </c>
      <c r="BF269" s="177">
        <f>IF(N269="snížená",J269,0)</f>
        <v>0</v>
      </c>
      <c r="BG269" s="177">
        <f>IF(N269="zákl. přenesená",J269,0)</f>
        <v>0</v>
      </c>
      <c r="BH269" s="177">
        <f>IF(N269="sníž. přenesená",J269,0)</f>
        <v>0</v>
      </c>
      <c r="BI269" s="177">
        <f>IF(N269="nulová",J269,0)</f>
        <v>0</v>
      </c>
      <c r="BJ269" s="17" t="s">
        <v>77</v>
      </c>
      <c r="BK269" s="177">
        <f>ROUND(I269*H269,2)</f>
        <v>0</v>
      </c>
      <c r="BL269" s="17" t="s">
        <v>407</v>
      </c>
      <c r="BM269" s="176" t="s">
        <v>411</v>
      </c>
    </row>
    <row r="270" spans="1:65" s="2" customFormat="1" ht="14.45" customHeight="1">
      <c r="A270" s="31"/>
      <c r="B270" s="32"/>
      <c r="C270" s="165" t="s">
        <v>412</v>
      </c>
      <c r="D270" s="165" t="s">
        <v>111</v>
      </c>
      <c r="E270" s="166" t="s">
        <v>413</v>
      </c>
      <c r="F270" s="167" t="s">
        <v>628</v>
      </c>
      <c r="G270" s="168" t="s">
        <v>627</v>
      </c>
      <c r="H270" s="169">
        <v>1</v>
      </c>
      <c r="I270" s="170"/>
      <c r="J270" s="170">
        <f>ROUND(I270*H270,2)</f>
        <v>0</v>
      </c>
      <c r="K270" s="171"/>
      <c r="L270" s="36"/>
      <c r="M270" s="172" t="s">
        <v>17</v>
      </c>
      <c r="N270" s="173" t="s">
        <v>43</v>
      </c>
      <c r="O270" s="174">
        <v>0</v>
      </c>
      <c r="P270" s="174">
        <f>O270*H270</f>
        <v>0</v>
      </c>
      <c r="Q270" s="174">
        <v>0</v>
      </c>
      <c r="R270" s="174">
        <f>Q270*H270</f>
        <v>0</v>
      </c>
      <c r="S270" s="174">
        <v>0</v>
      </c>
      <c r="T270" s="175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76" t="s">
        <v>407</v>
      </c>
      <c r="AT270" s="176" t="s">
        <v>111</v>
      </c>
      <c r="AU270" s="176" t="s">
        <v>79</v>
      </c>
      <c r="AY270" s="17" t="s">
        <v>109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7" t="s">
        <v>77</v>
      </c>
      <c r="BK270" s="177">
        <f>ROUND(I270*H270,2)</f>
        <v>0</v>
      </c>
      <c r="BL270" s="17" t="s">
        <v>407</v>
      </c>
      <c r="BM270" s="176" t="s">
        <v>414</v>
      </c>
    </row>
    <row r="271" spans="1:65" s="12" customFormat="1" ht="22.9" customHeight="1">
      <c r="B271" s="150"/>
      <c r="C271" s="151"/>
      <c r="D271" s="152" t="s">
        <v>71</v>
      </c>
      <c r="E271" s="163" t="s">
        <v>415</v>
      </c>
      <c r="F271" s="163" t="s">
        <v>416</v>
      </c>
      <c r="G271" s="151"/>
      <c r="H271" s="151"/>
      <c r="I271" s="151"/>
      <c r="J271" s="164">
        <f>SUM(J272:J275)</f>
        <v>0</v>
      </c>
      <c r="K271" s="151"/>
      <c r="L271" s="155"/>
      <c r="M271" s="156"/>
      <c r="N271" s="157"/>
      <c r="O271" s="157"/>
      <c r="P271" s="158">
        <f>SUM(P272:P275)</f>
        <v>0</v>
      </c>
      <c r="Q271" s="157"/>
      <c r="R271" s="158">
        <f>SUM(R272:R275)</f>
        <v>0</v>
      </c>
      <c r="S271" s="157"/>
      <c r="T271" s="159">
        <f>SUM(T272:T275)</f>
        <v>0</v>
      </c>
      <c r="AR271" s="160" t="s">
        <v>133</v>
      </c>
      <c r="AT271" s="161" t="s">
        <v>71</v>
      </c>
      <c r="AU271" s="161" t="s">
        <v>77</v>
      </c>
      <c r="AY271" s="160" t="s">
        <v>109</v>
      </c>
      <c r="BK271" s="162">
        <f>SUM(BK272:BK275)</f>
        <v>0</v>
      </c>
    </row>
    <row r="272" spans="1:65" s="2" customFormat="1" ht="54" customHeight="1">
      <c r="A272" s="31"/>
      <c r="B272" s="32"/>
      <c r="C272" s="165" t="s">
        <v>417</v>
      </c>
      <c r="D272" s="165" t="s">
        <v>111</v>
      </c>
      <c r="E272" s="166" t="s">
        <v>634</v>
      </c>
      <c r="F272" s="167" t="s">
        <v>632</v>
      </c>
      <c r="G272" s="168" t="s">
        <v>627</v>
      </c>
      <c r="H272" s="169">
        <v>1</v>
      </c>
      <c r="I272" s="170"/>
      <c r="J272" s="170">
        <f>ROUND(I272*H272,2)</f>
        <v>0</v>
      </c>
      <c r="K272" s="171"/>
      <c r="L272" s="36"/>
      <c r="M272" s="172" t="s">
        <v>17</v>
      </c>
      <c r="N272" s="173" t="s">
        <v>43</v>
      </c>
      <c r="O272" s="174">
        <v>0</v>
      </c>
      <c r="P272" s="174">
        <f>O272*H272</f>
        <v>0</v>
      </c>
      <c r="Q272" s="174">
        <v>0</v>
      </c>
      <c r="R272" s="174">
        <f>Q272*H272</f>
        <v>0</v>
      </c>
      <c r="S272" s="174">
        <v>0</v>
      </c>
      <c r="T272" s="175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76" t="s">
        <v>407</v>
      </c>
      <c r="AT272" s="176" t="s">
        <v>111</v>
      </c>
      <c r="AU272" s="176" t="s">
        <v>79</v>
      </c>
      <c r="AY272" s="17" t="s">
        <v>109</v>
      </c>
      <c r="BE272" s="177">
        <f>IF(N272="základní",J272,0)</f>
        <v>0</v>
      </c>
      <c r="BF272" s="177">
        <f>IF(N272="snížená",J272,0)</f>
        <v>0</v>
      </c>
      <c r="BG272" s="177">
        <f>IF(N272="zákl. přenesená",J272,0)</f>
        <v>0</v>
      </c>
      <c r="BH272" s="177">
        <f>IF(N272="sníž. přenesená",J272,0)</f>
        <v>0</v>
      </c>
      <c r="BI272" s="177">
        <f>IF(N272="nulová",J272,0)</f>
        <v>0</v>
      </c>
      <c r="BJ272" s="17" t="s">
        <v>77</v>
      </c>
      <c r="BK272" s="177">
        <f>ROUND(I272*H272,2)</f>
        <v>0</v>
      </c>
      <c r="BL272" s="17" t="s">
        <v>407</v>
      </c>
      <c r="BM272" s="176" t="s">
        <v>418</v>
      </c>
    </row>
    <row r="273" spans="1:65" s="2" customFormat="1" ht="26.25" customHeight="1">
      <c r="A273" s="31"/>
      <c r="B273" s="32"/>
      <c r="C273" s="165" t="s">
        <v>419</v>
      </c>
      <c r="D273" s="165" t="s">
        <v>111</v>
      </c>
      <c r="E273" s="166" t="s">
        <v>634</v>
      </c>
      <c r="F273" s="167" t="s">
        <v>629</v>
      </c>
      <c r="G273" s="168" t="s">
        <v>627</v>
      </c>
      <c r="H273" s="169">
        <v>1</v>
      </c>
      <c r="I273" s="170"/>
      <c r="J273" s="170">
        <f>ROUND(I273*H273,2)</f>
        <v>0</v>
      </c>
      <c r="K273" s="171"/>
      <c r="L273" s="36"/>
      <c r="M273" s="172" t="s">
        <v>17</v>
      </c>
      <c r="N273" s="173" t="s">
        <v>43</v>
      </c>
      <c r="O273" s="174">
        <v>0</v>
      </c>
      <c r="P273" s="174">
        <f>O273*H273</f>
        <v>0</v>
      </c>
      <c r="Q273" s="174">
        <v>0</v>
      </c>
      <c r="R273" s="174">
        <f>Q273*H273</f>
        <v>0</v>
      </c>
      <c r="S273" s="174">
        <v>0</v>
      </c>
      <c r="T273" s="175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76" t="s">
        <v>407</v>
      </c>
      <c r="AT273" s="176" t="s">
        <v>111</v>
      </c>
      <c r="AU273" s="176" t="s">
        <v>79</v>
      </c>
      <c r="AY273" s="17" t="s">
        <v>109</v>
      </c>
      <c r="BE273" s="177">
        <f>IF(N273="základní",J273,0)</f>
        <v>0</v>
      </c>
      <c r="BF273" s="177">
        <f>IF(N273="snížená",J273,0)</f>
        <v>0</v>
      </c>
      <c r="BG273" s="177">
        <f>IF(N273="zákl. přenesená",J273,0)</f>
        <v>0</v>
      </c>
      <c r="BH273" s="177">
        <f>IF(N273="sníž. přenesená",J273,0)</f>
        <v>0</v>
      </c>
      <c r="BI273" s="177">
        <f>IF(N273="nulová",J273,0)</f>
        <v>0</v>
      </c>
      <c r="BJ273" s="17" t="s">
        <v>77</v>
      </c>
      <c r="BK273" s="177">
        <f>ROUND(I273*H273,2)</f>
        <v>0</v>
      </c>
      <c r="BL273" s="17" t="s">
        <v>407</v>
      </c>
      <c r="BM273" s="176" t="s">
        <v>420</v>
      </c>
    </row>
    <row r="274" spans="1:65" s="311" customFormat="1" ht="23.25" customHeight="1">
      <c r="A274" s="297"/>
      <c r="B274" s="298"/>
      <c r="C274" s="299" t="s">
        <v>421</v>
      </c>
      <c r="D274" s="299" t="s">
        <v>111</v>
      </c>
      <c r="E274" s="300" t="s">
        <v>634</v>
      </c>
      <c r="F274" s="301" t="s">
        <v>636</v>
      </c>
      <c r="G274" s="302" t="s">
        <v>627</v>
      </c>
      <c r="H274" s="303">
        <v>1</v>
      </c>
      <c r="I274" s="304"/>
      <c r="J274" s="304">
        <f>ROUND(I274*H274,2)</f>
        <v>0</v>
      </c>
      <c r="K274" s="305"/>
      <c r="L274" s="306"/>
      <c r="M274" s="307" t="s">
        <v>17</v>
      </c>
      <c r="N274" s="308" t="s">
        <v>43</v>
      </c>
      <c r="O274" s="309">
        <v>0</v>
      </c>
      <c r="P274" s="309">
        <f>O274*H274</f>
        <v>0</v>
      </c>
      <c r="Q274" s="309">
        <v>0</v>
      </c>
      <c r="R274" s="309">
        <f>Q274*H274</f>
        <v>0</v>
      </c>
      <c r="S274" s="309">
        <v>0</v>
      </c>
      <c r="T274" s="310">
        <f>S274*H274</f>
        <v>0</v>
      </c>
      <c r="U274" s="297"/>
      <c r="V274" s="297"/>
      <c r="W274" s="297"/>
      <c r="X274" s="297"/>
      <c r="Y274" s="297"/>
      <c r="Z274" s="297"/>
      <c r="AA274" s="297"/>
      <c r="AB274" s="297"/>
      <c r="AC274" s="297"/>
      <c r="AD274" s="297"/>
      <c r="AE274" s="297"/>
      <c r="AR274" s="312" t="s">
        <v>407</v>
      </c>
      <c r="AT274" s="312" t="s">
        <v>111</v>
      </c>
      <c r="AU274" s="312" t="s">
        <v>79</v>
      </c>
      <c r="AY274" s="313" t="s">
        <v>109</v>
      </c>
      <c r="BE274" s="314">
        <f>IF(N274="základní",J274,0)</f>
        <v>0</v>
      </c>
      <c r="BF274" s="314">
        <f>IF(N274="snížená",J274,0)</f>
        <v>0</v>
      </c>
      <c r="BG274" s="314">
        <f>IF(N274="zákl. přenesená",J274,0)</f>
        <v>0</v>
      </c>
      <c r="BH274" s="314">
        <f>IF(N274="sníž. přenesená",J274,0)</f>
        <v>0</v>
      </c>
      <c r="BI274" s="314">
        <f>IF(N274="nulová",J274,0)</f>
        <v>0</v>
      </c>
      <c r="BJ274" s="313" t="s">
        <v>77</v>
      </c>
      <c r="BK274" s="314">
        <f>ROUND(I274*H274,2)</f>
        <v>0</v>
      </c>
      <c r="BL274" s="313" t="s">
        <v>407</v>
      </c>
      <c r="BM274" s="312" t="s">
        <v>422</v>
      </c>
    </row>
    <row r="275" spans="1:65" s="2" customFormat="1" ht="46.5" customHeight="1">
      <c r="A275" s="31"/>
      <c r="B275" s="32"/>
      <c r="C275" s="165" t="s">
        <v>423</v>
      </c>
      <c r="D275" s="165" t="s">
        <v>111</v>
      </c>
      <c r="E275" s="166" t="s">
        <v>634</v>
      </c>
      <c r="F275" s="167" t="s">
        <v>633</v>
      </c>
      <c r="G275" s="168" t="s">
        <v>627</v>
      </c>
      <c r="H275" s="169">
        <v>1</v>
      </c>
      <c r="I275" s="170"/>
      <c r="J275" s="170">
        <f>ROUND(I275*H275,2)</f>
        <v>0</v>
      </c>
      <c r="K275" s="171"/>
      <c r="L275" s="36"/>
      <c r="M275" s="172" t="s">
        <v>17</v>
      </c>
      <c r="N275" s="173" t="s">
        <v>43</v>
      </c>
      <c r="O275" s="174">
        <v>0</v>
      </c>
      <c r="P275" s="174">
        <f>O275*H275</f>
        <v>0</v>
      </c>
      <c r="Q275" s="174">
        <v>0</v>
      </c>
      <c r="R275" s="174">
        <f>Q275*H275</f>
        <v>0</v>
      </c>
      <c r="S275" s="174">
        <v>0</v>
      </c>
      <c r="T275" s="175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76" t="s">
        <v>407</v>
      </c>
      <c r="AT275" s="176" t="s">
        <v>111</v>
      </c>
      <c r="AU275" s="176" t="s">
        <v>79</v>
      </c>
      <c r="AY275" s="17" t="s">
        <v>109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7" t="s">
        <v>77</v>
      </c>
      <c r="BK275" s="177">
        <f>ROUND(I275*H275,2)</f>
        <v>0</v>
      </c>
      <c r="BL275" s="17" t="s">
        <v>407</v>
      </c>
      <c r="BM275" s="176" t="s">
        <v>424</v>
      </c>
    </row>
    <row r="276" spans="1:65" s="12" customFormat="1" ht="22.9" customHeight="1">
      <c r="B276" s="150"/>
      <c r="C276" s="151"/>
      <c r="D276" s="152" t="s">
        <v>71</v>
      </c>
      <c r="E276" s="163" t="s">
        <v>425</v>
      </c>
      <c r="F276" s="163" t="s">
        <v>426</v>
      </c>
      <c r="G276" s="151"/>
      <c r="H276" s="151"/>
      <c r="I276" s="151"/>
      <c r="J276" s="164">
        <f>SUM(J277:J280)</f>
        <v>0</v>
      </c>
      <c r="K276" s="151"/>
      <c r="L276" s="155"/>
      <c r="M276" s="156"/>
      <c r="N276" s="157"/>
      <c r="O276" s="157"/>
      <c r="P276" s="158">
        <f>SUM(P277:P280)</f>
        <v>0</v>
      </c>
      <c r="Q276" s="157"/>
      <c r="R276" s="158">
        <f>SUM(R277:R280)</f>
        <v>0</v>
      </c>
      <c r="S276" s="157"/>
      <c r="T276" s="159">
        <f>SUM(T277:T280)</f>
        <v>0</v>
      </c>
      <c r="AR276" s="160" t="s">
        <v>133</v>
      </c>
      <c r="AT276" s="161" t="s">
        <v>71</v>
      </c>
      <c r="AU276" s="161" t="s">
        <v>77</v>
      </c>
      <c r="AY276" s="160" t="s">
        <v>109</v>
      </c>
      <c r="BK276" s="162">
        <f>SUM(BK277:BK280)</f>
        <v>0</v>
      </c>
    </row>
    <row r="277" spans="1:65" s="2" customFormat="1" ht="27" customHeight="1">
      <c r="A277" s="31"/>
      <c r="B277" s="32"/>
      <c r="C277" s="165" t="s">
        <v>427</v>
      </c>
      <c r="D277" s="165" t="s">
        <v>111</v>
      </c>
      <c r="E277" s="166" t="s">
        <v>634</v>
      </c>
      <c r="F277" s="167" t="s">
        <v>630</v>
      </c>
      <c r="G277" s="168" t="s">
        <v>627</v>
      </c>
      <c r="H277" s="169">
        <v>1</v>
      </c>
      <c r="I277" s="170"/>
      <c r="J277" s="170">
        <f>ROUND(I277*H277,2)</f>
        <v>0</v>
      </c>
      <c r="K277" s="171"/>
      <c r="L277" s="36"/>
      <c r="M277" s="172" t="s">
        <v>17</v>
      </c>
      <c r="N277" s="173" t="s">
        <v>43</v>
      </c>
      <c r="O277" s="174">
        <v>0</v>
      </c>
      <c r="P277" s="174">
        <f>O277*H277</f>
        <v>0</v>
      </c>
      <c r="Q277" s="174">
        <v>0</v>
      </c>
      <c r="R277" s="174">
        <f>Q277*H277</f>
        <v>0</v>
      </c>
      <c r="S277" s="174">
        <v>0</v>
      </c>
      <c r="T277" s="175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76" t="s">
        <v>407</v>
      </c>
      <c r="AT277" s="176" t="s">
        <v>111</v>
      </c>
      <c r="AU277" s="176" t="s">
        <v>79</v>
      </c>
      <c r="AY277" s="17" t="s">
        <v>109</v>
      </c>
      <c r="BE277" s="177">
        <f>IF(N277="základní",J277,0)</f>
        <v>0</v>
      </c>
      <c r="BF277" s="177">
        <f>IF(N277="snížená",J277,0)</f>
        <v>0</v>
      </c>
      <c r="BG277" s="177">
        <f>IF(N277="zákl. přenesená",J277,0)</f>
        <v>0</v>
      </c>
      <c r="BH277" s="177">
        <f>IF(N277="sníž. přenesená",J277,0)</f>
        <v>0</v>
      </c>
      <c r="BI277" s="177">
        <f>IF(N277="nulová",J277,0)</f>
        <v>0</v>
      </c>
      <c r="BJ277" s="17" t="s">
        <v>77</v>
      </c>
      <c r="BK277" s="177">
        <f>ROUND(I277*H277,2)</f>
        <v>0</v>
      </c>
      <c r="BL277" s="17" t="s">
        <v>407</v>
      </c>
      <c r="BM277" s="176" t="s">
        <v>428</v>
      </c>
    </row>
    <row r="278" spans="1:65" s="2" customFormat="1" ht="14.45" customHeight="1">
      <c r="A278" s="31"/>
      <c r="B278" s="32"/>
      <c r="C278" s="165" t="s">
        <v>429</v>
      </c>
      <c r="D278" s="165" t="s">
        <v>111</v>
      </c>
      <c r="E278" s="166" t="s">
        <v>634</v>
      </c>
      <c r="F278" s="167" t="s">
        <v>631</v>
      </c>
      <c r="G278" s="168" t="s">
        <v>627</v>
      </c>
      <c r="H278" s="169">
        <v>1</v>
      </c>
      <c r="I278" s="170"/>
      <c r="J278" s="170">
        <f>ROUND(I278*H278,2)</f>
        <v>0</v>
      </c>
      <c r="K278" s="171"/>
      <c r="L278" s="36"/>
      <c r="M278" s="172" t="s">
        <v>17</v>
      </c>
      <c r="N278" s="173" t="s">
        <v>43</v>
      </c>
      <c r="O278" s="174">
        <v>0</v>
      </c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76" t="s">
        <v>407</v>
      </c>
      <c r="AT278" s="176" t="s">
        <v>111</v>
      </c>
      <c r="AU278" s="176" t="s">
        <v>79</v>
      </c>
      <c r="AY278" s="17" t="s">
        <v>109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7" t="s">
        <v>77</v>
      </c>
      <c r="BK278" s="177">
        <f>ROUND(I278*H278,2)</f>
        <v>0</v>
      </c>
      <c r="BL278" s="17" t="s">
        <v>407</v>
      </c>
      <c r="BM278" s="176" t="s">
        <v>430</v>
      </c>
    </row>
    <row r="279" spans="1:65" s="311" customFormat="1" ht="56.25" customHeight="1">
      <c r="A279" s="297"/>
      <c r="B279" s="298"/>
      <c r="C279" s="299" t="s">
        <v>421</v>
      </c>
      <c r="D279" s="299" t="s">
        <v>111</v>
      </c>
      <c r="E279" s="300" t="s">
        <v>634</v>
      </c>
      <c r="F279" s="301" t="s">
        <v>635</v>
      </c>
      <c r="G279" s="302" t="s">
        <v>627</v>
      </c>
      <c r="H279" s="303">
        <v>1</v>
      </c>
      <c r="I279" s="304"/>
      <c r="J279" s="304">
        <f>ROUND(I279*H279,2)</f>
        <v>0</v>
      </c>
      <c r="K279" s="305"/>
      <c r="L279" s="306"/>
      <c r="M279" s="307"/>
      <c r="N279" s="315"/>
      <c r="O279" s="316"/>
      <c r="P279" s="316"/>
      <c r="Q279" s="316"/>
      <c r="R279" s="316"/>
      <c r="S279" s="316"/>
      <c r="T279" s="310"/>
      <c r="U279" s="297"/>
      <c r="V279" s="297"/>
      <c r="W279" s="297"/>
      <c r="X279" s="297"/>
      <c r="Y279" s="297"/>
      <c r="Z279" s="297"/>
      <c r="AA279" s="297"/>
      <c r="AB279" s="297"/>
      <c r="AC279" s="297"/>
      <c r="AD279" s="297"/>
      <c r="AE279" s="297"/>
      <c r="AR279" s="312"/>
      <c r="AT279" s="312"/>
      <c r="AU279" s="312"/>
      <c r="AY279" s="313"/>
      <c r="BE279" s="314"/>
      <c r="BF279" s="314"/>
      <c r="BG279" s="314"/>
      <c r="BH279" s="314"/>
      <c r="BI279" s="314"/>
      <c r="BJ279" s="313"/>
      <c r="BK279" s="314"/>
      <c r="BL279" s="313"/>
      <c r="BM279" s="312"/>
    </row>
    <row r="280" spans="1:65" s="2" customFormat="1" ht="48" customHeight="1">
      <c r="A280" s="31"/>
      <c r="B280" s="32"/>
      <c r="C280" s="165" t="s">
        <v>431</v>
      </c>
      <c r="D280" s="165" t="s">
        <v>111</v>
      </c>
      <c r="E280" s="166" t="s">
        <v>634</v>
      </c>
      <c r="F280" s="167" t="s">
        <v>626</v>
      </c>
      <c r="G280" s="168" t="s">
        <v>627</v>
      </c>
      <c r="H280" s="169">
        <v>1</v>
      </c>
      <c r="I280" s="170"/>
      <c r="J280" s="170">
        <f>ROUND(I280*H280,2)</f>
        <v>0</v>
      </c>
      <c r="K280" s="171"/>
      <c r="L280" s="36"/>
      <c r="M280" s="212" t="s">
        <v>17</v>
      </c>
      <c r="N280" s="213" t="s">
        <v>43</v>
      </c>
      <c r="O280" s="214">
        <v>0</v>
      </c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76" t="s">
        <v>407</v>
      </c>
      <c r="AT280" s="176" t="s">
        <v>111</v>
      </c>
      <c r="AU280" s="176" t="s">
        <v>79</v>
      </c>
      <c r="AY280" s="17" t="s">
        <v>109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7" t="s">
        <v>77</v>
      </c>
      <c r="BK280" s="177">
        <f>ROUND(I280*H280,2)</f>
        <v>0</v>
      </c>
      <c r="BL280" s="17" t="s">
        <v>407</v>
      </c>
      <c r="BM280" s="176" t="s">
        <v>432</v>
      </c>
    </row>
    <row r="281" spans="1:65" s="2" customFormat="1" ht="6.95" customHeight="1">
      <c r="A281" s="31"/>
      <c r="B281" s="44"/>
      <c r="C281" s="45"/>
      <c r="D281" s="45"/>
      <c r="E281" s="45"/>
      <c r="F281" s="45"/>
      <c r="G281" s="45"/>
      <c r="H281" s="45"/>
      <c r="I281" s="45"/>
      <c r="J281" s="45"/>
      <c r="K281" s="45"/>
      <c r="L281" s="36"/>
      <c r="M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</row>
  </sheetData>
  <sheetProtection formatColumns="0" formatRows="0" autoFilter="0"/>
  <autoFilter ref="C82:K280"/>
  <mergeCells count="6">
    <mergeCell ref="E75:H75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opLeftCell="A85" zoomScale="110" zoomScaleNormal="110" workbookViewId="0"/>
  </sheetViews>
  <sheetFormatPr defaultRowHeight="11.25"/>
  <cols>
    <col min="1" max="1" width="8.33203125" style="216" customWidth="1"/>
    <col min="2" max="2" width="1.6640625" style="216" customWidth="1"/>
    <col min="3" max="4" width="5" style="216" customWidth="1"/>
    <col min="5" max="5" width="11.6640625" style="216" customWidth="1"/>
    <col min="6" max="6" width="9.1640625" style="216" customWidth="1"/>
    <col min="7" max="7" width="5" style="216" customWidth="1"/>
    <col min="8" max="8" width="77.83203125" style="216" customWidth="1"/>
    <col min="9" max="10" width="20" style="216" customWidth="1"/>
    <col min="11" max="11" width="1.6640625" style="216" customWidth="1"/>
  </cols>
  <sheetData>
    <row r="1" spans="2:11" s="1" customFormat="1" ht="37.5" customHeight="1"/>
    <row r="2" spans="2:11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pans="2:11" s="15" customFormat="1" ht="45" customHeight="1">
      <c r="B3" s="220"/>
      <c r="C3" s="358" t="s">
        <v>433</v>
      </c>
      <c r="D3" s="358"/>
      <c r="E3" s="358"/>
      <c r="F3" s="358"/>
      <c r="G3" s="358"/>
      <c r="H3" s="358"/>
      <c r="I3" s="358"/>
      <c r="J3" s="358"/>
      <c r="K3" s="221"/>
    </row>
    <row r="4" spans="2:11" s="1" customFormat="1" ht="25.5" customHeight="1">
      <c r="B4" s="222"/>
      <c r="C4" s="363" t="s">
        <v>434</v>
      </c>
      <c r="D4" s="363"/>
      <c r="E4" s="363"/>
      <c r="F4" s="363"/>
      <c r="G4" s="363"/>
      <c r="H4" s="363"/>
      <c r="I4" s="363"/>
      <c r="J4" s="363"/>
      <c r="K4" s="223"/>
    </row>
    <row r="5" spans="2:11" s="1" customFormat="1" ht="5.25" customHeight="1">
      <c r="B5" s="222"/>
      <c r="C5" s="224"/>
      <c r="D5" s="224"/>
      <c r="E5" s="224"/>
      <c r="F5" s="224"/>
      <c r="G5" s="224"/>
      <c r="H5" s="224"/>
      <c r="I5" s="224"/>
      <c r="J5" s="224"/>
      <c r="K5" s="223"/>
    </row>
    <row r="6" spans="2:11" s="1" customFormat="1" ht="15" customHeight="1">
      <c r="B6" s="222"/>
      <c r="C6" s="362" t="s">
        <v>435</v>
      </c>
      <c r="D6" s="362"/>
      <c r="E6" s="362"/>
      <c r="F6" s="362"/>
      <c r="G6" s="362"/>
      <c r="H6" s="362"/>
      <c r="I6" s="362"/>
      <c r="J6" s="362"/>
      <c r="K6" s="223"/>
    </row>
    <row r="7" spans="2:11" s="1" customFormat="1" ht="15" customHeight="1">
      <c r="B7" s="226"/>
      <c r="C7" s="362" t="s">
        <v>436</v>
      </c>
      <c r="D7" s="362"/>
      <c r="E7" s="362"/>
      <c r="F7" s="362"/>
      <c r="G7" s="362"/>
      <c r="H7" s="362"/>
      <c r="I7" s="362"/>
      <c r="J7" s="362"/>
      <c r="K7" s="223"/>
    </row>
    <row r="8" spans="2:11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pans="2:11" s="1" customFormat="1" ht="15" customHeight="1">
      <c r="B9" s="226"/>
      <c r="C9" s="362" t="s">
        <v>437</v>
      </c>
      <c r="D9" s="362"/>
      <c r="E9" s="362"/>
      <c r="F9" s="362"/>
      <c r="G9" s="362"/>
      <c r="H9" s="362"/>
      <c r="I9" s="362"/>
      <c r="J9" s="362"/>
      <c r="K9" s="223"/>
    </row>
    <row r="10" spans="2:11" s="1" customFormat="1" ht="15" customHeight="1">
      <c r="B10" s="226"/>
      <c r="C10" s="225"/>
      <c r="D10" s="362" t="s">
        <v>438</v>
      </c>
      <c r="E10" s="362"/>
      <c r="F10" s="362"/>
      <c r="G10" s="362"/>
      <c r="H10" s="362"/>
      <c r="I10" s="362"/>
      <c r="J10" s="362"/>
      <c r="K10" s="223"/>
    </row>
    <row r="11" spans="2:11" s="1" customFormat="1" ht="15" customHeight="1">
      <c r="B11" s="226"/>
      <c r="C11" s="227"/>
      <c r="D11" s="362" t="s">
        <v>439</v>
      </c>
      <c r="E11" s="362"/>
      <c r="F11" s="362"/>
      <c r="G11" s="362"/>
      <c r="H11" s="362"/>
      <c r="I11" s="362"/>
      <c r="J11" s="362"/>
      <c r="K11" s="223"/>
    </row>
    <row r="12" spans="2:11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pans="2:11" s="1" customFormat="1" ht="15" customHeight="1">
      <c r="B13" s="226"/>
      <c r="C13" s="227"/>
      <c r="D13" s="228" t="s">
        <v>440</v>
      </c>
      <c r="E13" s="225"/>
      <c r="F13" s="225"/>
      <c r="G13" s="225"/>
      <c r="H13" s="225"/>
      <c r="I13" s="225"/>
      <c r="J13" s="225"/>
      <c r="K13" s="223"/>
    </row>
    <row r="14" spans="2:11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pans="2:11" s="1" customFormat="1" ht="15" customHeight="1">
      <c r="B15" s="226"/>
      <c r="C15" s="227"/>
      <c r="D15" s="362" t="s">
        <v>441</v>
      </c>
      <c r="E15" s="362"/>
      <c r="F15" s="362"/>
      <c r="G15" s="362"/>
      <c r="H15" s="362"/>
      <c r="I15" s="362"/>
      <c r="J15" s="362"/>
      <c r="K15" s="223"/>
    </row>
    <row r="16" spans="2:11" s="1" customFormat="1" ht="15" customHeight="1">
      <c r="B16" s="226"/>
      <c r="C16" s="227"/>
      <c r="D16" s="362" t="s">
        <v>442</v>
      </c>
      <c r="E16" s="362"/>
      <c r="F16" s="362"/>
      <c r="G16" s="362"/>
      <c r="H16" s="362"/>
      <c r="I16" s="362"/>
      <c r="J16" s="362"/>
      <c r="K16" s="223"/>
    </row>
    <row r="17" spans="2:11" s="1" customFormat="1" ht="15" customHeight="1">
      <c r="B17" s="226"/>
      <c r="C17" s="227"/>
      <c r="D17" s="362" t="s">
        <v>443</v>
      </c>
      <c r="E17" s="362"/>
      <c r="F17" s="362"/>
      <c r="G17" s="362"/>
      <c r="H17" s="362"/>
      <c r="I17" s="362"/>
      <c r="J17" s="362"/>
      <c r="K17" s="223"/>
    </row>
    <row r="18" spans="2:11" s="1" customFormat="1" ht="15" customHeight="1">
      <c r="B18" s="226"/>
      <c r="C18" s="227"/>
      <c r="D18" s="227"/>
      <c r="E18" s="229" t="s">
        <v>76</v>
      </c>
      <c r="F18" s="362" t="s">
        <v>444</v>
      </c>
      <c r="G18" s="362"/>
      <c r="H18" s="362"/>
      <c r="I18" s="362"/>
      <c r="J18" s="362"/>
      <c r="K18" s="223"/>
    </row>
    <row r="19" spans="2:11" s="1" customFormat="1" ht="15" customHeight="1">
      <c r="B19" s="226"/>
      <c r="C19" s="227"/>
      <c r="D19" s="227"/>
      <c r="E19" s="229" t="s">
        <v>445</v>
      </c>
      <c r="F19" s="362" t="s">
        <v>446</v>
      </c>
      <c r="G19" s="362"/>
      <c r="H19" s="362"/>
      <c r="I19" s="362"/>
      <c r="J19" s="362"/>
      <c r="K19" s="223"/>
    </row>
    <row r="20" spans="2:11" s="1" customFormat="1" ht="15" customHeight="1">
      <c r="B20" s="226"/>
      <c r="C20" s="227"/>
      <c r="D20" s="227"/>
      <c r="E20" s="229" t="s">
        <v>447</v>
      </c>
      <c r="F20" s="362" t="s">
        <v>448</v>
      </c>
      <c r="G20" s="362"/>
      <c r="H20" s="362"/>
      <c r="I20" s="362"/>
      <c r="J20" s="362"/>
      <c r="K20" s="223"/>
    </row>
    <row r="21" spans="2:11" s="1" customFormat="1" ht="15" customHeight="1">
      <c r="B21" s="226"/>
      <c r="C21" s="227"/>
      <c r="D21" s="227"/>
      <c r="E21" s="229" t="s">
        <v>449</v>
      </c>
      <c r="F21" s="362" t="s">
        <v>450</v>
      </c>
      <c r="G21" s="362"/>
      <c r="H21" s="362"/>
      <c r="I21" s="362"/>
      <c r="J21" s="362"/>
      <c r="K21" s="223"/>
    </row>
    <row r="22" spans="2:11" s="1" customFormat="1" ht="15" customHeight="1">
      <c r="B22" s="226"/>
      <c r="C22" s="227"/>
      <c r="D22" s="227"/>
      <c r="E22" s="229" t="s">
        <v>451</v>
      </c>
      <c r="F22" s="362" t="s">
        <v>452</v>
      </c>
      <c r="G22" s="362"/>
      <c r="H22" s="362"/>
      <c r="I22" s="362"/>
      <c r="J22" s="362"/>
      <c r="K22" s="223"/>
    </row>
    <row r="23" spans="2:11" s="1" customFormat="1" ht="15" customHeight="1">
      <c r="B23" s="226"/>
      <c r="C23" s="227"/>
      <c r="D23" s="227"/>
      <c r="E23" s="229" t="s">
        <v>453</v>
      </c>
      <c r="F23" s="362" t="s">
        <v>454</v>
      </c>
      <c r="G23" s="362"/>
      <c r="H23" s="362"/>
      <c r="I23" s="362"/>
      <c r="J23" s="362"/>
      <c r="K23" s="223"/>
    </row>
    <row r="24" spans="2:11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pans="2:11" s="1" customFormat="1" ht="15" customHeight="1">
      <c r="B25" s="226"/>
      <c r="C25" s="362" t="s">
        <v>455</v>
      </c>
      <c r="D25" s="362"/>
      <c r="E25" s="362"/>
      <c r="F25" s="362"/>
      <c r="G25" s="362"/>
      <c r="H25" s="362"/>
      <c r="I25" s="362"/>
      <c r="J25" s="362"/>
      <c r="K25" s="223"/>
    </row>
    <row r="26" spans="2:11" s="1" customFormat="1" ht="15" customHeight="1">
      <c r="B26" s="226"/>
      <c r="C26" s="362" t="s">
        <v>456</v>
      </c>
      <c r="D26" s="362"/>
      <c r="E26" s="362"/>
      <c r="F26" s="362"/>
      <c r="G26" s="362"/>
      <c r="H26" s="362"/>
      <c r="I26" s="362"/>
      <c r="J26" s="362"/>
      <c r="K26" s="223"/>
    </row>
    <row r="27" spans="2:11" s="1" customFormat="1" ht="15" customHeight="1">
      <c r="B27" s="226"/>
      <c r="C27" s="225"/>
      <c r="D27" s="362" t="s">
        <v>457</v>
      </c>
      <c r="E27" s="362"/>
      <c r="F27" s="362"/>
      <c r="G27" s="362"/>
      <c r="H27" s="362"/>
      <c r="I27" s="362"/>
      <c r="J27" s="362"/>
      <c r="K27" s="223"/>
    </row>
    <row r="28" spans="2:11" s="1" customFormat="1" ht="15" customHeight="1">
      <c r="B28" s="226"/>
      <c r="C28" s="227"/>
      <c r="D28" s="362" t="s">
        <v>458</v>
      </c>
      <c r="E28" s="362"/>
      <c r="F28" s="362"/>
      <c r="G28" s="362"/>
      <c r="H28" s="362"/>
      <c r="I28" s="362"/>
      <c r="J28" s="362"/>
      <c r="K28" s="223"/>
    </row>
    <row r="29" spans="2:11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pans="2:11" s="1" customFormat="1" ht="15" customHeight="1">
      <c r="B30" s="226"/>
      <c r="C30" s="227"/>
      <c r="D30" s="362" t="s">
        <v>459</v>
      </c>
      <c r="E30" s="362"/>
      <c r="F30" s="362"/>
      <c r="G30" s="362"/>
      <c r="H30" s="362"/>
      <c r="I30" s="362"/>
      <c r="J30" s="362"/>
      <c r="K30" s="223"/>
    </row>
    <row r="31" spans="2:11" s="1" customFormat="1" ht="15" customHeight="1">
      <c r="B31" s="226"/>
      <c r="C31" s="227"/>
      <c r="D31" s="362" t="s">
        <v>460</v>
      </c>
      <c r="E31" s="362"/>
      <c r="F31" s="362"/>
      <c r="G31" s="362"/>
      <c r="H31" s="362"/>
      <c r="I31" s="362"/>
      <c r="J31" s="362"/>
      <c r="K31" s="223"/>
    </row>
    <row r="32" spans="2:11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pans="2:11" s="1" customFormat="1" ht="15" customHeight="1">
      <c r="B33" s="226"/>
      <c r="C33" s="227"/>
      <c r="D33" s="362" t="s">
        <v>461</v>
      </c>
      <c r="E33" s="362"/>
      <c r="F33" s="362"/>
      <c r="G33" s="362"/>
      <c r="H33" s="362"/>
      <c r="I33" s="362"/>
      <c r="J33" s="362"/>
      <c r="K33" s="223"/>
    </row>
    <row r="34" spans="2:11" s="1" customFormat="1" ht="15" customHeight="1">
      <c r="B34" s="226"/>
      <c r="C34" s="227"/>
      <c r="D34" s="362" t="s">
        <v>462</v>
      </c>
      <c r="E34" s="362"/>
      <c r="F34" s="362"/>
      <c r="G34" s="362"/>
      <c r="H34" s="362"/>
      <c r="I34" s="362"/>
      <c r="J34" s="362"/>
      <c r="K34" s="223"/>
    </row>
    <row r="35" spans="2:11" s="1" customFormat="1" ht="15" customHeight="1">
      <c r="B35" s="226"/>
      <c r="C35" s="227"/>
      <c r="D35" s="362" t="s">
        <v>463</v>
      </c>
      <c r="E35" s="362"/>
      <c r="F35" s="362"/>
      <c r="G35" s="362"/>
      <c r="H35" s="362"/>
      <c r="I35" s="362"/>
      <c r="J35" s="362"/>
      <c r="K35" s="223"/>
    </row>
    <row r="36" spans="2:11" s="1" customFormat="1" ht="15" customHeight="1">
      <c r="B36" s="226"/>
      <c r="C36" s="227"/>
      <c r="D36" s="225"/>
      <c r="E36" s="228" t="s">
        <v>96</v>
      </c>
      <c r="F36" s="225"/>
      <c r="G36" s="362" t="s">
        <v>464</v>
      </c>
      <c r="H36" s="362"/>
      <c r="I36" s="362"/>
      <c r="J36" s="362"/>
      <c r="K36" s="223"/>
    </row>
    <row r="37" spans="2:11" s="1" customFormat="1" ht="30.75" customHeight="1">
      <c r="B37" s="226"/>
      <c r="C37" s="227"/>
      <c r="D37" s="225"/>
      <c r="E37" s="228" t="s">
        <v>465</v>
      </c>
      <c r="F37" s="225"/>
      <c r="G37" s="362" t="s">
        <v>466</v>
      </c>
      <c r="H37" s="362"/>
      <c r="I37" s="362"/>
      <c r="J37" s="362"/>
      <c r="K37" s="223"/>
    </row>
    <row r="38" spans="2:11" s="1" customFormat="1" ht="15" customHeight="1">
      <c r="B38" s="226"/>
      <c r="C38" s="227"/>
      <c r="D38" s="225"/>
      <c r="E38" s="228" t="s">
        <v>53</v>
      </c>
      <c r="F38" s="225"/>
      <c r="G38" s="362" t="s">
        <v>467</v>
      </c>
      <c r="H38" s="362"/>
      <c r="I38" s="362"/>
      <c r="J38" s="362"/>
      <c r="K38" s="223"/>
    </row>
    <row r="39" spans="2:11" s="1" customFormat="1" ht="15" customHeight="1">
      <c r="B39" s="226"/>
      <c r="C39" s="227"/>
      <c r="D39" s="225"/>
      <c r="E39" s="228" t="s">
        <v>54</v>
      </c>
      <c r="F39" s="225"/>
      <c r="G39" s="362" t="s">
        <v>468</v>
      </c>
      <c r="H39" s="362"/>
      <c r="I39" s="362"/>
      <c r="J39" s="362"/>
      <c r="K39" s="223"/>
    </row>
    <row r="40" spans="2:11" s="1" customFormat="1" ht="15" customHeight="1">
      <c r="B40" s="226"/>
      <c r="C40" s="227"/>
      <c r="D40" s="225"/>
      <c r="E40" s="228" t="s">
        <v>97</v>
      </c>
      <c r="F40" s="225"/>
      <c r="G40" s="362" t="s">
        <v>469</v>
      </c>
      <c r="H40" s="362"/>
      <c r="I40" s="362"/>
      <c r="J40" s="362"/>
      <c r="K40" s="223"/>
    </row>
    <row r="41" spans="2:11" s="1" customFormat="1" ht="15" customHeight="1">
      <c r="B41" s="226"/>
      <c r="C41" s="227"/>
      <c r="D41" s="225"/>
      <c r="E41" s="228" t="s">
        <v>98</v>
      </c>
      <c r="F41" s="225"/>
      <c r="G41" s="362" t="s">
        <v>470</v>
      </c>
      <c r="H41" s="362"/>
      <c r="I41" s="362"/>
      <c r="J41" s="362"/>
      <c r="K41" s="223"/>
    </row>
    <row r="42" spans="2:11" s="1" customFormat="1" ht="15" customHeight="1">
      <c r="B42" s="226"/>
      <c r="C42" s="227"/>
      <c r="D42" s="225"/>
      <c r="E42" s="228" t="s">
        <v>471</v>
      </c>
      <c r="F42" s="225"/>
      <c r="G42" s="362" t="s">
        <v>472</v>
      </c>
      <c r="H42" s="362"/>
      <c r="I42" s="362"/>
      <c r="J42" s="362"/>
      <c r="K42" s="223"/>
    </row>
    <row r="43" spans="2:11" s="1" customFormat="1" ht="15" customHeight="1">
      <c r="B43" s="226"/>
      <c r="C43" s="227"/>
      <c r="D43" s="225"/>
      <c r="E43" s="228"/>
      <c r="F43" s="225"/>
      <c r="G43" s="362" t="s">
        <v>473</v>
      </c>
      <c r="H43" s="362"/>
      <c r="I43" s="362"/>
      <c r="J43" s="362"/>
      <c r="K43" s="223"/>
    </row>
    <row r="44" spans="2:11" s="1" customFormat="1" ht="15" customHeight="1">
      <c r="B44" s="226"/>
      <c r="C44" s="227"/>
      <c r="D44" s="225"/>
      <c r="E44" s="228" t="s">
        <v>474</v>
      </c>
      <c r="F44" s="225"/>
      <c r="G44" s="362" t="s">
        <v>475</v>
      </c>
      <c r="H44" s="362"/>
      <c r="I44" s="362"/>
      <c r="J44" s="362"/>
      <c r="K44" s="223"/>
    </row>
    <row r="45" spans="2:11" s="1" customFormat="1" ht="15" customHeight="1">
      <c r="B45" s="226"/>
      <c r="C45" s="227"/>
      <c r="D45" s="225"/>
      <c r="E45" s="228" t="s">
        <v>99</v>
      </c>
      <c r="F45" s="225"/>
      <c r="G45" s="362" t="s">
        <v>476</v>
      </c>
      <c r="H45" s="362"/>
      <c r="I45" s="362"/>
      <c r="J45" s="362"/>
      <c r="K45" s="223"/>
    </row>
    <row r="46" spans="2:11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pans="2:11" s="1" customFormat="1" ht="15" customHeight="1">
      <c r="B47" s="226"/>
      <c r="C47" s="227"/>
      <c r="D47" s="362" t="s">
        <v>477</v>
      </c>
      <c r="E47" s="362"/>
      <c r="F47" s="362"/>
      <c r="G47" s="362"/>
      <c r="H47" s="362"/>
      <c r="I47" s="362"/>
      <c r="J47" s="362"/>
      <c r="K47" s="223"/>
    </row>
    <row r="48" spans="2:11" s="1" customFormat="1" ht="15" customHeight="1">
      <c r="B48" s="226"/>
      <c r="C48" s="227"/>
      <c r="D48" s="227"/>
      <c r="E48" s="362" t="s">
        <v>478</v>
      </c>
      <c r="F48" s="362"/>
      <c r="G48" s="362"/>
      <c r="H48" s="362"/>
      <c r="I48" s="362"/>
      <c r="J48" s="362"/>
      <c r="K48" s="223"/>
    </row>
    <row r="49" spans="2:11" s="1" customFormat="1" ht="15" customHeight="1">
      <c r="B49" s="226"/>
      <c r="C49" s="227"/>
      <c r="D49" s="227"/>
      <c r="E49" s="362" t="s">
        <v>479</v>
      </c>
      <c r="F49" s="362"/>
      <c r="G49" s="362"/>
      <c r="H49" s="362"/>
      <c r="I49" s="362"/>
      <c r="J49" s="362"/>
      <c r="K49" s="223"/>
    </row>
    <row r="50" spans="2:11" s="1" customFormat="1" ht="15" customHeight="1">
      <c r="B50" s="226"/>
      <c r="C50" s="227"/>
      <c r="D50" s="227"/>
      <c r="E50" s="362" t="s">
        <v>480</v>
      </c>
      <c r="F50" s="362"/>
      <c r="G50" s="362"/>
      <c r="H50" s="362"/>
      <c r="I50" s="362"/>
      <c r="J50" s="362"/>
      <c r="K50" s="223"/>
    </row>
    <row r="51" spans="2:11" s="1" customFormat="1" ht="15" customHeight="1">
      <c r="B51" s="226"/>
      <c r="C51" s="227"/>
      <c r="D51" s="362" t="s">
        <v>481</v>
      </c>
      <c r="E51" s="362"/>
      <c r="F51" s="362"/>
      <c r="G51" s="362"/>
      <c r="H51" s="362"/>
      <c r="I51" s="362"/>
      <c r="J51" s="362"/>
      <c r="K51" s="223"/>
    </row>
    <row r="52" spans="2:11" s="1" customFormat="1" ht="25.5" customHeight="1">
      <c r="B52" s="222"/>
      <c r="C52" s="363" t="s">
        <v>482</v>
      </c>
      <c r="D52" s="363"/>
      <c r="E52" s="363"/>
      <c r="F52" s="363"/>
      <c r="G52" s="363"/>
      <c r="H52" s="363"/>
      <c r="I52" s="363"/>
      <c r="J52" s="363"/>
      <c r="K52" s="223"/>
    </row>
    <row r="53" spans="2:11" s="1" customFormat="1" ht="5.25" customHeight="1">
      <c r="B53" s="222"/>
      <c r="C53" s="224"/>
      <c r="D53" s="224"/>
      <c r="E53" s="224"/>
      <c r="F53" s="224"/>
      <c r="G53" s="224"/>
      <c r="H53" s="224"/>
      <c r="I53" s="224"/>
      <c r="J53" s="224"/>
      <c r="K53" s="223"/>
    </row>
    <row r="54" spans="2:11" s="1" customFormat="1" ht="15" customHeight="1">
      <c r="B54" s="222"/>
      <c r="C54" s="362" t="s">
        <v>483</v>
      </c>
      <c r="D54" s="362"/>
      <c r="E54" s="362"/>
      <c r="F54" s="362"/>
      <c r="G54" s="362"/>
      <c r="H54" s="362"/>
      <c r="I54" s="362"/>
      <c r="J54" s="362"/>
      <c r="K54" s="223"/>
    </row>
    <row r="55" spans="2:11" s="1" customFormat="1" ht="15" customHeight="1">
      <c r="B55" s="222"/>
      <c r="C55" s="362" t="s">
        <v>484</v>
      </c>
      <c r="D55" s="362"/>
      <c r="E55" s="362"/>
      <c r="F55" s="362"/>
      <c r="G55" s="362"/>
      <c r="H55" s="362"/>
      <c r="I55" s="362"/>
      <c r="J55" s="362"/>
      <c r="K55" s="223"/>
    </row>
    <row r="56" spans="2:11" s="1" customFormat="1" ht="12.75" customHeight="1">
      <c r="B56" s="222"/>
      <c r="C56" s="225"/>
      <c r="D56" s="225"/>
      <c r="E56" s="225"/>
      <c r="F56" s="225"/>
      <c r="G56" s="225"/>
      <c r="H56" s="225"/>
      <c r="I56" s="225"/>
      <c r="J56" s="225"/>
      <c r="K56" s="223"/>
    </row>
    <row r="57" spans="2:11" s="1" customFormat="1" ht="15" customHeight="1">
      <c r="B57" s="222"/>
      <c r="C57" s="362" t="s">
        <v>485</v>
      </c>
      <c r="D57" s="362"/>
      <c r="E57" s="362"/>
      <c r="F57" s="362"/>
      <c r="G57" s="362"/>
      <c r="H57" s="362"/>
      <c r="I57" s="362"/>
      <c r="J57" s="362"/>
      <c r="K57" s="223"/>
    </row>
    <row r="58" spans="2:11" s="1" customFormat="1" ht="15" customHeight="1">
      <c r="B58" s="222"/>
      <c r="C58" s="227"/>
      <c r="D58" s="362" t="s">
        <v>486</v>
      </c>
      <c r="E58" s="362"/>
      <c r="F58" s="362"/>
      <c r="G58" s="362"/>
      <c r="H58" s="362"/>
      <c r="I58" s="362"/>
      <c r="J58" s="362"/>
      <c r="K58" s="223"/>
    </row>
    <row r="59" spans="2:11" s="1" customFormat="1" ht="15" customHeight="1">
      <c r="B59" s="222"/>
      <c r="C59" s="227"/>
      <c r="D59" s="362" t="s">
        <v>487</v>
      </c>
      <c r="E59" s="362"/>
      <c r="F59" s="362"/>
      <c r="G59" s="362"/>
      <c r="H59" s="362"/>
      <c r="I59" s="362"/>
      <c r="J59" s="362"/>
      <c r="K59" s="223"/>
    </row>
    <row r="60" spans="2:11" s="1" customFormat="1" ht="15" customHeight="1">
      <c r="B60" s="222"/>
      <c r="C60" s="227"/>
      <c r="D60" s="362" t="s">
        <v>488</v>
      </c>
      <c r="E60" s="362"/>
      <c r="F60" s="362"/>
      <c r="G60" s="362"/>
      <c r="H60" s="362"/>
      <c r="I60" s="362"/>
      <c r="J60" s="362"/>
      <c r="K60" s="223"/>
    </row>
    <row r="61" spans="2:11" s="1" customFormat="1" ht="15" customHeight="1">
      <c r="B61" s="222"/>
      <c r="C61" s="227"/>
      <c r="D61" s="362" t="s">
        <v>489</v>
      </c>
      <c r="E61" s="362"/>
      <c r="F61" s="362"/>
      <c r="G61" s="362"/>
      <c r="H61" s="362"/>
      <c r="I61" s="362"/>
      <c r="J61" s="362"/>
      <c r="K61" s="223"/>
    </row>
    <row r="62" spans="2:11" s="1" customFormat="1" ht="15" customHeight="1">
      <c r="B62" s="222"/>
      <c r="C62" s="227"/>
      <c r="D62" s="364" t="s">
        <v>490</v>
      </c>
      <c r="E62" s="364"/>
      <c r="F62" s="364"/>
      <c r="G62" s="364"/>
      <c r="H62" s="364"/>
      <c r="I62" s="364"/>
      <c r="J62" s="364"/>
      <c r="K62" s="223"/>
    </row>
    <row r="63" spans="2:11" s="1" customFormat="1" ht="15" customHeight="1">
      <c r="B63" s="222"/>
      <c r="C63" s="227"/>
      <c r="D63" s="362" t="s">
        <v>491</v>
      </c>
      <c r="E63" s="362"/>
      <c r="F63" s="362"/>
      <c r="G63" s="362"/>
      <c r="H63" s="362"/>
      <c r="I63" s="362"/>
      <c r="J63" s="362"/>
      <c r="K63" s="223"/>
    </row>
    <row r="64" spans="2:11" s="1" customFormat="1" ht="12.75" customHeight="1">
      <c r="B64" s="222"/>
      <c r="C64" s="227"/>
      <c r="D64" s="227"/>
      <c r="E64" s="230"/>
      <c r="F64" s="227"/>
      <c r="G64" s="227"/>
      <c r="H64" s="227"/>
      <c r="I64" s="227"/>
      <c r="J64" s="227"/>
      <c r="K64" s="223"/>
    </row>
    <row r="65" spans="2:11" s="1" customFormat="1" ht="15" customHeight="1">
      <c r="B65" s="222"/>
      <c r="C65" s="227"/>
      <c r="D65" s="362" t="s">
        <v>492</v>
      </c>
      <c r="E65" s="362"/>
      <c r="F65" s="362"/>
      <c r="G65" s="362"/>
      <c r="H65" s="362"/>
      <c r="I65" s="362"/>
      <c r="J65" s="362"/>
      <c r="K65" s="223"/>
    </row>
    <row r="66" spans="2:11" s="1" customFormat="1" ht="15" customHeight="1">
      <c r="B66" s="222"/>
      <c r="C66" s="227"/>
      <c r="D66" s="364" t="s">
        <v>493</v>
      </c>
      <c r="E66" s="364"/>
      <c r="F66" s="364"/>
      <c r="G66" s="364"/>
      <c r="H66" s="364"/>
      <c r="I66" s="364"/>
      <c r="J66" s="364"/>
      <c r="K66" s="223"/>
    </row>
    <row r="67" spans="2:11" s="1" customFormat="1" ht="15" customHeight="1">
      <c r="B67" s="222"/>
      <c r="C67" s="227"/>
      <c r="D67" s="362" t="s">
        <v>494</v>
      </c>
      <c r="E67" s="362"/>
      <c r="F67" s="362"/>
      <c r="G67" s="362"/>
      <c r="H67" s="362"/>
      <c r="I67" s="362"/>
      <c r="J67" s="362"/>
      <c r="K67" s="223"/>
    </row>
    <row r="68" spans="2:11" s="1" customFormat="1" ht="15" customHeight="1">
      <c r="B68" s="222"/>
      <c r="C68" s="227"/>
      <c r="D68" s="362" t="s">
        <v>495</v>
      </c>
      <c r="E68" s="362"/>
      <c r="F68" s="362"/>
      <c r="G68" s="362"/>
      <c r="H68" s="362"/>
      <c r="I68" s="362"/>
      <c r="J68" s="362"/>
      <c r="K68" s="223"/>
    </row>
    <row r="69" spans="2:11" s="1" customFormat="1" ht="15" customHeight="1">
      <c r="B69" s="222"/>
      <c r="C69" s="227"/>
      <c r="D69" s="362" t="s">
        <v>496</v>
      </c>
      <c r="E69" s="362"/>
      <c r="F69" s="362"/>
      <c r="G69" s="362"/>
      <c r="H69" s="362"/>
      <c r="I69" s="362"/>
      <c r="J69" s="362"/>
      <c r="K69" s="223"/>
    </row>
    <row r="70" spans="2:11" s="1" customFormat="1" ht="15" customHeight="1">
      <c r="B70" s="222"/>
      <c r="C70" s="227"/>
      <c r="D70" s="362" t="s">
        <v>497</v>
      </c>
      <c r="E70" s="362"/>
      <c r="F70" s="362"/>
      <c r="G70" s="362"/>
      <c r="H70" s="362"/>
      <c r="I70" s="362"/>
      <c r="J70" s="362"/>
      <c r="K70" s="223"/>
    </row>
    <row r="71" spans="2:1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pans="2:11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pans="2:11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pans="2:11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pans="2:11" s="1" customFormat="1" ht="45" customHeight="1">
      <c r="B75" s="239"/>
      <c r="C75" s="357" t="s">
        <v>498</v>
      </c>
      <c r="D75" s="357"/>
      <c r="E75" s="357"/>
      <c r="F75" s="357"/>
      <c r="G75" s="357"/>
      <c r="H75" s="357"/>
      <c r="I75" s="357"/>
      <c r="J75" s="357"/>
      <c r="K75" s="240"/>
    </row>
    <row r="76" spans="2:11" s="1" customFormat="1" ht="17.25" customHeight="1">
      <c r="B76" s="239"/>
      <c r="C76" s="241" t="s">
        <v>499</v>
      </c>
      <c r="D76" s="241"/>
      <c r="E76" s="241"/>
      <c r="F76" s="241" t="s">
        <v>500</v>
      </c>
      <c r="G76" s="242"/>
      <c r="H76" s="241" t="s">
        <v>54</v>
      </c>
      <c r="I76" s="241" t="s">
        <v>57</v>
      </c>
      <c r="J76" s="241" t="s">
        <v>501</v>
      </c>
      <c r="K76" s="240"/>
    </row>
    <row r="77" spans="2:11" s="1" customFormat="1" ht="17.25" customHeight="1">
      <c r="B77" s="239"/>
      <c r="C77" s="243" t="s">
        <v>502</v>
      </c>
      <c r="D77" s="243"/>
      <c r="E77" s="243"/>
      <c r="F77" s="244" t="s">
        <v>503</v>
      </c>
      <c r="G77" s="245"/>
      <c r="H77" s="243"/>
      <c r="I77" s="243"/>
      <c r="J77" s="243" t="s">
        <v>504</v>
      </c>
      <c r="K77" s="240"/>
    </row>
    <row r="78" spans="2:11" s="1" customFormat="1" ht="5.25" customHeight="1">
      <c r="B78" s="239"/>
      <c r="C78" s="246"/>
      <c r="D78" s="246"/>
      <c r="E78" s="246"/>
      <c r="F78" s="246"/>
      <c r="G78" s="247"/>
      <c r="H78" s="246"/>
      <c r="I78" s="246"/>
      <c r="J78" s="246"/>
      <c r="K78" s="240"/>
    </row>
    <row r="79" spans="2:11" s="1" customFormat="1" ht="15" customHeight="1">
      <c r="B79" s="239"/>
      <c r="C79" s="228" t="s">
        <v>53</v>
      </c>
      <c r="D79" s="248"/>
      <c r="E79" s="248"/>
      <c r="F79" s="249" t="s">
        <v>505</v>
      </c>
      <c r="G79" s="250"/>
      <c r="H79" s="228" t="s">
        <v>506</v>
      </c>
      <c r="I79" s="228" t="s">
        <v>507</v>
      </c>
      <c r="J79" s="228">
        <v>20</v>
      </c>
      <c r="K79" s="240"/>
    </row>
    <row r="80" spans="2:11" s="1" customFormat="1" ht="15" customHeight="1">
      <c r="B80" s="239"/>
      <c r="C80" s="228" t="s">
        <v>508</v>
      </c>
      <c r="D80" s="228"/>
      <c r="E80" s="228"/>
      <c r="F80" s="249" t="s">
        <v>505</v>
      </c>
      <c r="G80" s="250"/>
      <c r="H80" s="228" t="s">
        <v>509</v>
      </c>
      <c r="I80" s="228" t="s">
        <v>507</v>
      </c>
      <c r="J80" s="228">
        <v>120</v>
      </c>
      <c r="K80" s="240"/>
    </row>
    <row r="81" spans="2:11" s="1" customFormat="1" ht="15" customHeight="1">
      <c r="B81" s="251"/>
      <c r="C81" s="228" t="s">
        <v>510</v>
      </c>
      <c r="D81" s="228"/>
      <c r="E81" s="228"/>
      <c r="F81" s="249" t="s">
        <v>511</v>
      </c>
      <c r="G81" s="250"/>
      <c r="H81" s="228" t="s">
        <v>512</v>
      </c>
      <c r="I81" s="228" t="s">
        <v>507</v>
      </c>
      <c r="J81" s="228">
        <v>50</v>
      </c>
      <c r="K81" s="240"/>
    </row>
    <row r="82" spans="2:11" s="1" customFormat="1" ht="15" customHeight="1">
      <c r="B82" s="251"/>
      <c r="C82" s="228" t="s">
        <v>513</v>
      </c>
      <c r="D82" s="228"/>
      <c r="E82" s="228"/>
      <c r="F82" s="249" t="s">
        <v>505</v>
      </c>
      <c r="G82" s="250"/>
      <c r="H82" s="228" t="s">
        <v>514</v>
      </c>
      <c r="I82" s="228" t="s">
        <v>515</v>
      </c>
      <c r="J82" s="228"/>
      <c r="K82" s="240"/>
    </row>
    <row r="83" spans="2:11" s="1" customFormat="1" ht="15" customHeight="1">
      <c r="B83" s="251"/>
      <c r="C83" s="252" t="s">
        <v>516</v>
      </c>
      <c r="D83" s="252"/>
      <c r="E83" s="252"/>
      <c r="F83" s="253" t="s">
        <v>511</v>
      </c>
      <c r="G83" s="252"/>
      <c r="H83" s="252" t="s">
        <v>517</v>
      </c>
      <c r="I83" s="252" t="s">
        <v>507</v>
      </c>
      <c r="J83" s="252">
        <v>15</v>
      </c>
      <c r="K83" s="240"/>
    </row>
    <row r="84" spans="2:11" s="1" customFormat="1" ht="15" customHeight="1">
      <c r="B84" s="251"/>
      <c r="C84" s="252" t="s">
        <v>518</v>
      </c>
      <c r="D84" s="252"/>
      <c r="E84" s="252"/>
      <c r="F84" s="253" t="s">
        <v>511</v>
      </c>
      <c r="G84" s="252"/>
      <c r="H84" s="252" t="s">
        <v>519</v>
      </c>
      <c r="I84" s="252" t="s">
        <v>507</v>
      </c>
      <c r="J84" s="252">
        <v>15</v>
      </c>
      <c r="K84" s="240"/>
    </row>
    <row r="85" spans="2:11" s="1" customFormat="1" ht="15" customHeight="1">
      <c r="B85" s="251"/>
      <c r="C85" s="252" t="s">
        <v>520</v>
      </c>
      <c r="D85" s="252"/>
      <c r="E85" s="252"/>
      <c r="F85" s="253" t="s">
        <v>511</v>
      </c>
      <c r="G85" s="252"/>
      <c r="H85" s="252" t="s">
        <v>521</v>
      </c>
      <c r="I85" s="252" t="s">
        <v>507</v>
      </c>
      <c r="J85" s="252">
        <v>20</v>
      </c>
      <c r="K85" s="240"/>
    </row>
    <row r="86" spans="2:11" s="1" customFormat="1" ht="15" customHeight="1">
      <c r="B86" s="251"/>
      <c r="C86" s="252" t="s">
        <v>522</v>
      </c>
      <c r="D86" s="252"/>
      <c r="E86" s="252"/>
      <c r="F86" s="253" t="s">
        <v>511</v>
      </c>
      <c r="G86" s="252"/>
      <c r="H86" s="252" t="s">
        <v>523</v>
      </c>
      <c r="I86" s="252" t="s">
        <v>507</v>
      </c>
      <c r="J86" s="252">
        <v>20</v>
      </c>
      <c r="K86" s="240"/>
    </row>
    <row r="87" spans="2:11" s="1" customFormat="1" ht="15" customHeight="1">
      <c r="B87" s="251"/>
      <c r="C87" s="228" t="s">
        <v>524</v>
      </c>
      <c r="D87" s="228"/>
      <c r="E87" s="228"/>
      <c r="F87" s="249" t="s">
        <v>511</v>
      </c>
      <c r="G87" s="250"/>
      <c r="H87" s="228" t="s">
        <v>525</v>
      </c>
      <c r="I87" s="228" t="s">
        <v>507</v>
      </c>
      <c r="J87" s="228">
        <v>50</v>
      </c>
      <c r="K87" s="240"/>
    </row>
    <row r="88" spans="2:11" s="1" customFormat="1" ht="15" customHeight="1">
      <c r="B88" s="251"/>
      <c r="C88" s="228" t="s">
        <v>526</v>
      </c>
      <c r="D88" s="228"/>
      <c r="E88" s="228"/>
      <c r="F88" s="249" t="s">
        <v>511</v>
      </c>
      <c r="G88" s="250"/>
      <c r="H88" s="228" t="s">
        <v>527</v>
      </c>
      <c r="I88" s="228" t="s">
        <v>507</v>
      </c>
      <c r="J88" s="228">
        <v>20</v>
      </c>
      <c r="K88" s="240"/>
    </row>
    <row r="89" spans="2:11" s="1" customFormat="1" ht="15" customHeight="1">
      <c r="B89" s="251"/>
      <c r="C89" s="228" t="s">
        <v>528</v>
      </c>
      <c r="D89" s="228"/>
      <c r="E89" s="228"/>
      <c r="F89" s="249" t="s">
        <v>511</v>
      </c>
      <c r="G89" s="250"/>
      <c r="H89" s="228" t="s">
        <v>529</v>
      </c>
      <c r="I89" s="228" t="s">
        <v>507</v>
      </c>
      <c r="J89" s="228">
        <v>20</v>
      </c>
      <c r="K89" s="240"/>
    </row>
    <row r="90" spans="2:11" s="1" customFormat="1" ht="15" customHeight="1">
      <c r="B90" s="251"/>
      <c r="C90" s="228" t="s">
        <v>530</v>
      </c>
      <c r="D90" s="228"/>
      <c r="E90" s="228"/>
      <c r="F90" s="249" t="s">
        <v>511</v>
      </c>
      <c r="G90" s="250"/>
      <c r="H90" s="228" t="s">
        <v>531</v>
      </c>
      <c r="I90" s="228" t="s">
        <v>507</v>
      </c>
      <c r="J90" s="228">
        <v>50</v>
      </c>
      <c r="K90" s="240"/>
    </row>
    <row r="91" spans="2:11" s="1" customFormat="1" ht="15" customHeight="1">
      <c r="B91" s="251"/>
      <c r="C91" s="228" t="s">
        <v>532</v>
      </c>
      <c r="D91" s="228"/>
      <c r="E91" s="228"/>
      <c r="F91" s="249" t="s">
        <v>511</v>
      </c>
      <c r="G91" s="250"/>
      <c r="H91" s="228" t="s">
        <v>532</v>
      </c>
      <c r="I91" s="228" t="s">
        <v>507</v>
      </c>
      <c r="J91" s="228">
        <v>50</v>
      </c>
      <c r="K91" s="240"/>
    </row>
    <row r="92" spans="2:11" s="1" customFormat="1" ht="15" customHeight="1">
      <c r="B92" s="251"/>
      <c r="C92" s="228" t="s">
        <v>533</v>
      </c>
      <c r="D92" s="228"/>
      <c r="E92" s="228"/>
      <c r="F92" s="249" t="s">
        <v>511</v>
      </c>
      <c r="G92" s="250"/>
      <c r="H92" s="228" t="s">
        <v>534</v>
      </c>
      <c r="I92" s="228" t="s">
        <v>507</v>
      </c>
      <c r="J92" s="228">
        <v>255</v>
      </c>
      <c r="K92" s="240"/>
    </row>
    <row r="93" spans="2:11" s="1" customFormat="1" ht="15" customHeight="1">
      <c r="B93" s="251"/>
      <c r="C93" s="228" t="s">
        <v>535</v>
      </c>
      <c r="D93" s="228"/>
      <c r="E93" s="228"/>
      <c r="F93" s="249" t="s">
        <v>505</v>
      </c>
      <c r="G93" s="250"/>
      <c r="H93" s="228" t="s">
        <v>536</v>
      </c>
      <c r="I93" s="228" t="s">
        <v>537</v>
      </c>
      <c r="J93" s="228"/>
      <c r="K93" s="240"/>
    </row>
    <row r="94" spans="2:11" s="1" customFormat="1" ht="15" customHeight="1">
      <c r="B94" s="251"/>
      <c r="C94" s="228" t="s">
        <v>538</v>
      </c>
      <c r="D94" s="228"/>
      <c r="E94" s="228"/>
      <c r="F94" s="249" t="s">
        <v>505</v>
      </c>
      <c r="G94" s="250"/>
      <c r="H94" s="228" t="s">
        <v>539</v>
      </c>
      <c r="I94" s="228" t="s">
        <v>540</v>
      </c>
      <c r="J94" s="228"/>
      <c r="K94" s="240"/>
    </row>
    <row r="95" spans="2:11" s="1" customFormat="1" ht="15" customHeight="1">
      <c r="B95" s="251"/>
      <c r="C95" s="228" t="s">
        <v>541</v>
      </c>
      <c r="D95" s="228"/>
      <c r="E95" s="228"/>
      <c r="F95" s="249" t="s">
        <v>505</v>
      </c>
      <c r="G95" s="250"/>
      <c r="H95" s="228" t="s">
        <v>541</v>
      </c>
      <c r="I95" s="228" t="s">
        <v>540</v>
      </c>
      <c r="J95" s="228"/>
      <c r="K95" s="240"/>
    </row>
    <row r="96" spans="2:11" s="1" customFormat="1" ht="15" customHeight="1">
      <c r="B96" s="251"/>
      <c r="C96" s="228" t="s">
        <v>38</v>
      </c>
      <c r="D96" s="228"/>
      <c r="E96" s="228"/>
      <c r="F96" s="249" t="s">
        <v>505</v>
      </c>
      <c r="G96" s="250"/>
      <c r="H96" s="228" t="s">
        <v>542</v>
      </c>
      <c r="I96" s="228" t="s">
        <v>540</v>
      </c>
      <c r="J96" s="228"/>
      <c r="K96" s="240"/>
    </row>
    <row r="97" spans="2:11" s="1" customFormat="1" ht="15" customHeight="1">
      <c r="B97" s="251"/>
      <c r="C97" s="228" t="s">
        <v>48</v>
      </c>
      <c r="D97" s="228"/>
      <c r="E97" s="228"/>
      <c r="F97" s="249" t="s">
        <v>505</v>
      </c>
      <c r="G97" s="250"/>
      <c r="H97" s="228" t="s">
        <v>543</v>
      </c>
      <c r="I97" s="228" t="s">
        <v>540</v>
      </c>
      <c r="J97" s="228"/>
      <c r="K97" s="240"/>
    </row>
    <row r="98" spans="2:11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pans="2:11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pans="2:11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pans="2:1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pans="2:11" s="1" customFormat="1" ht="45" customHeight="1">
      <c r="B102" s="239"/>
      <c r="C102" s="357" t="s">
        <v>544</v>
      </c>
      <c r="D102" s="357"/>
      <c r="E102" s="357"/>
      <c r="F102" s="357"/>
      <c r="G102" s="357"/>
      <c r="H102" s="357"/>
      <c r="I102" s="357"/>
      <c r="J102" s="357"/>
      <c r="K102" s="240"/>
    </row>
    <row r="103" spans="2:11" s="1" customFormat="1" ht="17.25" customHeight="1">
      <c r="B103" s="239"/>
      <c r="C103" s="241" t="s">
        <v>499</v>
      </c>
      <c r="D103" s="241"/>
      <c r="E103" s="241"/>
      <c r="F103" s="241" t="s">
        <v>500</v>
      </c>
      <c r="G103" s="242"/>
      <c r="H103" s="241" t="s">
        <v>54</v>
      </c>
      <c r="I103" s="241" t="s">
        <v>57</v>
      </c>
      <c r="J103" s="241" t="s">
        <v>501</v>
      </c>
      <c r="K103" s="240"/>
    </row>
    <row r="104" spans="2:11" s="1" customFormat="1" ht="17.25" customHeight="1">
      <c r="B104" s="239"/>
      <c r="C104" s="243" t="s">
        <v>502</v>
      </c>
      <c r="D104" s="243"/>
      <c r="E104" s="243"/>
      <c r="F104" s="244" t="s">
        <v>503</v>
      </c>
      <c r="G104" s="245"/>
      <c r="H104" s="243"/>
      <c r="I104" s="243"/>
      <c r="J104" s="243" t="s">
        <v>504</v>
      </c>
      <c r="K104" s="240"/>
    </row>
    <row r="105" spans="2:11" s="1" customFormat="1" ht="5.25" customHeight="1">
      <c r="B105" s="239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pans="2:11" s="1" customFormat="1" ht="15" customHeight="1">
      <c r="B106" s="239"/>
      <c r="C106" s="228" t="s">
        <v>53</v>
      </c>
      <c r="D106" s="248"/>
      <c r="E106" s="248"/>
      <c r="F106" s="249" t="s">
        <v>505</v>
      </c>
      <c r="G106" s="228"/>
      <c r="H106" s="228" t="s">
        <v>545</v>
      </c>
      <c r="I106" s="228" t="s">
        <v>507</v>
      </c>
      <c r="J106" s="228">
        <v>20</v>
      </c>
      <c r="K106" s="240"/>
    </row>
    <row r="107" spans="2:11" s="1" customFormat="1" ht="15" customHeight="1">
      <c r="B107" s="239"/>
      <c r="C107" s="228" t="s">
        <v>508</v>
      </c>
      <c r="D107" s="228"/>
      <c r="E107" s="228"/>
      <c r="F107" s="249" t="s">
        <v>505</v>
      </c>
      <c r="G107" s="228"/>
      <c r="H107" s="228" t="s">
        <v>545</v>
      </c>
      <c r="I107" s="228" t="s">
        <v>507</v>
      </c>
      <c r="J107" s="228">
        <v>120</v>
      </c>
      <c r="K107" s="240"/>
    </row>
    <row r="108" spans="2:11" s="1" customFormat="1" ht="15" customHeight="1">
      <c r="B108" s="251"/>
      <c r="C108" s="228" t="s">
        <v>510</v>
      </c>
      <c r="D108" s="228"/>
      <c r="E108" s="228"/>
      <c r="F108" s="249" t="s">
        <v>511</v>
      </c>
      <c r="G108" s="228"/>
      <c r="H108" s="228" t="s">
        <v>545</v>
      </c>
      <c r="I108" s="228" t="s">
        <v>507</v>
      </c>
      <c r="J108" s="228">
        <v>50</v>
      </c>
      <c r="K108" s="240"/>
    </row>
    <row r="109" spans="2:11" s="1" customFormat="1" ht="15" customHeight="1">
      <c r="B109" s="251"/>
      <c r="C109" s="228" t="s">
        <v>513</v>
      </c>
      <c r="D109" s="228"/>
      <c r="E109" s="228"/>
      <c r="F109" s="249" t="s">
        <v>505</v>
      </c>
      <c r="G109" s="228"/>
      <c r="H109" s="228" t="s">
        <v>545</v>
      </c>
      <c r="I109" s="228" t="s">
        <v>515</v>
      </c>
      <c r="J109" s="228"/>
      <c r="K109" s="240"/>
    </row>
    <row r="110" spans="2:11" s="1" customFormat="1" ht="15" customHeight="1">
      <c r="B110" s="251"/>
      <c r="C110" s="228" t="s">
        <v>524</v>
      </c>
      <c r="D110" s="228"/>
      <c r="E110" s="228"/>
      <c r="F110" s="249" t="s">
        <v>511</v>
      </c>
      <c r="G110" s="228"/>
      <c r="H110" s="228" t="s">
        <v>545</v>
      </c>
      <c r="I110" s="228" t="s">
        <v>507</v>
      </c>
      <c r="J110" s="228">
        <v>50</v>
      </c>
      <c r="K110" s="240"/>
    </row>
    <row r="111" spans="2:11" s="1" customFormat="1" ht="15" customHeight="1">
      <c r="B111" s="251"/>
      <c r="C111" s="228" t="s">
        <v>532</v>
      </c>
      <c r="D111" s="228"/>
      <c r="E111" s="228"/>
      <c r="F111" s="249" t="s">
        <v>511</v>
      </c>
      <c r="G111" s="228"/>
      <c r="H111" s="228" t="s">
        <v>545</v>
      </c>
      <c r="I111" s="228" t="s">
        <v>507</v>
      </c>
      <c r="J111" s="228">
        <v>50</v>
      </c>
      <c r="K111" s="240"/>
    </row>
    <row r="112" spans="2:11" s="1" customFormat="1" ht="15" customHeight="1">
      <c r="B112" s="251"/>
      <c r="C112" s="228" t="s">
        <v>530</v>
      </c>
      <c r="D112" s="228"/>
      <c r="E112" s="228"/>
      <c r="F112" s="249" t="s">
        <v>511</v>
      </c>
      <c r="G112" s="228"/>
      <c r="H112" s="228" t="s">
        <v>545</v>
      </c>
      <c r="I112" s="228" t="s">
        <v>507</v>
      </c>
      <c r="J112" s="228">
        <v>50</v>
      </c>
      <c r="K112" s="240"/>
    </row>
    <row r="113" spans="2:11" s="1" customFormat="1" ht="15" customHeight="1">
      <c r="B113" s="251"/>
      <c r="C113" s="228" t="s">
        <v>53</v>
      </c>
      <c r="D113" s="228"/>
      <c r="E113" s="228"/>
      <c r="F113" s="249" t="s">
        <v>505</v>
      </c>
      <c r="G113" s="228"/>
      <c r="H113" s="228" t="s">
        <v>546</v>
      </c>
      <c r="I113" s="228" t="s">
        <v>507</v>
      </c>
      <c r="J113" s="228">
        <v>20</v>
      </c>
      <c r="K113" s="240"/>
    </row>
    <row r="114" spans="2:11" s="1" customFormat="1" ht="15" customHeight="1">
      <c r="B114" s="251"/>
      <c r="C114" s="228" t="s">
        <v>547</v>
      </c>
      <c r="D114" s="228"/>
      <c r="E114" s="228"/>
      <c r="F114" s="249" t="s">
        <v>505</v>
      </c>
      <c r="G114" s="228"/>
      <c r="H114" s="228" t="s">
        <v>548</v>
      </c>
      <c r="I114" s="228" t="s">
        <v>507</v>
      </c>
      <c r="J114" s="228">
        <v>120</v>
      </c>
      <c r="K114" s="240"/>
    </row>
    <row r="115" spans="2:11" s="1" customFormat="1" ht="15" customHeight="1">
      <c r="B115" s="251"/>
      <c r="C115" s="228" t="s">
        <v>38</v>
      </c>
      <c r="D115" s="228"/>
      <c r="E115" s="228"/>
      <c r="F115" s="249" t="s">
        <v>505</v>
      </c>
      <c r="G115" s="228"/>
      <c r="H115" s="228" t="s">
        <v>549</v>
      </c>
      <c r="I115" s="228" t="s">
        <v>540</v>
      </c>
      <c r="J115" s="228"/>
      <c r="K115" s="240"/>
    </row>
    <row r="116" spans="2:11" s="1" customFormat="1" ht="15" customHeight="1">
      <c r="B116" s="251"/>
      <c r="C116" s="228" t="s">
        <v>48</v>
      </c>
      <c r="D116" s="228"/>
      <c r="E116" s="228"/>
      <c r="F116" s="249" t="s">
        <v>505</v>
      </c>
      <c r="G116" s="228"/>
      <c r="H116" s="228" t="s">
        <v>550</v>
      </c>
      <c r="I116" s="228" t="s">
        <v>540</v>
      </c>
      <c r="J116" s="228"/>
      <c r="K116" s="240"/>
    </row>
    <row r="117" spans="2:11" s="1" customFormat="1" ht="15" customHeight="1">
      <c r="B117" s="251"/>
      <c r="C117" s="228" t="s">
        <v>57</v>
      </c>
      <c r="D117" s="228"/>
      <c r="E117" s="228"/>
      <c r="F117" s="249" t="s">
        <v>505</v>
      </c>
      <c r="G117" s="228"/>
      <c r="H117" s="228" t="s">
        <v>551</v>
      </c>
      <c r="I117" s="228" t="s">
        <v>552</v>
      </c>
      <c r="J117" s="228"/>
      <c r="K117" s="240"/>
    </row>
    <row r="118" spans="2:11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pans="2:11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pans="2:11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pans="2:1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pans="2:11" s="1" customFormat="1" ht="45" customHeight="1">
      <c r="B122" s="267"/>
      <c r="C122" s="358" t="s">
        <v>553</v>
      </c>
      <c r="D122" s="358"/>
      <c r="E122" s="358"/>
      <c r="F122" s="358"/>
      <c r="G122" s="358"/>
      <c r="H122" s="358"/>
      <c r="I122" s="358"/>
      <c r="J122" s="358"/>
      <c r="K122" s="268"/>
    </row>
    <row r="123" spans="2:11" s="1" customFormat="1" ht="17.25" customHeight="1">
      <c r="B123" s="269"/>
      <c r="C123" s="241" t="s">
        <v>499</v>
      </c>
      <c r="D123" s="241"/>
      <c r="E123" s="241"/>
      <c r="F123" s="241" t="s">
        <v>500</v>
      </c>
      <c r="G123" s="242"/>
      <c r="H123" s="241" t="s">
        <v>54</v>
      </c>
      <c r="I123" s="241" t="s">
        <v>57</v>
      </c>
      <c r="J123" s="241" t="s">
        <v>501</v>
      </c>
      <c r="K123" s="270"/>
    </row>
    <row r="124" spans="2:11" s="1" customFormat="1" ht="17.25" customHeight="1">
      <c r="B124" s="269"/>
      <c r="C124" s="243" t="s">
        <v>502</v>
      </c>
      <c r="D124" s="243"/>
      <c r="E124" s="243"/>
      <c r="F124" s="244" t="s">
        <v>503</v>
      </c>
      <c r="G124" s="245"/>
      <c r="H124" s="243"/>
      <c r="I124" s="243"/>
      <c r="J124" s="243" t="s">
        <v>504</v>
      </c>
      <c r="K124" s="270"/>
    </row>
    <row r="125" spans="2:11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pans="2:11" s="1" customFormat="1" ht="15" customHeight="1">
      <c r="B126" s="271"/>
      <c r="C126" s="228" t="s">
        <v>508</v>
      </c>
      <c r="D126" s="248"/>
      <c r="E126" s="248"/>
      <c r="F126" s="249" t="s">
        <v>505</v>
      </c>
      <c r="G126" s="228"/>
      <c r="H126" s="228" t="s">
        <v>545</v>
      </c>
      <c r="I126" s="228" t="s">
        <v>507</v>
      </c>
      <c r="J126" s="228">
        <v>120</v>
      </c>
      <c r="K126" s="274"/>
    </row>
    <row r="127" spans="2:11" s="1" customFormat="1" ht="15" customHeight="1">
      <c r="B127" s="271"/>
      <c r="C127" s="228" t="s">
        <v>554</v>
      </c>
      <c r="D127" s="228"/>
      <c r="E127" s="228"/>
      <c r="F127" s="249" t="s">
        <v>505</v>
      </c>
      <c r="G127" s="228"/>
      <c r="H127" s="228" t="s">
        <v>555</v>
      </c>
      <c r="I127" s="228" t="s">
        <v>507</v>
      </c>
      <c r="J127" s="228" t="s">
        <v>556</v>
      </c>
      <c r="K127" s="274"/>
    </row>
    <row r="128" spans="2:11" s="1" customFormat="1" ht="15" customHeight="1">
      <c r="B128" s="271"/>
      <c r="C128" s="228" t="s">
        <v>453</v>
      </c>
      <c r="D128" s="228"/>
      <c r="E128" s="228"/>
      <c r="F128" s="249" t="s">
        <v>505</v>
      </c>
      <c r="G128" s="228"/>
      <c r="H128" s="228" t="s">
        <v>557</v>
      </c>
      <c r="I128" s="228" t="s">
        <v>507</v>
      </c>
      <c r="J128" s="228" t="s">
        <v>556</v>
      </c>
      <c r="K128" s="274"/>
    </row>
    <row r="129" spans="2:11" s="1" customFormat="1" ht="15" customHeight="1">
      <c r="B129" s="271"/>
      <c r="C129" s="228" t="s">
        <v>516</v>
      </c>
      <c r="D129" s="228"/>
      <c r="E129" s="228"/>
      <c r="F129" s="249" t="s">
        <v>511</v>
      </c>
      <c r="G129" s="228"/>
      <c r="H129" s="228" t="s">
        <v>517</v>
      </c>
      <c r="I129" s="228" t="s">
        <v>507</v>
      </c>
      <c r="J129" s="228">
        <v>15</v>
      </c>
      <c r="K129" s="274"/>
    </row>
    <row r="130" spans="2:11" s="1" customFormat="1" ht="15" customHeight="1">
      <c r="B130" s="271"/>
      <c r="C130" s="252" t="s">
        <v>518</v>
      </c>
      <c r="D130" s="252"/>
      <c r="E130" s="252"/>
      <c r="F130" s="253" t="s">
        <v>511</v>
      </c>
      <c r="G130" s="252"/>
      <c r="H130" s="252" t="s">
        <v>519</v>
      </c>
      <c r="I130" s="252" t="s">
        <v>507</v>
      </c>
      <c r="J130" s="252">
        <v>15</v>
      </c>
      <c r="K130" s="274"/>
    </row>
    <row r="131" spans="2:11" s="1" customFormat="1" ht="15" customHeight="1">
      <c r="B131" s="271"/>
      <c r="C131" s="252" t="s">
        <v>520</v>
      </c>
      <c r="D131" s="252"/>
      <c r="E131" s="252"/>
      <c r="F131" s="253" t="s">
        <v>511</v>
      </c>
      <c r="G131" s="252"/>
      <c r="H131" s="252" t="s">
        <v>521</v>
      </c>
      <c r="I131" s="252" t="s">
        <v>507</v>
      </c>
      <c r="J131" s="252">
        <v>20</v>
      </c>
      <c r="K131" s="274"/>
    </row>
    <row r="132" spans="2:11" s="1" customFormat="1" ht="15" customHeight="1">
      <c r="B132" s="271"/>
      <c r="C132" s="252" t="s">
        <v>522</v>
      </c>
      <c r="D132" s="252"/>
      <c r="E132" s="252"/>
      <c r="F132" s="253" t="s">
        <v>511</v>
      </c>
      <c r="G132" s="252"/>
      <c r="H132" s="252" t="s">
        <v>523</v>
      </c>
      <c r="I132" s="252" t="s">
        <v>507</v>
      </c>
      <c r="J132" s="252">
        <v>20</v>
      </c>
      <c r="K132" s="274"/>
    </row>
    <row r="133" spans="2:11" s="1" customFormat="1" ht="15" customHeight="1">
      <c r="B133" s="271"/>
      <c r="C133" s="228" t="s">
        <v>510</v>
      </c>
      <c r="D133" s="228"/>
      <c r="E133" s="228"/>
      <c r="F133" s="249" t="s">
        <v>511</v>
      </c>
      <c r="G133" s="228"/>
      <c r="H133" s="228" t="s">
        <v>545</v>
      </c>
      <c r="I133" s="228" t="s">
        <v>507</v>
      </c>
      <c r="J133" s="228">
        <v>50</v>
      </c>
      <c r="K133" s="274"/>
    </row>
    <row r="134" spans="2:11" s="1" customFormat="1" ht="15" customHeight="1">
      <c r="B134" s="271"/>
      <c r="C134" s="228" t="s">
        <v>524</v>
      </c>
      <c r="D134" s="228"/>
      <c r="E134" s="228"/>
      <c r="F134" s="249" t="s">
        <v>511</v>
      </c>
      <c r="G134" s="228"/>
      <c r="H134" s="228" t="s">
        <v>545</v>
      </c>
      <c r="I134" s="228" t="s">
        <v>507</v>
      </c>
      <c r="J134" s="228">
        <v>50</v>
      </c>
      <c r="K134" s="274"/>
    </row>
    <row r="135" spans="2:11" s="1" customFormat="1" ht="15" customHeight="1">
      <c r="B135" s="271"/>
      <c r="C135" s="228" t="s">
        <v>530</v>
      </c>
      <c r="D135" s="228"/>
      <c r="E135" s="228"/>
      <c r="F135" s="249" t="s">
        <v>511</v>
      </c>
      <c r="G135" s="228"/>
      <c r="H135" s="228" t="s">
        <v>545</v>
      </c>
      <c r="I135" s="228" t="s">
        <v>507</v>
      </c>
      <c r="J135" s="228">
        <v>50</v>
      </c>
      <c r="K135" s="274"/>
    </row>
    <row r="136" spans="2:11" s="1" customFormat="1" ht="15" customHeight="1">
      <c r="B136" s="271"/>
      <c r="C136" s="228" t="s">
        <v>532</v>
      </c>
      <c r="D136" s="228"/>
      <c r="E136" s="228"/>
      <c r="F136" s="249" t="s">
        <v>511</v>
      </c>
      <c r="G136" s="228"/>
      <c r="H136" s="228" t="s">
        <v>545</v>
      </c>
      <c r="I136" s="228" t="s">
        <v>507</v>
      </c>
      <c r="J136" s="228">
        <v>50</v>
      </c>
      <c r="K136" s="274"/>
    </row>
    <row r="137" spans="2:11" s="1" customFormat="1" ht="15" customHeight="1">
      <c r="B137" s="271"/>
      <c r="C137" s="228" t="s">
        <v>533</v>
      </c>
      <c r="D137" s="228"/>
      <c r="E137" s="228"/>
      <c r="F137" s="249" t="s">
        <v>511</v>
      </c>
      <c r="G137" s="228"/>
      <c r="H137" s="228" t="s">
        <v>558</v>
      </c>
      <c r="I137" s="228" t="s">
        <v>507</v>
      </c>
      <c r="J137" s="228">
        <v>255</v>
      </c>
      <c r="K137" s="274"/>
    </row>
    <row r="138" spans="2:11" s="1" customFormat="1" ht="15" customHeight="1">
      <c r="B138" s="271"/>
      <c r="C138" s="228" t="s">
        <v>535</v>
      </c>
      <c r="D138" s="228"/>
      <c r="E138" s="228"/>
      <c r="F138" s="249" t="s">
        <v>505</v>
      </c>
      <c r="G138" s="228"/>
      <c r="H138" s="228" t="s">
        <v>559</v>
      </c>
      <c r="I138" s="228" t="s">
        <v>537</v>
      </c>
      <c r="J138" s="228"/>
      <c r="K138" s="274"/>
    </row>
    <row r="139" spans="2:11" s="1" customFormat="1" ht="15" customHeight="1">
      <c r="B139" s="271"/>
      <c r="C139" s="228" t="s">
        <v>538</v>
      </c>
      <c r="D139" s="228"/>
      <c r="E139" s="228"/>
      <c r="F139" s="249" t="s">
        <v>505</v>
      </c>
      <c r="G139" s="228"/>
      <c r="H139" s="228" t="s">
        <v>560</v>
      </c>
      <c r="I139" s="228" t="s">
        <v>540</v>
      </c>
      <c r="J139" s="228"/>
      <c r="K139" s="274"/>
    </row>
    <row r="140" spans="2:11" s="1" customFormat="1" ht="15" customHeight="1">
      <c r="B140" s="271"/>
      <c r="C140" s="228" t="s">
        <v>541</v>
      </c>
      <c r="D140" s="228"/>
      <c r="E140" s="228"/>
      <c r="F140" s="249" t="s">
        <v>505</v>
      </c>
      <c r="G140" s="228"/>
      <c r="H140" s="228" t="s">
        <v>541</v>
      </c>
      <c r="I140" s="228" t="s">
        <v>540</v>
      </c>
      <c r="J140" s="228"/>
      <c r="K140" s="274"/>
    </row>
    <row r="141" spans="2:11" s="1" customFormat="1" ht="15" customHeight="1">
      <c r="B141" s="271"/>
      <c r="C141" s="228" t="s">
        <v>38</v>
      </c>
      <c r="D141" s="228"/>
      <c r="E141" s="228"/>
      <c r="F141" s="249" t="s">
        <v>505</v>
      </c>
      <c r="G141" s="228"/>
      <c r="H141" s="228" t="s">
        <v>561</v>
      </c>
      <c r="I141" s="228" t="s">
        <v>540</v>
      </c>
      <c r="J141" s="228"/>
      <c r="K141" s="274"/>
    </row>
    <row r="142" spans="2:11" s="1" customFormat="1" ht="15" customHeight="1">
      <c r="B142" s="271"/>
      <c r="C142" s="228" t="s">
        <v>562</v>
      </c>
      <c r="D142" s="228"/>
      <c r="E142" s="228"/>
      <c r="F142" s="249" t="s">
        <v>505</v>
      </c>
      <c r="G142" s="228"/>
      <c r="H142" s="228" t="s">
        <v>563</v>
      </c>
      <c r="I142" s="228" t="s">
        <v>540</v>
      </c>
      <c r="J142" s="228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pans="2:11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pans="2:11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pans="2:11" s="1" customFormat="1" ht="45" customHeight="1">
      <c r="B147" s="239"/>
      <c r="C147" s="357" t="s">
        <v>564</v>
      </c>
      <c r="D147" s="357"/>
      <c r="E147" s="357"/>
      <c r="F147" s="357"/>
      <c r="G147" s="357"/>
      <c r="H147" s="357"/>
      <c r="I147" s="357"/>
      <c r="J147" s="357"/>
      <c r="K147" s="240"/>
    </row>
    <row r="148" spans="2:11" s="1" customFormat="1" ht="17.25" customHeight="1">
      <c r="B148" s="239"/>
      <c r="C148" s="241" t="s">
        <v>499</v>
      </c>
      <c r="D148" s="241"/>
      <c r="E148" s="241"/>
      <c r="F148" s="241" t="s">
        <v>500</v>
      </c>
      <c r="G148" s="242"/>
      <c r="H148" s="241" t="s">
        <v>54</v>
      </c>
      <c r="I148" s="241" t="s">
        <v>57</v>
      </c>
      <c r="J148" s="241" t="s">
        <v>501</v>
      </c>
      <c r="K148" s="240"/>
    </row>
    <row r="149" spans="2:11" s="1" customFormat="1" ht="17.25" customHeight="1">
      <c r="B149" s="239"/>
      <c r="C149" s="243" t="s">
        <v>502</v>
      </c>
      <c r="D149" s="243"/>
      <c r="E149" s="243"/>
      <c r="F149" s="244" t="s">
        <v>503</v>
      </c>
      <c r="G149" s="245"/>
      <c r="H149" s="243"/>
      <c r="I149" s="243"/>
      <c r="J149" s="243" t="s">
        <v>504</v>
      </c>
      <c r="K149" s="240"/>
    </row>
    <row r="150" spans="2:11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pans="2:11" s="1" customFormat="1" ht="15" customHeight="1">
      <c r="B151" s="251"/>
      <c r="C151" s="278" t="s">
        <v>508</v>
      </c>
      <c r="D151" s="228"/>
      <c r="E151" s="228"/>
      <c r="F151" s="279" t="s">
        <v>505</v>
      </c>
      <c r="G151" s="228"/>
      <c r="H151" s="278" t="s">
        <v>545</v>
      </c>
      <c r="I151" s="278" t="s">
        <v>507</v>
      </c>
      <c r="J151" s="278">
        <v>120</v>
      </c>
      <c r="K151" s="274"/>
    </row>
    <row r="152" spans="2:11" s="1" customFormat="1" ht="15" customHeight="1">
      <c r="B152" s="251"/>
      <c r="C152" s="278" t="s">
        <v>554</v>
      </c>
      <c r="D152" s="228"/>
      <c r="E152" s="228"/>
      <c r="F152" s="279" t="s">
        <v>505</v>
      </c>
      <c r="G152" s="228"/>
      <c r="H152" s="278" t="s">
        <v>565</v>
      </c>
      <c r="I152" s="278" t="s">
        <v>507</v>
      </c>
      <c r="J152" s="278" t="s">
        <v>556</v>
      </c>
      <c r="K152" s="274"/>
    </row>
    <row r="153" spans="2:11" s="1" customFormat="1" ht="15" customHeight="1">
      <c r="B153" s="251"/>
      <c r="C153" s="278" t="s">
        <v>453</v>
      </c>
      <c r="D153" s="228"/>
      <c r="E153" s="228"/>
      <c r="F153" s="279" t="s">
        <v>505</v>
      </c>
      <c r="G153" s="228"/>
      <c r="H153" s="278" t="s">
        <v>566</v>
      </c>
      <c r="I153" s="278" t="s">
        <v>507</v>
      </c>
      <c r="J153" s="278" t="s">
        <v>556</v>
      </c>
      <c r="K153" s="274"/>
    </row>
    <row r="154" spans="2:11" s="1" customFormat="1" ht="15" customHeight="1">
      <c r="B154" s="251"/>
      <c r="C154" s="278" t="s">
        <v>510</v>
      </c>
      <c r="D154" s="228"/>
      <c r="E154" s="228"/>
      <c r="F154" s="279" t="s">
        <v>511</v>
      </c>
      <c r="G154" s="228"/>
      <c r="H154" s="278" t="s">
        <v>545</v>
      </c>
      <c r="I154" s="278" t="s">
        <v>507</v>
      </c>
      <c r="J154" s="278">
        <v>50</v>
      </c>
      <c r="K154" s="274"/>
    </row>
    <row r="155" spans="2:11" s="1" customFormat="1" ht="15" customHeight="1">
      <c r="B155" s="251"/>
      <c r="C155" s="278" t="s">
        <v>513</v>
      </c>
      <c r="D155" s="228"/>
      <c r="E155" s="228"/>
      <c r="F155" s="279" t="s">
        <v>505</v>
      </c>
      <c r="G155" s="228"/>
      <c r="H155" s="278" t="s">
        <v>545</v>
      </c>
      <c r="I155" s="278" t="s">
        <v>515</v>
      </c>
      <c r="J155" s="278"/>
      <c r="K155" s="274"/>
    </row>
    <row r="156" spans="2:11" s="1" customFormat="1" ht="15" customHeight="1">
      <c r="B156" s="251"/>
      <c r="C156" s="278" t="s">
        <v>524</v>
      </c>
      <c r="D156" s="228"/>
      <c r="E156" s="228"/>
      <c r="F156" s="279" t="s">
        <v>511</v>
      </c>
      <c r="G156" s="228"/>
      <c r="H156" s="278" t="s">
        <v>545</v>
      </c>
      <c r="I156" s="278" t="s">
        <v>507</v>
      </c>
      <c r="J156" s="278">
        <v>50</v>
      </c>
      <c r="K156" s="274"/>
    </row>
    <row r="157" spans="2:11" s="1" customFormat="1" ht="15" customHeight="1">
      <c r="B157" s="251"/>
      <c r="C157" s="278" t="s">
        <v>532</v>
      </c>
      <c r="D157" s="228"/>
      <c r="E157" s="228"/>
      <c r="F157" s="279" t="s">
        <v>511</v>
      </c>
      <c r="G157" s="228"/>
      <c r="H157" s="278" t="s">
        <v>545</v>
      </c>
      <c r="I157" s="278" t="s">
        <v>507</v>
      </c>
      <c r="J157" s="278">
        <v>50</v>
      </c>
      <c r="K157" s="274"/>
    </row>
    <row r="158" spans="2:11" s="1" customFormat="1" ht="15" customHeight="1">
      <c r="B158" s="251"/>
      <c r="C158" s="278" t="s">
        <v>530</v>
      </c>
      <c r="D158" s="228"/>
      <c r="E158" s="228"/>
      <c r="F158" s="279" t="s">
        <v>511</v>
      </c>
      <c r="G158" s="228"/>
      <c r="H158" s="278" t="s">
        <v>545</v>
      </c>
      <c r="I158" s="278" t="s">
        <v>507</v>
      </c>
      <c r="J158" s="278">
        <v>50</v>
      </c>
      <c r="K158" s="274"/>
    </row>
    <row r="159" spans="2:11" s="1" customFormat="1" ht="15" customHeight="1">
      <c r="B159" s="251"/>
      <c r="C159" s="278" t="s">
        <v>82</v>
      </c>
      <c r="D159" s="228"/>
      <c r="E159" s="228"/>
      <c r="F159" s="279" t="s">
        <v>505</v>
      </c>
      <c r="G159" s="228"/>
      <c r="H159" s="278" t="s">
        <v>567</v>
      </c>
      <c r="I159" s="278" t="s">
        <v>507</v>
      </c>
      <c r="J159" s="278" t="s">
        <v>568</v>
      </c>
      <c r="K159" s="274"/>
    </row>
    <row r="160" spans="2:11" s="1" customFormat="1" ht="15" customHeight="1">
      <c r="B160" s="251"/>
      <c r="C160" s="278" t="s">
        <v>569</v>
      </c>
      <c r="D160" s="228"/>
      <c r="E160" s="228"/>
      <c r="F160" s="279" t="s">
        <v>505</v>
      </c>
      <c r="G160" s="228"/>
      <c r="H160" s="278" t="s">
        <v>570</v>
      </c>
      <c r="I160" s="278" t="s">
        <v>540</v>
      </c>
      <c r="J160" s="278"/>
      <c r="K160" s="274"/>
    </row>
    <row r="161" spans="2:1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pans="2:11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pans="2:11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2:11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pans="2:11" s="1" customFormat="1" ht="45" customHeight="1">
      <c r="B165" s="220"/>
      <c r="C165" s="358" t="s">
        <v>571</v>
      </c>
      <c r="D165" s="358"/>
      <c r="E165" s="358"/>
      <c r="F165" s="358"/>
      <c r="G165" s="358"/>
      <c r="H165" s="358"/>
      <c r="I165" s="358"/>
      <c r="J165" s="358"/>
      <c r="K165" s="221"/>
    </row>
    <row r="166" spans="2:11" s="1" customFormat="1" ht="17.25" customHeight="1">
      <c r="B166" s="220"/>
      <c r="C166" s="241" t="s">
        <v>499</v>
      </c>
      <c r="D166" s="241"/>
      <c r="E166" s="241"/>
      <c r="F166" s="241" t="s">
        <v>500</v>
      </c>
      <c r="G166" s="283"/>
      <c r="H166" s="284" t="s">
        <v>54</v>
      </c>
      <c r="I166" s="284" t="s">
        <v>57</v>
      </c>
      <c r="J166" s="241" t="s">
        <v>501</v>
      </c>
      <c r="K166" s="221"/>
    </row>
    <row r="167" spans="2:11" s="1" customFormat="1" ht="17.25" customHeight="1">
      <c r="B167" s="222"/>
      <c r="C167" s="243" t="s">
        <v>502</v>
      </c>
      <c r="D167" s="243"/>
      <c r="E167" s="243"/>
      <c r="F167" s="244" t="s">
        <v>503</v>
      </c>
      <c r="G167" s="285"/>
      <c r="H167" s="286"/>
      <c r="I167" s="286"/>
      <c r="J167" s="243" t="s">
        <v>504</v>
      </c>
      <c r="K167" s="223"/>
    </row>
    <row r="168" spans="2:11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pans="2:11" s="1" customFormat="1" ht="15" customHeight="1">
      <c r="B169" s="251"/>
      <c r="C169" s="228" t="s">
        <v>508</v>
      </c>
      <c r="D169" s="228"/>
      <c r="E169" s="228"/>
      <c r="F169" s="249" t="s">
        <v>505</v>
      </c>
      <c r="G169" s="228"/>
      <c r="H169" s="228" t="s">
        <v>545</v>
      </c>
      <c r="I169" s="228" t="s">
        <v>507</v>
      </c>
      <c r="J169" s="228">
        <v>120</v>
      </c>
      <c r="K169" s="274"/>
    </row>
    <row r="170" spans="2:11" s="1" customFormat="1" ht="15" customHeight="1">
      <c r="B170" s="251"/>
      <c r="C170" s="228" t="s">
        <v>554</v>
      </c>
      <c r="D170" s="228"/>
      <c r="E170" s="228"/>
      <c r="F170" s="249" t="s">
        <v>505</v>
      </c>
      <c r="G170" s="228"/>
      <c r="H170" s="228" t="s">
        <v>555</v>
      </c>
      <c r="I170" s="228" t="s">
        <v>507</v>
      </c>
      <c r="J170" s="228" t="s">
        <v>556</v>
      </c>
      <c r="K170" s="274"/>
    </row>
    <row r="171" spans="2:11" s="1" customFormat="1" ht="15" customHeight="1">
      <c r="B171" s="251"/>
      <c r="C171" s="228" t="s">
        <v>453</v>
      </c>
      <c r="D171" s="228"/>
      <c r="E171" s="228"/>
      <c r="F171" s="249" t="s">
        <v>505</v>
      </c>
      <c r="G171" s="228"/>
      <c r="H171" s="228" t="s">
        <v>572</v>
      </c>
      <c r="I171" s="228" t="s">
        <v>507</v>
      </c>
      <c r="J171" s="228" t="s">
        <v>556</v>
      </c>
      <c r="K171" s="274"/>
    </row>
    <row r="172" spans="2:11" s="1" customFormat="1" ht="15" customHeight="1">
      <c r="B172" s="251"/>
      <c r="C172" s="228" t="s">
        <v>510</v>
      </c>
      <c r="D172" s="228"/>
      <c r="E172" s="228"/>
      <c r="F172" s="249" t="s">
        <v>511</v>
      </c>
      <c r="G172" s="228"/>
      <c r="H172" s="228" t="s">
        <v>572</v>
      </c>
      <c r="I172" s="228" t="s">
        <v>507</v>
      </c>
      <c r="J172" s="228">
        <v>50</v>
      </c>
      <c r="K172" s="274"/>
    </row>
    <row r="173" spans="2:11" s="1" customFormat="1" ht="15" customHeight="1">
      <c r="B173" s="251"/>
      <c r="C173" s="228" t="s">
        <v>513</v>
      </c>
      <c r="D173" s="228"/>
      <c r="E173" s="228"/>
      <c r="F173" s="249" t="s">
        <v>505</v>
      </c>
      <c r="G173" s="228"/>
      <c r="H173" s="228" t="s">
        <v>572</v>
      </c>
      <c r="I173" s="228" t="s">
        <v>515</v>
      </c>
      <c r="J173" s="228"/>
      <c r="K173" s="274"/>
    </row>
    <row r="174" spans="2:11" s="1" customFormat="1" ht="15" customHeight="1">
      <c r="B174" s="251"/>
      <c r="C174" s="228" t="s">
        <v>524</v>
      </c>
      <c r="D174" s="228"/>
      <c r="E174" s="228"/>
      <c r="F174" s="249" t="s">
        <v>511</v>
      </c>
      <c r="G174" s="228"/>
      <c r="H174" s="228" t="s">
        <v>572</v>
      </c>
      <c r="I174" s="228" t="s">
        <v>507</v>
      </c>
      <c r="J174" s="228">
        <v>50</v>
      </c>
      <c r="K174" s="274"/>
    </row>
    <row r="175" spans="2:11" s="1" customFormat="1" ht="15" customHeight="1">
      <c r="B175" s="251"/>
      <c r="C175" s="228" t="s">
        <v>532</v>
      </c>
      <c r="D175" s="228"/>
      <c r="E175" s="228"/>
      <c r="F175" s="249" t="s">
        <v>511</v>
      </c>
      <c r="G175" s="228"/>
      <c r="H175" s="228" t="s">
        <v>572</v>
      </c>
      <c r="I175" s="228" t="s">
        <v>507</v>
      </c>
      <c r="J175" s="228">
        <v>50</v>
      </c>
      <c r="K175" s="274"/>
    </row>
    <row r="176" spans="2:11" s="1" customFormat="1" ht="15" customHeight="1">
      <c r="B176" s="251"/>
      <c r="C176" s="228" t="s">
        <v>530</v>
      </c>
      <c r="D176" s="228"/>
      <c r="E176" s="228"/>
      <c r="F176" s="249" t="s">
        <v>511</v>
      </c>
      <c r="G176" s="228"/>
      <c r="H176" s="228" t="s">
        <v>572</v>
      </c>
      <c r="I176" s="228" t="s">
        <v>507</v>
      </c>
      <c r="J176" s="228">
        <v>50</v>
      </c>
      <c r="K176" s="274"/>
    </row>
    <row r="177" spans="2:11" s="1" customFormat="1" ht="15" customHeight="1">
      <c r="B177" s="251"/>
      <c r="C177" s="228" t="s">
        <v>96</v>
      </c>
      <c r="D177" s="228"/>
      <c r="E177" s="228"/>
      <c r="F177" s="249" t="s">
        <v>505</v>
      </c>
      <c r="G177" s="228"/>
      <c r="H177" s="228" t="s">
        <v>573</v>
      </c>
      <c r="I177" s="228" t="s">
        <v>574</v>
      </c>
      <c r="J177" s="228"/>
      <c r="K177" s="274"/>
    </row>
    <row r="178" spans="2:11" s="1" customFormat="1" ht="15" customHeight="1">
      <c r="B178" s="251"/>
      <c r="C178" s="228" t="s">
        <v>57</v>
      </c>
      <c r="D178" s="228"/>
      <c r="E178" s="228"/>
      <c r="F178" s="249" t="s">
        <v>505</v>
      </c>
      <c r="G178" s="228"/>
      <c r="H178" s="228" t="s">
        <v>575</v>
      </c>
      <c r="I178" s="228" t="s">
        <v>576</v>
      </c>
      <c r="J178" s="228">
        <v>1</v>
      </c>
      <c r="K178" s="274"/>
    </row>
    <row r="179" spans="2:11" s="1" customFormat="1" ht="15" customHeight="1">
      <c r="B179" s="251"/>
      <c r="C179" s="228" t="s">
        <v>53</v>
      </c>
      <c r="D179" s="228"/>
      <c r="E179" s="228"/>
      <c r="F179" s="249" t="s">
        <v>505</v>
      </c>
      <c r="G179" s="228"/>
      <c r="H179" s="228" t="s">
        <v>577</v>
      </c>
      <c r="I179" s="228" t="s">
        <v>507</v>
      </c>
      <c r="J179" s="228">
        <v>20</v>
      </c>
      <c r="K179" s="274"/>
    </row>
    <row r="180" spans="2:11" s="1" customFormat="1" ht="15" customHeight="1">
      <c r="B180" s="251"/>
      <c r="C180" s="228" t="s">
        <v>54</v>
      </c>
      <c r="D180" s="228"/>
      <c r="E180" s="228"/>
      <c r="F180" s="249" t="s">
        <v>505</v>
      </c>
      <c r="G180" s="228"/>
      <c r="H180" s="228" t="s">
        <v>578</v>
      </c>
      <c r="I180" s="228" t="s">
        <v>507</v>
      </c>
      <c r="J180" s="228">
        <v>255</v>
      </c>
      <c r="K180" s="274"/>
    </row>
    <row r="181" spans="2:11" s="1" customFormat="1" ht="15" customHeight="1">
      <c r="B181" s="251"/>
      <c r="C181" s="228" t="s">
        <v>97</v>
      </c>
      <c r="D181" s="228"/>
      <c r="E181" s="228"/>
      <c r="F181" s="249" t="s">
        <v>505</v>
      </c>
      <c r="G181" s="228"/>
      <c r="H181" s="228" t="s">
        <v>469</v>
      </c>
      <c r="I181" s="228" t="s">
        <v>507</v>
      </c>
      <c r="J181" s="228">
        <v>10</v>
      </c>
      <c r="K181" s="274"/>
    </row>
    <row r="182" spans="2:11" s="1" customFormat="1" ht="15" customHeight="1">
      <c r="B182" s="251"/>
      <c r="C182" s="228" t="s">
        <v>98</v>
      </c>
      <c r="D182" s="228"/>
      <c r="E182" s="228"/>
      <c r="F182" s="249" t="s">
        <v>505</v>
      </c>
      <c r="G182" s="228"/>
      <c r="H182" s="228" t="s">
        <v>579</v>
      </c>
      <c r="I182" s="228" t="s">
        <v>540</v>
      </c>
      <c r="J182" s="228"/>
      <c r="K182" s="274"/>
    </row>
    <row r="183" spans="2:11" s="1" customFormat="1" ht="15" customHeight="1">
      <c r="B183" s="251"/>
      <c r="C183" s="228" t="s">
        <v>580</v>
      </c>
      <c r="D183" s="228"/>
      <c r="E183" s="228"/>
      <c r="F183" s="249" t="s">
        <v>505</v>
      </c>
      <c r="G183" s="228"/>
      <c r="H183" s="228" t="s">
        <v>581</v>
      </c>
      <c r="I183" s="228" t="s">
        <v>540</v>
      </c>
      <c r="J183" s="228"/>
      <c r="K183" s="274"/>
    </row>
    <row r="184" spans="2:11" s="1" customFormat="1" ht="15" customHeight="1">
      <c r="B184" s="251"/>
      <c r="C184" s="228" t="s">
        <v>569</v>
      </c>
      <c r="D184" s="228"/>
      <c r="E184" s="228"/>
      <c r="F184" s="249" t="s">
        <v>505</v>
      </c>
      <c r="G184" s="228"/>
      <c r="H184" s="228" t="s">
        <v>582</v>
      </c>
      <c r="I184" s="228" t="s">
        <v>540</v>
      </c>
      <c r="J184" s="228"/>
      <c r="K184" s="274"/>
    </row>
    <row r="185" spans="2:11" s="1" customFormat="1" ht="15" customHeight="1">
      <c r="B185" s="251"/>
      <c r="C185" s="228" t="s">
        <v>99</v>
      </c>
      <c r="D185" s="228"/>
      <c r="E185" s="228"/>
      <c r="F185" s="249" t="s">
        <v>511</v>
      </c>
      <c r="G185" s="228"/>
      <c r="H185" s="228" t="s">
        <v>583</v>
      </c>
      <c r="I185" s="228" t="s">
        <v>507</v>
      </c>
      <c r="J185" s="228">
        <v>50</v>
      </c>
      <c r="K185" s="274"/>
    </row>
    <row r="186" spans="2:11" s="1" customFormat="1" ht="15" customHeight="1">
      <c r="B186" s="251"/>
      <c r="C186" s="228" t="s">
        <v>584</v>
      </c>
      <c r="D186" s="228"/>
      <c r="E186" s="228"/>
      <c r="F186" s="249" t="s">
        <v>511</v>
      </c>
      <c r="G186" s="228"/>
      <c r="H186" s="228" t="s">
        <v>585</v>
      </c>
      <c r="I186" s="228" t="s">
        <v>586</v>
      </c>
      <c r="J186" s="228"/>
      <c r="K186" s="274"/>
    </row>
    <row r="187" spans="2:11" s="1" customFormat="1" ht="15" customHeight="1">
      <c r="B187" s="251"/>
      <c r="C187" s="228" t="s">
        <v>587</v>
      </c>
      <c r="D187" s="228"/>
      <c r="E187" s="228"/>
      <c r="F187" s="249" t="s">
        <v>511</v>
      </c>
      <c r="G187" s="228"/>
      <c r="H187" s="228" t="s">
        <v>588</v>
      </c>
      <c r="I187" s="228" t="s">
        <v>586</v>
      </c>
      <c r="J187" s="228"/>
      <c r="K187" s="274"/>
    </row>
    <row r="188" spans="2:11" s="1" customFormat="1" ht="15" customHeight="1">
      <c r="B188" s="251"/>
      <c r="C188" s="228" t="s">
        <v>589</v>
      </c>
      <c r="D188" s="228"/>
      <c r="E188" s="228"/>
      <c r="F188" s="249" t="s">
        <v>511</v>
      </c>
      <c r="G188" s="228"/>
      <c r="H188" s="228" t="s">
        <v>590</v>
      </c>
      <c r="I188" s="228" t="s">
        <v>586</v>
      </c>
      <c r="J188" s="228"/>
      <c r="K188" s="274"/>
    </row>
    <row r="189" spans="2:11" s="1" customFormat="1" ht="15" customHeight="1">
      <c r="B189" s="251"/>
      <c r="C189" s="287" t="s">
        <v>591</v>
      </c>
      <c r="D189" s="228"/>
      <c r="E189" s="228"/>
      <c r="F189" s="249" t="s">
        <v>511</v>
      </c>
      <c r="G189" s="228"/>
      <c r="H189" s="228" t="s">
        <v>592</v>
      </c>
      <c r="I189" s="228" t="s">
        <v>593</v>
      </c>
      <c r="J189" s="288" t="s">
        <v>594</v>
      </c>
      <c r="K189" s="274"/>
    </row>
    <row r="190" spans="2:11" s="1" customFormat="1" ht="15" customHeight="1">
      <c r="B190" s="251"/>
      <c r="C190" s="287" t="s">
        <v>42</v>
      </c>
      <c r="D190" s="228"/>
      <c r="E190" s="228"/>
      <c r="F190" s="249" t="s">
        <v>505</v>
      </c>
      <c r="G190" s="228"/>
      <c r="H190" s="225" t="s">
        <v>595</v>
      </c>
      <c r="I190" s="228" t="s">
        <v>596</v>
      </c>
      <c r="J190" s="228"/>
      <c r="K190" s="274"/>
    </row>
    <row r="191" spans="2:11" s="1" customFormat="1" ht="15" customHeight="1">
      <c r="B191" s="251"/>
      <c r="C191" s="287" t="s">
        <v>597</v>
      </c>
      <c r="D191" s="228"/>
      <c r="E191" s="228"/>
      <c r="F191" s="249" t="s">
        <v>505</v>
      </c>
      <c r="G191" s="228"/>
      <c r="H191" s="228" t="s">
        <v>598</v>
      </c>
      <c r="I191" s="228" t="s">
        <v>540</v>
      </c>
      <c r="J191" s="228"/>
      <c r="K191" s="274"/>
    </row>
    <row r="192" spans="2:11" s="1" customFormat="1" ht="15" customHeight="1">
      <c r="B192" s="251"/>
      <c r="C192" s="287" t="s">
        <v>599</v>
      </c>
      <c r="D192" s="228"/>
      <c r="E192" s="228"/>
      <c r="F192" s="249" t="s">
        <v>505</v>
      </c>
      <c r="G192" s="228"/>
      <c r="H192" s="228" t="s">
        <v>600</v>
      </c>
      <c r="I192" s="228" t="s">
        <v>540</v>
      </c>
      <c r="J192" s="228"/>
      <c r="K192" s="274"/>
    </row>
    <row r="193" spans="2:11" s="1" customFormat="1" ht="15" customHeight="1">
      <c r="B193" s="251"/>
      <c r="C193" s="287" t="s">
        <v>601</v>
      </c>
      <c r="D193" s="228"/>
      <c r="E193" s="228"/>
      <c r="F193" s="249" t="s">
        <v>511</v>
      </c>
      <c r="G193" s="228"/>
      <c r="H193" s="228" t="s">
        <v>602</v>
      </c>
      <c r="I193" s="228" t="s">
        <v>540</v>
      </c>
      <c r="J193" s="228"/>
      <c r="K193" s="274"/>
    </row>
    <row r="194" spans="2:11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pans="2:11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pans="2:11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pans="2:11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pans="2:11" s="1" customFormat="1" ht="13.5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pans="2:11" s="1" customFormat="1" ht="21">
      <c r="B199" s="220"/>
      <c r="C199" s="358" t="s">
        <v>603</v>
      </c>
      <c r="D199" s="358"/>
      <c r="E199" s="358"/>
      <c r="F199" s="358"/>
      <c r="G199" s="358"/>
      <c r="H199" s="358"/>
      <c r="I199" s="358"/>
      <c r="J199" s="358"/>
      <c r="K199" s="221"/>
    </row>
    <row r="200" spans="2:11" s="1" customFormat="1" ht="25.5" customHeight="1">
      <c r="B200" s="220"/>
      <c r="C200" s="290" t="s">
        <v>604</v>
      </c>
      <c r="D200" s="290"/>
      <c r="E200" s="290"/>
      <c r="F200" s="290" t="s">
        <v>605</v>
      </c>
      <c r="G200" s="291"/>
      <c r="H200" s="359" t="s">
        <v>606</v>
      </c>
      <c r="I200" s="359"/>
      <c r="J200" s="359"/>
      <c r="K200" s="221"/>
    </row>
    <row r="201" spans="2:1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pans="2:11" s="1" customFormat="1" ht="15" customHeight="1">
      <c r="B202" s="251"/>
      <c r="C202" s="228" t="s">
        <v>596</v>
      </c>
      <c r="D202" s="228"/>
      <c r="E202" s="228"/>
      <c r="F202" s="249" t="s">
        <v>43</v>
      </c>
      <c r="G202" s="228"/>
      <c r="H202" s="360" t="s">
        <v>607</v>
      </c>
      <c r="I202" s="360"/>
      <c r="J202" s="360"/>
      <c r="K202" s="274"/>
    </row>
    <row r="203" spans="2:11" s="1" customFormat="1" ht="15" customHeight="1">
      <c r="B203" s="251"/>
      <c r="C203" s="228"/>
      <c r="D203" s="228"/>
      <c r="E203" s="228"/>
      <c r="F203" s="249" t="s">
        <v>44</v>
      </c>
      <c r="G203" s="228"/>
      <c r="H203" s="360" t="s">
        <v>608</v>
      </c>
      <c r="I203" s="360"/>
      <c r="J203" s="360"/>
      <c r="K203" s="274"/>
    </row>
    <row r="204" spans="2:11" s="1" customFormat="1" ht="15" customHeight="1">
      <c r="B204" s="251"/>
      <c r="C204" s="228"/>
      <c r="D204" s="228"/>
      <c r="E204" s="228"/>
      <c r="F204" s="249" t="s">
        <v>47</v>
      </c>
      <c r="G204" s="228"/>
      <c r="H204" s="360" t="s">
        <v>609</v>
      </c>
      <c r="I204" s="360"/>
      <c r="J204" s="360"/>
      <c r="K204" s="274"/>
    </row>
    <row r="205" spans="2:11" s="1" customFormat="1" ht="15" customHeight="1">
      <c r="B205" s="251"/>
      <c r="C205" s="228"/>
      <c r="D205" s="228"/>
      <c r="E205" s="228"/>
      <c r="F205" s="249" t="s">
        <v>45</v>
      </c>
      <c r="G205" s="228"/>
      <c r="H205" s="360" t="s">
        <v>610</v>
      </c>
      <c r="I205" s="360"/>
      <c r="J205" s="360"/>
      <c r="K205" s="274"/>
    </row>
    <row r="206" spans="2:11" s="1" customFormat="1" ht="15" customHeight="1">
      <c r="B206" s="251"/>
      <c r="C206" s="228"/>
      <c r="D206" s="228"/>
      <c r="E206" s="228"/>
      <c r="F206" s="249" t="s">
        <v>46</v>
      </c>
      <c r="G206" s="228"/>
      <c r="H206" s="360" t="s">
        <v>611</v>
      </c>
      <c r="I206" s="360"/>
      <c r="J206" s="360"/>
      <c r="K206" s="274"/>
    </row>
    <row r="207" spans="2:11" s="1" customFormat="1" ht="15" customHeight="1">
      <c r="B207" s="251"/>
      <c r="C207" s="228"/>
      <c r="D207" s="228"/>
      <c r="E207" s="228"/>
      <c r="F207" s="249"/>
      <c r="G207" s="228"/>
      <c r="H207" s="228"/>
      <c r="I207" s="228"/>
      <c r="J207" s="228"/>
      <c r="K207" s="274"/>
    </row>
    <row r="208" spans="2:11" s="1" customFormat="1" ht="15" customHeight="1">
      <c r="B208" s="251"/>
      <c r="C208" s="228" t="s">
        <v>552</v>
      </c>
      <c r="D208" s="228"/>
      <c r="E208" s="228"/>
      <c r="F208" s="249" t="s">
        <v>76</v>
      </c>
      <c r="G208" s="228"/>
      <c r="H208" s="360" t="s">
        <v>612</v>
      </c>
      <c r="I208" s="360"/>
      <c r="J208" s="360"/>
      <c r="K208" s="274"/>
    </row>
    <row r="209" spans="2:11" s="1" customFormat="1" ht="15" customHeight="1">
      <c r="B209" s="251"/>
      <c r="C209" s="228"/>
      <c r="D209" s="228"/>
      <c r="E209" s="228"/>
      <c r="F209" s="249" t="s">
        <v>447</v>
      </c>
      <c r="G209" s="228"/>
      <c r="H209" s="360" t="s">
        <v>448</v>
      </c>
      <c r="I209" s="360"/>
      <c r="J209" s="360"/>
      <c r="K209" s="274"/>
    </row>
    <row r="210" spans="2:11" s="1" customFormat="1" ht="15" customHeight="1">
      <c r="B210" s="251"/>
      <c r="C210" s="228"/>
      <c r="D210" s="228"/>
      <c r="E210" s="228"/>
      <c r="F210" s="249" t="s">
        <v>445</v>
      </c>
      <c r="G210" s="228"/>
      <c r="H210" s="360" t="s">
        <v>613</v>
      </c>
      <c r="I210" s="360"/>
      <c r="J210" s="360"/>
      <c r="K210" s="274"/>
    </row>
    <row r="211" spans="2:11" s="1" customFormat="1" ht="15" customHeight="1">
      <c r="B211" s="292"/>
      <c r="C211" s="228"/>
      <c r="D211" s="228"/>
      <c r="E211" s="228"/>
      <c r="F211" s="249" t="s">
        <v>449</v>
      </c>
      <c r="G211" s="287"/>
      <c r="H211" s="361" t="s">
        <v>450</v>
      </c>
      <c r="I211" s="361"/>
      <c r="J211" s="361"/>
      <c r="K211" s="293"/>
    </row>
    <row r="212" spans="2:11" s="1" customFormat="1" ht="15" customHeight="1">
      <c r="B212" s="292"/>
      <c r="C212" s="228"/>
      <c r="D212" s="228"/>
      <c r="E212" s="228"/>
      <c r="F212" s="249" t="s">
        <v>451</v>
      </c>
      <c r="G212" s="287"/>
      <c r="H212" s="361" t="s">
        <v>614</v>
      </c>
      <c r="I212" s="361"/>
      <c r="J212" s="361"/>
      <c r="K212" s="293"/>
    </row>
    <row r="213" spans="2:11" s="1" customFormat="1" ht="15" customHeight="1">
      <c r="B213" s="292"/>
      <c r="C213" s="228"/>
      <c r="D213" s="228"/>
      <c r="E213" s="228"/>
      <c r="F213" s="249"/>
      <c r="G213" s="287"/>
      <c r="H213" s="278"/>
      <c r="I213" s="278"/>
      <c r="J213" s="278"/>
      <c r="K213" s="293"/>
    </row>
    <row r="214" spans="2:11" s="1" customFormat="1" ht="15" customHeight="1">
      <c r="B214" s="292"/>
      <c r="C214" s="228" t="s">
        <v>576</v>
      </c>
      <c r="D214" s="228"/>
      <c r="E214" s="228"/>
      <c r="F214" s="249">
        <v>1</v>
      </c>
      <c r="G214" s="287"/>
      <c r="H214" s="361" t="s">
        <v>615</v>
      </c>
      <c r="I214" s="361"/>
      <c r="J214" s="361"/>
      <c r="K214" s="293"/>
    </row>
    <row r="215" spans="2:11" s="1" customFormat="1" ht="15" customHeight="1">
      <c r="B215" s="292"/>
      <c r="C215" s="228"/>
      <c r="D215" s="228"/>
      <c r="E215" s="228"/>
      <c r="F215" s="249">
        <v>2</v>
      </c>
      <c r="G215" s="287"/>
      <c r="H215" s="361" t="s">
        <v>616</v>
      </c>
      <c r="I215" s="361"/>
      <c r="J215" s="361"/>
      <c r="K215" s="293"/>
    </row>
    <row r="216" spans="2:11" s="1" customFormat="1" ht="15" customHeight="1">
      <c r="B216" s="292"/>
      <c r="C216" s="228"/>
      <c r="D216" s="228"/>
      <c r="E216" s="228"/>
      <c r="F216" s="249">
        <v>3</v>
      </c>
      <c r="G216" s="287"/>
      <c r="H216" s="361" t="s">
        <v>617</v>
      </c>
      <c r="I216" s="361"/>
      <c r="J216" s="361"/>
      <c r="K216" s="293"/>
    </row>
    <row r="217" spans="2:11" s="1" customFormat="1" ht="15" customHeight="1">
      <c r="B217" s="292"/>
      <c r="C217" s="228"/>
      <c r="D217" s="228"/>
      <c r="E217" s="228"/>
      <c r="F217" s="249">
        <v>4</v>
      </c>
      <c r="G217" s="287"/>
      <c r="H217" s="361" t="s">
        <v>618</v>
      </c>
      <c r="I217" s="361"/>
      <c r="J217" s="361"/>
      <c r="K217" s="293"/>
    </row>
    <row r="218" spans="2:11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202211 - REVITALIZACE VIN...</vt:lpstr>
      <vt:lpstr>Pokyny pro vyplnění</vt:lpstr>
      <vt:lpstr>'202211 - REVITALIZACE VIN...'!Názvy_tisku</vt:lpstr>
      <vt:lpstr>'Rekapitulace stavby'!Názvy_tisku</vt:lpstr>
      <vt:lpstr>'202211 - REVITALIZACE VIN...'!Oblast_tisku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Libor Obadal</cp:lastModifiedBy>
  <dcterms:created xsi:type="dcterms:W3CDTF">2022-12-08T11:23:12Z</dcterms:created>
  <dcterms:modified xsi:type="dcterms:W3CDTF">2023-06-28T11:07:50Z</dcterms:modified>
</cp:coreProperties>
</file>