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CE-PŘÍPRAVA\Kino Panorama - výměna zdroje a vzduchotechnika\Stavební úpravy\"/>
    </mc:Choice>
  </mc:AlternateContent>
  <bookViews>
    <workbookView xWindow="0" yWindow="0" windowWidth="23640" windowHeight="11370"/>
  </bookViews>
  <sheets>
    <sheet name="Pokyny pro vyplnění" sheetId="11" r:id="rId1"/>
    <sheet name="Stavba" sheetId="1" r:id="rId2"/>
    <sheet name="VzorPolozky" sheetId="10" state="hidden" r:id="rId3"/>
    <sheet name="01 01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0101 Pol'!$A$1:$X$126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BA110" i="12"/>
  <c r="BA20" i="12"/>
  <c r="O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M13" i="12" s="1"/>
  <c r="I13" i="12"/>
  <c r="K13" i="12"/>
  <c r="O13" i="12"/>
  <c r="Q13" i="12"/>
  <c r="V13" i="12"/>
  <c r="K15" i="12"/>
  <c r="V15" i="12"/>
  <c r="G16" i="12"/>
  <c r="M16" i="12" s="1"/>
  <c r="M15" i="12" s="1"/>
  <c r="I16" i="12"/>
  <c r="I15" i="12" s="1"/>
  <c r="K16" i="12"/>
  <c r="O16" i="12"/>
  <c r="O15" i="12" s="1"/>
  <c r="Q16" i="12"/>
  <c r="Q15" i="12" s="1"/>
  <c r="V16" i="12"/>
  <c r="I23" i="12"/>
  <c r="Q23" i="12"/>
  <c r="G24" i="12"/>
  <c r="M24" i="12" s="1"/>
  <c r="I24" i="12"/>
  <c r="K24" i="12"/>
  <c r="K23" i="12" s="1"/>
  <c r="O24" i="12"/>
  <c r="Q24" i="12"/>
  <c r="V24" i="12"/>
  <c r="V23" i="12" s="1"/>
  <c r="G28" i="12"/>
  <c r="I28" i="12"/>
  <c r="K28" i="12"/>
  <c r="M28" i="12"/>
  <c r="O28" i="12"/>
  <c r="O23" i="12" s="1"/>
  <c r="Q28" i="12"/>
  <c r="V28" i="12"/>
  <c r="O29" i="12"/>
  <c r="G30" i="12"/>
  <c r="M30" i="12" s="1"/>
  <c r="I30" i="12"/>
  <c r="I29" i="12" s="1"/>
  <c r="K30" i="12"/>
  <c r="K29" i="12" s="1"/>
  <c r="O30" i="12"/>
  <c r="Q30" i="12"/>
  <c r="Q29" i="12" s="1"/>
  <c r="V30" i="12"/>
  <c r="V29" i="12" s="1"/>
  <c r="G35" i="12"/>
  <c r="M35" i="12" s="1"/>
  <c r="I35" i="12"/>
  <c r="K35" i="12"/>
  <c r="O35" i="12"/>
  <c r="Q35" i="12"/>
  <c r="V35" i="12"/>
  <c r="G42" i="12"/>
  <c r="M42" i="12" s="1"/>
  <c r="I42" i="12"/>
  <c r="K42" i="12"/>
  <c r="O42" i="12"/>
  <c r="Q42" i="12"/>
  <c r="V42" i="12"/>
  <c r="G49" i="12"/>
  <c r="I56" i="1" s="1"/>
  <c r="O49" i="12"/>
  <c r="G50" i="12"/>
  <c r="M50" i="12" s="1"/>
  <c r="M49" i="12" s="1"/>
  <c r="I50" i="12"/>
  <c r="I49" i="12" s="1"/>
  <c r="K50" i="12"/>
  <c r="K49" i="12" s="1"/>
  <c r="O50" i="12"/>
  <c r="Q50" i="12"/>
  <c r="Q49" i="12" s="1"/>
  <c r="V50" i="12"/>
  <c r="V49" i="12" s="1"/>
  <c r="I51" i="12"/>
  <c r="K51" i="12"/>
  <c r="Q51" i="12"/>
  <c r="V51" i="12"/>
  <c r="G52" i="12"/>
  <c r="G51" i="12" s="1"/>
  <c r="I52" i="12"/>
  <c r="K52" i="12"/>
  <c r="O52" i="12"/>
  <c r="O51" i="12" s="1"/>
  <c r="Q52" i="12"/>
  <c r="V52" i="12"/>
  <c r="G54" i="12"/>
  <c r="M54" i="12" s="1"/>
  <c r="I54" i="12"/>
  <c r="I53" i="12" s="1"/>
  <c r="K54" i="12"/>
  <c r="K53" i="12" s="1"/>
  <c r="O54" i="12"/>
  <c r="Q54" i="12"/>
  <c r="Q53" i="12" s="1"/>
  <c r="V54" i="12"/>
  <c r="V53" i="12" s="1"/>
  <c r="G58" i="12"/>
  <c r="I58" i="12"/>
  <c r="K58" i="12"/>
  <c r="M58" i="12"/>
  <c r="O58" i="12"/>
  <c r="Q58" i="12"/>
  <c r="V58" i="12"/>
  <c r="G62" i="12"/>
  <c r="I62" i="12"/>
  <c r="K62" i="12"/>
  <c r="O62" i="12"/>
  <c r="Q62" i="12"/>
  <c r="V62" i="12"/>
  <c r="G63" i="12"/>
  <c r="M63" i="12" s="1"/>
  <c r="I63" i="12"/>
  <c r="K63" i="12"/>
  <c r="O63" i="12"/>
  <c r="O53" i="12" s="1"/>
  <c r="Q63" i="12"/>
  <c r="V63" i="12"/>
  <c r="G65" i="12"/>
  <c r="M65" i="12" s="1"/>
  <c r="I65" i="12"/>
  <c r="K65" i="12"/>
  <c r="O65" i="12"/>
  <c r="Q65" i="12"/>
  <c r="V65" i="12"/>
  <c r="I67" i="12"/>
  <c r="K67" i="12"/>
  <c r="Q67" i="12"/>
  <c r="V67" i="12"/>
  <c r="G68" i="12"/>
  <c r="G67" i="12" s="1"/>
  <c r="I59" i="1" s="1"/>
  <c r="I68" i="12"/>
  <c r="K68" i="12"/>
  <c r="O68" i="12"/>
  <c r="O67" i="12" s="1"/>
  <c r="Q68" i="12"/>
  <c r="V68" i="12"/>
  <c r="G70" i="12"/>
  <c r="M70" i="12" s="1"/>
  <c r="I70" i="12"/>
  <c r="I69" i="12" s="1"/>
  <c r="K70" i="12"/>
  <c r="K69" i="12" s="1"/>
  <c r="O70" i="12"/>
  <c r="Q70" i="12"/>
  <c r="Q69" i="12" s="1"/>
  <c r="V70" i="12"/>
  <c r="V69" i="12" s="1"/>
  <c r="G73" i="12"/>
  <c r="M73" i="12" s="1"/>
  <c r="I73" i="12"/>
  <c r="K73" i="12"/>
  <c r="O73" i="12"/>
  <c r="Q73" i="12"/>
  <c r="V73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O69" i="12" s="1"/>
  <c r="Q77" i="12"/>
  <c r="V77" i="12"/>
  <c r="I78" i="12"/>
  <c r="O78" i="12"/>
  <c r="Q78" i="12"/>
  <c r="G79" i="12"/>
  <c r="M79" i="12" s="1"/>
  <c r="I79" i="12"/>
  <c r="K79" i="12"/>
  <c r="K78" i="12" s="1"/>
  <c r="O79" i="12"/>
  <c r="Q79" i="12"/>
  <c r="V79" i="12"/>
  <c r="V78" i="12" s="1"/>
  <c r="G81" i="12"/>
  <c r="G78" i="12" s="1"/>
  <c r="I61" i="1" s="1"/>
  <c r="I81" i="12"/>
  <c r="K81" i="12"/>
  <c r="O81" i="12"/>
  <c r="Q81" i="12"/>
  <c r="V81" i="12"/>
  <c r="O82" i="12"/>
  <c r="G83" i="12"/>
  <c r="M83" i="12" s="1"/>
  <c r="I83" i="12"/>
  <c r="I82" i="12" s="1"/>
  <c r="K83" i="12"/>
  <c r="K82" i="12" s="1"/>
  <c r="O83" i="12"/>
  <c r="Q83" i="12"/>
  <c r="Q82" i="12" s="1"/>
  <c r="V83" i="12"/>
  <c r="V82" i="12" s="1"/>
  <c r="G87" i="12"/>
  <c r="M87" i="12" s="1"/>
  <c r="I87" i="12"/>
  <c r="K87" i="12"/>
  <c r="O87" i="12"/>
  <c r="Q87" i="12"/>
  <c r="V87" i="12"/>
  <c r="G90" i="12"/>
  <c r="M90" i="12" s="1"/>
  <c r="I90" i="12"/>
  <c r="I89" i="12" s="1"/>
  <c r="K90" i="12"/>
  <c r="O90" i="12"/>
  <c r="O89" i="12" s="1"/>
  <c r="Q90" i="12"/>
  <c r="Q89" i="12" s="1"/>
  <c r="V90" i="12"/>
  <c r="G92" i="12"/>
  <c r="M92" i="12" s="1"/>
  <c r="I92" i="12"/>
  <c r="K92" i="12"/>
  <c r="O92" i="12"/>
  <c r="Q92" i="12"/>
  <c r="V92" i="12"/>
  <c r="G94" i="12"/>
  <c r="M94" i="12" s="1"/>
  <c r="I94" i="12"/>
  <c r="K94" i="12"/>
  <c r="K89" i="12" s="1"/>
  <c r="O94" i="12"/>
  <c r="Q94" i="12"/>
  <c r="V94" i="12"/>
  <c r="V89" i="12" s="1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101" i="12"/>
  <c r="I101" i="12"/>
  <c r="K101" i="12"/>
  <c r="O101" i="12"/>
  <c r="O100" i="12" s="1"/>
  <c r="Q101" i="12"/>
  <c r="V101" i="12"/>
  <c r="G104" i="12"/>
  <c r="M104" i="12" s="1"/>
  <c r="I104" i="12"/>
  <c r="K104" i="12"/>
  <c r="O104" i="12"/>
  <c r="Q104" i="12"/>
  <c r="V104" i="12"/>
  <c r="G105" i="12"/>
  <c r="M105" i="12" s="1"/>
  <c r="I105" i="12"/>
  <c r="I100" i="12" s="1"/>
  <c r="K105" i="12"/>
  <c r="O105" i="12"/>
  <c r="Q105" i="12"/>
  <c r="Q100" i="12" s="1"/>
  <c r="V105" i="12"/>
  <c r="G106" i="12"/>
  <c r="I106" i="12"/>
  <c r="K106" i="12"/>
  <c r="K100" i="12" s="1"/>
  <c r="M106" i="12"/>
  <c r="O106" i="12"/>
  <c r="Q106" i="12"/>
  <c r="V106" i="12"/>
  <c r="V100" i="12" s="1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I111" i="12"/>
  <c r="Q111" i="12"/>
  <c r="G112" i="12"/>
  <c r="M112" i="12" s="1"/>
  <c r="I112" i="12"/>
  <c r="K112" i="12"/>
  <c r="K111" i="12" s="1"/>
  <c r="O112" i="12"/>
  <c r="Q112" i="12"/>
  <c r="V112" i="12"/>
  <c r="V111" i="12" s="1"/>
  <c r="G113" i="12"/>
  <c r="I113" i="12"/>
  <c r="K113" i="12"/>
  <c r="M113" i="12"/>
  <c r="O113" i="12"/>
  <c r="Q113" i="12"/>
  <c r="V113" i="12"/>
  <c r="G114" i="12"/>
  <c r="G111" i="12" s="1"/>
  <c r="I65" i="1" s="1"/>
  <c r="I19" i="1" s="1"/>
  <c r="I114" i="12"/>
  <c r="K114" i="12"/>
  <c r="O114" i="12"/>
  <c r="O111" i="12" s="1"/>
  <c r="Q114" i="12"/>
  <c r="V114" i="12"/>
  <c r="AE116" i="12"/>
  <c r="F40" i="1" s="1"/>
  <c r="I20" i="1"/>
  <c r="I18" i="1"/>
  <c r="J28" i="1"/>
  <c r="J26" i="1"/>
  <c r="G38" i="1"/>
  <c r="F38" i="1"/>
  <c r="J23" i="1"/>
  <c r="J24" i="1"/>
  <c r="J25" i="1"/>
  <c r="J27" i="1"/>
  <c r="E24" i="1"/>
  <c r="E26" i="1"/>
  <c r="G100" i="12" l="1"/>
  <c r="I64" i="1" s="1"/>
  <c r="M101" i="12"/>
  <c r="M82" i="12"/>
  <c r="G82" i="12"/>
  <c r="I62" i="1" s="1"/>
  <c r="M81" i="12"/>
  <c r="M78" i="12"/>
  <c r="G69" i="12"/>
  <c r="I60" i="1" s="1"/>
  <c r="M68" i="12"/>
  <c r="M67" i="12" s="1"/>
  <c r="G53" i="12"/>
  <c r="I58" i="1" s="1"/>
  <c r="M62" i="12"/>
  <c r="M53" i="12" s="1"/>
  <c r="M52" i="12"/>
  <c r="M51" i="12" s="1"/>
  <c r="M29" i="12"/>
  <c r="G29" i="12"/>
  <c r="I55" i="1" s="1"/>
  <c r="M23" i="12"/>
  <c r="G23" i="12"/>
  <c r="I54" i="1" s="1"/>
  <c r="G8" i="12"/>
  <c r="M8" i="12"/>
  <c r="AF116" i="12"/>
  <c r="G40" i="1" s="1"/>
  <c r="H40" i="1" s="1"/>
  <c r="I40" i="1" s="1"/>
  <c r="F39" i="1"/>
  <c r="F42" i="1" s="1"/>
  <c r="G23" i="1" s="1"/>
  <c r="F41" i="1"/>
  <c r="M100" i="12"/>
  <c r="M69" i="12"/>
  <c r="M89" i="12"/>
  <c r="G89" i="12"/>
  <c r="I63" i="1" s="1"/>
  <c r="G15" i="12"/>
  <c r="I53" i="1" s="1"/>
  <c r="M114" i="12"/>
  <c r="M111" i="12" s="1"/>
  <c r="I17" i="1" l="1"/>
  <c r="G116" i="12"/>
  <c r="G41" i="1"/>
  <c r="H41" i="1" s="1"/>
  <c r="I41" i="1" s="1"/>
  <c r="I52" i="1"/>
  <c r="G39" i="1"/>
  <c r="G42" i="1" s="1"/>
  <c r="G25" i="1" s="1"/>
  <c r="A25" i="1" s="1"/>
  <c r="A23" i="1"/>
  <c r="G26" i="1" l="1"/>
  <c r="A26" i="1"/>
  <c r="H39" i="1"/>
  <c r="H42" i="1" s="1"/>
  <c r="I66" i="1"/>
  <c r="I16" i="1"/>
  <c r="I21" i="1" s="1"/>
  <c r="G28" i="1"/>
  <c r="G24" i="1"/>
  <c r="A24" i="1"/>
  <c r="I39" i="1" l="1"/>
  <c r="I42" i="1" s="1"/>
  <c r="J40" i="1" s="1"/>
  <c r="A27" i="1"/>
  <c r="A29" i="1" s="1"/>
  <c r="J65" i="1"/>
  <c r="J58" i="1"/>
  <c r="J54" i="1"/>
  <c r="J63" i="1"/>
  <c r="J59" i="1"/>
  <c r="J52" i="1"/>
  <c r="J61" i="1"/>
  <c r="J62" i="1"/>
  <c r="J57" i="1"/>
  <c r="J56" i="1"/>
  <c r="J55" i="1"/>
  <c r="J53" i="1"/>
  <c r="J64" i="1"/>
  <c r="J60" i="1"/>
  <c r="J39" i="1" l="1"/>
  <c r="J42" i="1" s="1"/>
  <c r="G29" i="1"/>
  <c r="G27" i="1" s="1"/>
  <c r="J41" i="1"/>
  <c r="J6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<sst xmlns="http://schemas.openxmlformats.org/spreadsheetml/2006/main" count="607" uniqueCount="271">
  <si>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</si>
  <si>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</si>
  <si>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</si>
  <si>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</si>
  <si>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</si>
  <si>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</si>
  <si>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</si>
  <si>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</si>
  <si>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</si>
  <si>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</si>
  <si>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</si>
  <si>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</si>
  <si>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</si>
  <si>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</si>
  <si>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</si>
  <si>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</si>
  <si>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</si>
  <si>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</si>
  <si>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</si>
  <si>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</si>
  <si>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</si>
  <si>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</si>
  <si>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</si>
  <si>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</si>
  <si>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</si>
  <si>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</si>
  <si>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</si>
  <si>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</si>
  <si>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</si>
  <si>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</si>
  <si>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</si>
  <si>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</si>
  <si>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</si>
  <si>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</si>
  <si>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</si>
  <si>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</si>
  <si>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</si>
  <si>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</si>
  <si>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</si>
  <si>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</si>
  <si>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</si>
  <si>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</si>
  <si>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</si>
  <si>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0101</t>
  </si>
  <si>
    <t>Stavební práce</t>
  </si>
  <si>
    <t>01</t>
  </si>
  <si>
    <t>Vzduchotechnika</t>
  </si>
  <si>
    <t>Objekt:</t>
  </si>
  <si>
    <t>Rozpočet:</t>
  </si>
  <si>
    <t>2023/07</t>
  </si>
  <si>
    <t>Rekonstrukce vzduchotechniky a kotelny v kině PANORAMA v Kyjově</t>
  </si>
  <si>
    <t>Stavba</t>
  </si>
  <si>
    <t>Celkem za stavbu</t>
  </si>
  <si>
    <t>CZK</t>
  </si>
  <si>
    <t>#POPS</t>
  </si>
  <si>
    <t>Popis stavby: 2023/07 - Rekonstrukce vzduchotechniky a kotelny v kině PANORAMA v Kyjově</t>
  </si>
  <si>
    <t>#POPO</t>
  </si>
  <si>
    <t>Popis objektu: 01 - Vzduchotechnika</t>
  </si>
  <si>
    <t>#POPR</t>
  </si>
  <si>
    <t>Popis rozpočtu: 0101 - Stavební práce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</si>
  <si>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</si>
  <si>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</si>
  <si>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</si>
  <si>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</si>
  <si>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</si>
  <si>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</si>
  <si>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4</t>
  </si>
  <si>
    <t>Vodorovné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</si>
  <si>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</si>
  <si>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</si>
  <si>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</si>
  <si>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</si>
  <si>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</si>
  <si>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</si>
  <si>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</si>
  <si>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</si>
  <si>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</si>
  <si>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</si>
  <si>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</si>
  <si>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</si>
  <si>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</si>
  <si>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</si>
  <si>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</si>
  <si>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</si>
  <si>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</si>
  <si>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</si>
  <si>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</si>
  <si>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</si>
  <si>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</si>
  <si>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</si>
  <si>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</si>
  <si>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</si>
  <si>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</si>
  <si>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</si>
  <si>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</si>
  <si>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</si>
  <si>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</si>
  <si>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</si>
  <si>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</si>
  <si>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</si>
  <si>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</si>
  <si>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</si>
  <si>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</si>
  <si>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</si>
  <si>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</si>
  <si>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</si>
  <si>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</si>
  <si>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</si>
  <si>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</si>
  <si>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</si>
  <si>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</si>
  <si>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</si>
  <si>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</si>
  <si>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</si>
  <si>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</si>
  <si>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</si>
  <si>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</si>
  <si>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</si>
  <si>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317941123RT4</t>
  </si>
  <si>
    <t>Osazení ocelových válcovaných nosníků  č.14-22 včetně dodávky profilu I č.18</t>
  </si>
  <si>
    <t>t</t>
  </si>
  <si>
    <t>RTS 23/ I</t>
  </si>
  <si>
    <t>Práce</t>
  </si>
  <si>
    <t>POL1_</t>
  </si>
  <si>
    <t>Otvor ve vnitřní zdi : (3*1,9*21,9)/1000</t>
  </si>
  <si>
    <t>VV</t>
  </si>
  <si>
    <t>Okno : (3*2,4*21,9)/1000</t>
  </si>
  <si>
    <t>Vchodové dveře : (3*2,1*21,9)/1000</t>
  </si>
  <si>
    <t>346244382RT2</t>
  </si>
  <si>
    <t>Plentování ocelových nosníků výšky 20 - 30 cm s použitím suché maltové směsi</t>
  </si>
  <si>
    <t>m2</t>
  </si>
  <si>
    <t>(1,9+2,4+2,1)*2*0,25</t>
  </si>
  <si>
    <t>347014112R00</t>
  </si>
  <si>
    <t>Předstěna SDK, tl.55 mm,1 x ocel. kce CD, bez izolace EI30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</si>
  <si>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</si>
  <si>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</si>
  <si>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</si>
  <si>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</si>
  <si>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((0,9+0,8)*2)*2,5</t>
  </si>
  <si>
    <t>((0,63+0,56)*2)*2,5</t>
  </si>
  <si>
    <t>411354173R00</t>
  </si>
  <si>
    <t>Podpěrná konstr. stropů do 12 kPa - zřízení</t>
  </si>
  <si>
    <t>1NP : 1,9*2</t>
  </si>
  <si>
    <t>2,1</t>
  </si>
  <si>
    <t>2,4</t>
  </si>
  <si>
    <t>411354174R00</t>
  </si>
  <si>
    <t>Podpěrná konstr. stropů do 12 kPa - odstranění</t>
  </si>
  <si>
    <t>612421331R00</t>
  </si>
  <si>
    <t>Oprava vápen.omítek stěn do 30 % pl. - štukových</t>
  </si>
  <si>
    <t>Včetně pomocného pracovního lešení o výšce podlahy do 1900 mm a pro zatížení do 1,5 kPa.</t>
  </si>
  <si>
    <t>10,97*2,85</t>
  </si>
  <si>
    <t>4,83*2*2,85</t>
  </si>
  <si>
    <t>3,48*2,85*2-(1,4*2,3)</t>
  </si>
  <si>
    <t>612425931R00</t>
  </si>
  <si>
    <t>Omítka vápenná vnitřního ostění - štuková</t>
  </si>
  <si>
    <t>1,4*0,9</t>
  </si>
  <si>
    <t>2,3*0,5*2</t>
  </si>
  <si>
    <t>1,8*0,5*2</t>
  </si>
  <si>
    <t>0,63*0,5*2</t>
  </si>
  <si>
    <t>1,6*0,5</t>
  </si>
  <si>
    <t>615481111R00</t>
  </si>
  <si>
    <t>Potažení válc.nosníků rabic.pletivem a postřik MC</t>
  </si>
  <si>
    <t>1,9*0,25*2</t>
  </si>
  <si>
    <t>1,9*0,5</t>
  </si>
  <si>
    <t>2,1*0,25*2</t>
  </si>
  <si>
    <t>2,1*0,5</t>
  </si>
  <si>
    <t>2,4*0,25*2</t>
  </si>
  <si>
    <t>2,4*0,5</t>
  </si>
  <si>
    <t>941955004R00</t>
  </si>
  <si>
    <t>Lešení lehké pomocné</t>
  </si>
  <si>
    <t>952901111R00</t>
  </si>
  <si>
    <t>Vyčištění budov o výšce podlaží do 4 m</t>
  </si>
  <si>
    <t>962031116R00</t>
  </si>
  <si>
    <t>Bourání příček z cihel pálených plných tl. 140 mm</t>
  </si>
  <si>
    <t>3,262*2,85-(0,8*2)</t>
  </si>
  <si>
    <t>6,3*2,85-(0,8*2*2)</t>
  </si>
  <si>
    <t>3,48*2,85</t>
  </si>
  <si>
    <t>962032231R00</t>
  </si>
  <si>
    <t>Bourání zdiva z cihel pálených na MVC</t>
  </si>
  <si>
    <t>m3</t>
  </si>
  <si>
    <t>Vnitřní nosná zeď : 2,75*1,45*0,5</t>
  </si>
  <si>
    <t>Okno : 1*0,88*0,5</t>
  </si>
  <si>
    <t>Vchodové dveře : 0,7*2,55*0,5</t>
  </si>
  <si>
    <t>963016211R00</t>
  </si>
  <si>
    <t>Demontáž podhledu SDK z kazet 600x600 mm, kov.rošt</t>
  </si>
  <si>
    <t>968072455R00</t>
  </si>
  <si>
    <t>Vybourání kovových dveřních zárubní pl. do 2 m2</t>
  </si>
  <si>
    <t>0,8*2*3</t>
  </si>
  <si>
    <t>978013191R00</t>
  </si>
  <si>
    <t>Otlučení omítek vnitřních stěn v rozsahu do 100 %</t>
  </si>
  <si>
    <t>Odkaz na mn. položky pořadí 11 : 32,36970*2</t>
  </si>
  <si>
    <t>998011002R00</t>
  </si>
  <si>
    <t>Přesun hmot pro budovy zděné výšky do 12 m</t>
  </si>
  <si>
    <t>Přesun hmot</t>
  </si>
  <si>
    <t>POL7_</t>
  </si>
  <si>
    <t>766601211R00</t>
  </si>
  <si>
    <t>Těsnění okenní spáry, ostění, PT fólie+ PP páska</t>
  </si>
  <si>
    <t>m</t>
  </si>
  <si>
    <t>Instalace a dodávka parotěsné okenní fólie a paropropustné expanzní pásky.</t>
  </si>
  <si>
    <t>(1,6+2,3)*2</t>
  </si>
  <si>
    <t>766711021RT1</t>
  </si>
  <si>
    <t>Montáž vstupních dveří s vypěněním na turbošrouby</t>
  </si>
  <si>
    <t>Montáž plastových dveří včetně dodávky a montáže PU pěny.</t>
  </si>
  <si>
    <t>76601R</t>
  </si>
  <si>
    <t>Dveře vchodové, dvoukřídlé 1600x2300, plastové bílé</t>
  </si>
  <si>
    <t>ks</t>
  </si>
  <si>
    <t>Vlastní</t>
  </si>
  <si>
    <t>Indiv</t>
  </si>
  <si>
    <t>Specifikace</t>
  </si>
  <si>
    <t>POL3_</t>
  </si>
  <si>
    <t>998766202R00</t>
  </si>
  <si>
    <t>Přesun hmot pro truhlářské konstr., výšky do 12 m</t>
  </si>
  <si>
    <t>767587211RT1</t>
  </si>
  <si>
    <t>Podhled minerální Knauf,vidit.kce,kazeta 600x600mm</t>
  </si>
  <si>
    <t>Úprava stropních kazet pro osazení VZT koncových prvků</t>
  </si>
  <si>
    <t>998767202R00</t>
  </si>
  <si>
    <t>Přesun hmot pro zámečnické konstr., výšky do 12 m</t>
  </si>
  <si>
    <t>784191101R00</t>
  </si>
  <si>
    <t>Penetrace podkladu univerzální Primalex 1x</t>
  </si>
  <si>
    <t>Odkaz na mn. položky pořadí 6 : 75,41150</t>
  </si>
  <si>
    <t>Odkaz na mn. položky pořadí 3 : 14,45000</t>
  </si>
  <si>
    <t>strop : 50</t>
  </si>
  <si>
    <t>784195112R00</t>
  </si>
  <si>
    <t>Malba Primalex Standard, bílá, bez penetrace, 2 x</t>
  </si>
  <si>
    <t>Odkaz na mn. položky pořadí 23 : 139,86150</t>
  </si>
  <si>
    <t>79901</t>
  </si>
  <si>
    <t>Nový vstup do stávajícího podzemního odsávacího kanálu v 1.NP</t>
  </si>
  <si>
    <t>soubor</t>
  </si>
  <si>
    <t>Včetně jeho zaslepení k venkovní stěně</t>
  </si>
  <si>
    <t>79902</t>
  </si>
  <si>
    <t>Vybourání zákaldů od stávajících zařízení VZT</t>
  </si>
  <si>
    <t>bourání, přesun suti, odvoz suti, poplatek za skládku</t>
  </si>
  <si>
    <t>79903</t>
  </si>
  <si>
    <t>Zapravení a vyrovnání podlah 1.NP po vybouraných základecha příčkách vč. nášlapných vrstev</t>
  </si>
  <si>
    <t>79904</t>
  </si>
  <si>
    <t>Zazdění stávajícího nasávacího otvoru</t>
  </si>
  <si>
    <t>79905</t>
  </si>
  <si>
    <t>Úprava střešního pláště – hydroizolace po montáži výfukového kolena nad úrovní střechy 2.NP</t>
  </si>
  <si>
    <t>79906</t>
  </si>
  <si>
    <t>Ocelová konstrukce pod zařízení C1, C2 na střeše 2.NP</t>
  </si>
  <si>
    <t>Ocelový profil I 180 mm, délky 4,6 m, 2 ks</t>
  </si>
  <si>
    <t>vč. nátěru, osazení s řádným upevněním</t>
  </si>
  <si>
    <t>979081121R00</t>
  </si>
  <si>
    <t>Příplatek k odvozu za každý další 1 km</t>
  </si>
  <si>
    <t>Počítáno se skládkou v Těmicích</t>
  </si>
  <si>
    <t>19,75212*13</t>
  </si>
  <si>
    <t>979091295R00</t>
  </si>
  <si>
    <t>Příplatek za vodo.přemístění suti při rekonstrukci</t>
  </si>
  <si>
    <t>Přesun suti</t>
  </si>
  <si>
    <t>POL8_</t>
  </si>
  <si>
    <t>979011111R00</t>
  </si>
  <si>
    <t>Svislá doprava suti a vybour. hmot za 2.NP a 1.PP</t>
  </si>
  <si>
    <t>979081111R00</t>
  </si>
  <si>
    <t>Odvoz suti a vybour. hmot na skládku do 1 km</t>
  </si>
  <si>
    <t>Včetně naložení na dopravní prostředek a složení na skládku, bez poplatku za skládku.</t>
  </si>
  <si>
    <t>979990107R00</t>
  </si>
  <si>
    <t>Poplatek za uložení suti - směs betonu, cihel, dřeva, skupina odpadu 170904</t>
  </si>
  <si>
    <t>979087312R00</t>
  </si>
  <si>
    <t>Vodorovné přemístění vyb. hmot nošením do 10 m</t>
  </si>
  <si>
    <t>S naložením suti nebo vybouraných hmot do dopravního prostředku a na jejich vyložením, popřípadě přeložením na normální dopravní prostředek.</t>
  </si>
  <si>
    <t>VN01</t>
  </si>
  <si>
    <t>Dokumentace skutečného provedení</t>
  </si>
  <si>
    <t>VN02</t>
  </si>
  <si>
    <t>Koordinační činnost</t>
  </si>
  <si>
    <t>VN03</t>
  </si>
  <si>
    <t>Likvidace obalových materiálů</t>
  </si>
  <si>
    <t>SUM</t>
  </si>
  <si>
    <t>Poznámky uchazeče k zadání</t>
  </si>
  <si>
    <t>POPUZIV</t>
  </si>
  <si>
    <t>Včetně: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</si>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</sst>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2" t="s">
        <v>4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7" t="s">
        <v>24</v>
      </c>
      <c r="C2" s="78"/>
      <c r="D2" s="79" t="s">
        <v>49</v>
      </c>
      <c r="E2" s="201" t="s">
        <v>50</v>
      </c>
      <c r="F2" s="202"/>
      <c r="G2" s="202"/>
      <c r="H2" s="202"/>
      <c r="I2" s="202"/>
      <c r="J2" s="20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4" t="s">
        <v>46</v>
      </c>
      <c r="F3" s="205"/>
      <c r="G3" s="205"/>
      <c r="H3" s="205"/>
      <c r="I3" s="205"/>
      <c r="J3" s="206"/>
    </row>
    <row r="4" spans="1:15" ht="23.25" customHeight="1" x14ac:dyDescent="0.2">
      <c r="A4" s="76">
        <v>1171</v>
      </c>
      <c r="B4" s="82" t="s">
        <v>48</v>
      </c>
      <c r="C4" s="83"/>
      <c r="D4" s="84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23</v>
      </c>
      <c r="D5" s="219"/>
      <c r="E5" s="220"/>
      <c r="F5" s="220"/>
      <c r="G5" s="220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1"/>
      <c r="E6" s="222"/>
      <c r="F6" s="222"/>
      <c r="G6" s="22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8"/>
      <c r="E11" s="208"/>
      <c r="F11" s="208"/>
      <c r="G11" s="208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7"/>
      <c r="F15" s="207"/>
      <c r="G15" s="209"/>
      <c r="H15" s="209"/>
      <c r="I15" s="209" t="s">
        <v>31</v>
      </c>
      <c r="J15" s="210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8"/>
      <c r="F16" s="199"/>
      <c r="G16" s="198"/>
      <c r="H16" s="199"/>
      <c r="I16" s="198">
        <f>SUMIF(F52:F65,A16,I52:I65)+SUMIF(F52:F65,"PSU",I52:I65)</f>
        <v>0</v>
      </c>
      <c r="J16" s="200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8"/>
      <c r="F17" s="199"/>
      <c r="G17" s="198"/>
      <c r="H17" s="199"/>
      <c r="I17" s="198">
        <f>SUMIF(F52:F65,A17,I52:I65)</f>
        <v>0</v>
      </c>
      <c r="J17" s="200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8"/>
      <c r="F18" s="199"/>
      <c r="G18" s="198"/>
      <c r="H18" s="199"/>
      <c r="I18" s="198">
        <f>SUMIF(F52:F65,A18,I52:I65)</f>
        <v>0</v>
      </c>
      <c r="J18" s="200"/>
    </row>
    <row r="19" spans="1:10" ht="23.25" customHeight="1" x14ac:dyDescent="0.2">
      <c r="A19" s="139" t="s">
        <v>89</v>
      </c>
      <c r="B19" s="38" t="s">
        <v>29</v>
      </c>
      <c r="C19" s="62"/>
      <c r="D19" s="63"/>
      <c r="E19" s="198"/>
      <c r="F19" s="199"/>
      <c r="G19" s="198"/>
      <c r="H19" s="199"/>
      <c r="I19" s="198">
        <f>SUMIF(F52:F65,A19,I52:I65)</f>
        <v>0</v>
      </c>
      <c r="J19" s="200"/>
    </row>
    <row r="20" spans="1:10" ht="23.25" customHeight="1" x14ac:dyDescent="0.2">
      <c r="A20" s="139" t="s">
        <v>90</v>
      </c>
      <c r="B20" s="38" t="s">
        <v>30</v>
      </c>
      <c r="C20" s="62"/>
      <c r="D20" s="63"/>
      <c r="E20" s="198"/>
      <c r="F20" s="199"/>
      <c r="G20" s="198"/>
      <c r="H20" s="199"/>
      <c r="I20" s="198">
        <f>SUMIF(F52:F65,A20,I52:I65)</f>
        <v>0</v>
      </c>
      <c r="J20" s="20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12"/>
      <c r="G21" s="211"/>
      <c r="H21" s="212"/>
      <c r="I21" s="211">
        <f>SUM(I16:J20)</f>
        <v>0</v>
      </c>
      <c r="J21" s="23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8">
        <f>ZakladDPHSniVypocet</f>
        <v>0</v>
      </c>
      <c r="H23" s="229"/>
      <c r="I23" s="22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6">
        <f>A23</f>
        <v>0</v>
      </c>
      <c r="H24" s="227"/>
      <c r="I24" s="22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8">
        <f>ZakladDPHZaklVypocet</f>
        <v>0</v>
      </c>
      <c r="H25" s="229"/>
      <c r="I25" s="22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5">
        <f>A25</f>
        <v>0</v>
      </c>
      <c r="H26" s="196"/>
      <c r="I26" s="19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7">
        <f>CenaCelkem-(ZakladDPHSni+DPHSni+ZakladDPHZakl+DPHZakl)</f>
        <v>0</v>
      </c>
      <c r="H27" s="197"/>
      <c r="I27" s="197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31">
        <f>ZakladDPHSniVypocet+ZakladDPHZaklVypocet</f>
        <v>0</v>
      </c>
      <c r="H28" s="232"/>
      <c r="I28" s="23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31">
        <f>A27</f>
        <v>0</v>
      </c>
      <c r="H29" s="231"/>
      <c r="I29" s="231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3"/>
      <c r="E34" s="234"/>
      <c r="G34" s="235"/>
      <c r="H34" s="236"/>
      <c r="I34" s="236"/>
      <c r="J34" s="25"/>
    </row>
    <row r="35" spans="1:10" ht="12.75" customHeight="1" x14ac:dyDescent="0.2">
      <c r="A35" s="2"/>
      <c r="B35" s="2"/>
      <c r="D35" s="225" t="s">
        <v>2</v>
      </c>
      <c r="E35" s="22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237"/>
      <c r="D39" s="237"/>
      <c r="E39" s="237"/>
      <c r="F39" s="100">
        <f>'01 0101 Pol'!AE116</f>
        <v>0</v>
      </c>
      <c r="G39" s="101">
        <f>'01 0101 Pol'!AF116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238" t="s">
        <v>46</v>
      </c>
      <c r="D40" s="238"/>
      <c r="E40" s="238"/>
      <c r="F40" s="105">
        <f>'01 0101 Pol'!AE116</f>
        <v>0</v>
      </c>
      <c r="G40" s="106">
        <f>'01 0101 Pol'!AF116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237" t="s">
        <v>44</v>
      </c>
      <c r="D41" s="237"/>
      <c r="E41" s="237"/>
      <c r="F41" s="109">
        <f>'01 0101 Pol'!AE116</f>
        <v>0</v>
      </c>
      <c r="G41" s="102">
        <f>'01 0101 Pol'!AF116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39" t="s">
        <v>52</v>
      </c>
      <c r="C42" s="240"/>
      <c r="D42" s="240"/>
      <c r="E42" s="241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21" t="s">
        <v>60</v>
      </c>
    </row>
    <row r="51" spans="1:10" ht="25.5" customHeight="1" x14ac:dyDescent="0.2">
      <c r="A51" s="123"/>
      <c r="B51" s="126" t="s">
        <v>18</v>
      </c>
      <c r="C51" s="126" t="s">
        <v>6</v>
      </c>
      <c r="D51" s="127"/>
      <c r="E51" s="127"/>
      <c r="F51" s="128" t="s">
        <v>61</v>
      </c>
      <c r="G51" s="128"/>
      <c r="H51" s="128"/>
      <c r="I51" s="128" t="s">
        <v>31</v>
      </c>
      <c r="J51" s="128" t="s">
        <v>0</v>
      </c>
    </row>
    <row r="52" spans="1:10" ht="36.75" customHeight="1" x14ac:dyDescent="0.2">
      <c r="A52" s="124"/>
      <c r="B52" s="129" t="s">
        <v>62</v>
      </c>
      <c r="C52" s="242" t="s">
        <v>63</v>
      </c>
      <c r="D52" s="243"/>
      <c r="E52" s="243"/>
      <c r="F52" s="137" t="s">
        <v>26</v>
      </c>
      <c r="G52" s="130"/>
      <c r="H52" s="130"/>
      <c r="I52" s="130">
        <f>'01 0101 Pol'!G8</f>
        <v>0</v>
      </c>
      <c r="J52" s="135" t="str">
        <f>IF(I66=0,"",I52/I66*100)</f>
        <v/>
      </c>
    </row>
    <row r="53" spans="1:10" ht="36.75" customHeight="1" x14ac:dyDescent="0.2">
      <c r="A53" s="124"/>
      <c r="B53" s="129" t="s">
        <v>64</v>
      </c>
      <c r="C53" s="242" t="s">
        <v>65</v>
      </c>
      <c r="D53" s="243"/>
      <c r="E53" s="243"/>
      <c r="F53" s="137" t="s">
        <v>26</v>
      </c>
      <c r="G53" s="130"/>
      <c r="H53" s="130"/>
      <c r="I53" s="130">
        <f>'01 0101 Pol'!G15</f>
        <v>0</v>
      </c>
      <c r="J53" s="135" t="str">
        <f>IF(I66=0,"",I53/I66*100)</f>
        <v/>
      </c>
    </row>
    <row r="54" spans="1:10" ht="36.75" customHeight="1" x14ac:dyDescent="0.2">
      <c r="A54" s="124"/>
      <c r="B54" s="129" t="s">
        <v>66</v>
      </c>
      <c r="C54" s="242" t="s">
        <v>67</v>
      </c>
      <c r="D54" s="243"/>
      <c r="E54" s="243"/>
      <c r="F54" s="137" t="s">
        <v>26</v>
      </c>
      <c r="G54" s="130"/>
      <c r="H54" s="130"/>
      <c r="I54" s="130">
        <f>'01 0101 Pol'!G23</f>
        <v>0</v>
      </c>
      <c r="J54" s="135" t="str">
        <f>IF(I66=0,"",I54/I66*100)</f>
        <v/>
      </c>
    </row>
    <row r="55" spans="1:10" ht="36.75" customHeight="1" x14ac:dyDescent="0.2">
      <c r="A55" s="124"/>
      <c r="B55" s="129" t="s">
        <v>68</v>
      </c>
      <c r="C55" s="242" t="s">
        <v>69</v>
      </c>
      <c r="D55" s="243"/>
      <c r="E55" s="243"/>
      <c r="F55" s="137" t="s">
        <v>26</v>
      </c>
      <c r="G55" s="130"/>
      <c r="H55" s="130"/>
      <c r="I55" s="130">
        <f>'01 0101 Pol'!G29</f>
        <v>0</v>
      </c>
      <c r="J55" s="135" t="str">
        <f>IF(I66=0,"",I55/I66*100)</f>
        <v/>
      </c>
    </row>
    <row r="56" spans="1:10" ht="36.75" customHeight="1" x14ac:dyDescent="0.2">
      <c r="A56" s="124"/>
      <c r="B56" s="129" t="s">
        <v>70</v>
      </c>
      <c r="C56" s="242" t="s">
        <v>71</v>
      </c>
      <c r="D56" s="243"/>
      <c r="E56" s="243"/>
      <c r="F56" s="137" t="s">
        <v>26</v>
      </c>
      <c r="G56" s="130"/>
      <c r="H56" s="130"/>
      <c r="I56" s="130">
        <f>'01 0101 Pol'!G49</f>
        <v>0</v>
      </c>
      <c r="J56" s="135" t="str">
        <f>IF(I66=0,"",I56/I66*100)</f>
        <v/>
      </c>
    </row>
    <row r="57" spans="1:10" ht="36.75" customHeight="1" x14ac:dyDescent="0.2">
      <c r="A57" s="124"/>
      <c r="B57" s="129" t="s">
        <v>72</v>
      </c>
      <c r="C57" s="242" t="s">
        <v>73</v>
      </c>
      <c r="D57" s="243"/>
      <c r="E57" s="243"/>
      <c r="F57" s="137" t="s">
        <v>26</v>
      </c>
      <c r="G57" s="130"/>
      <c r="H57" s="130"/>
      <c r="I57" s="130">
        <f>'01 0101 Pol'!G51</f>
        <v>0</v>
      </c>
      <c r="J57" s="135" t="str">
        <f>IF(I66=0,"",I57/I66*100)</f>
        <v/>
      </c>
    </row>
    <row r="58" spans="1:10" ht="36.75" customHeight="1" x14ac:dyDescent="0.2">
      <c r="A58" s="124"/>
      <c r="B58" s="129" t="s">
        <v>74</v>
      </c>
      <c r="C58" s="242" t="s">
        <v>75</v>
      </c>
      <c r="D58" s="243"/>
      <c r="E58" s="243"/>
      <c r="F58" s="137" t="s">
        <v>26</v>
      </c>
      <c r="G58" s="130"/>
      <c r="H58" s="130"/>
      <c r="I58" s="130">
        <f>'01 0101 Pol'!G53</f>
        <v>0</v>
      </c>
      <c r="J58" s="135" t="str">
        <f>IF(I66=0,"",I58/I66*100)</f>
        <v/>
      </c>
    </row>
    <row r="59" spans="1:10" ht="36.75" customHeight="1" x14ac:dyDescent="0.2">
      <c r="A59" s="124"/>
      <c r="B59" s="129" t="s">
        <v>76</v>
      </c>
      <c r="C59" s="242" t="s">
        <v>77</v>
      </c>
      <c r="D59" s="243"/>
      <c r="E59" s="243"/>
      <c r="F59" s="137" t="s">
        <v>26</v>
      </c>
      <c r="G59" s="130"/>
      <c r="H59" s="130"/>
      <c r="I59" s="130">
        <f>'01 0101 Pol'!G67</f>
        <v>0</v>
      </c>
      <c r="J59" s="135" t="str">
        <f>IF(I66=0,"",I59/I66*100)</f>
        <v/>
      </c>
    </row>
    <row r="60" spans="1:10" ht="36.75" customHeight="1" x14ac:dyDescent="0.2">
      <c r="A60" s="124"/>
      <c r="B60" s="129" t="s">
        <v>78</v>
      </c>
      <c r="C60" s="242" t="s">
        <v>79</v>
      </c>
      <c r="D60" s="243"/>
      <c r="E60" s="243"/>
      <c r="F60" s="137" t="s">
        <v>27</v>
      </c>
      <c r="G60" s="130"/>
      <c r="H60" s="130"/>
      <c r="I60" s="130">
        <f>'01 0101 Pol'!G69</f>
        <v>0</v>
      </c>
      <c r="J60" s="135" t="str">
        <f>IF(I66=0,"",I60/I66*100)</f>
        <v/>
      </c>
    </row>
    <row r="61" spans="1:10" ht="36.75" customHeight="1" x14ac:dyDescent="0.2">
      <c r="A61" s="124"/>
      <c r="B61" s="129" t="s">
        <v>80</v>
      </c>
      <c r="C61" s="242" t="s">
        <v>81</v>
      </c>
      <c r="D61" s="243"/>
      <c r="E61" s="243"/>
      <c r="F61" s="137" t="s">
        <v>27</v>
      </c>
      <c r="G61" s="130"/>
      <c r="H61" s="130"/>
      <c r="I61" s="130">
        <f>'01 0101 Pol'!G78</f>
        <v>0</v>
      </c>
      <c r="J61" s="135" t="str">
        <f>IF(I66=0,"",I61/I66*100)</f>
        <v/>
      </c>
    </row>
    <row r="62" spans="1:10" ht="36.75" customHeight="1" x14ac:dyDescent="0.2">
      <c r="A62" s="124"/>
      <c r="B62" s="129" t="s">
        <v>82</v>
      </c>
      <c r="C62" s="242" t="s">
        <v>83</v>
      </c>
      <c r="D62" s="243"/>
      <c r="E62" s="243"/>
      <c r="F62" s="137" t="s">
        <v>27</v>
      </c>
      <c r="G62" s="130"/>
      <c r="H62" s="130"/>
      <c r="I62" s="130">
        <f>'01 0101 Pol'!G82</f>
        <v>0</v>
      </c>
      <c r="J62" s="135" t="str">
        <f>IF(I66=0,"",I62/I66*100)</f>
        <v/>
      </c>
    </row>
    <row r="63" spans="1:10" ht="36.75" customHeight="1" x14ac:dyDescent="0.2">
      <c r="A63" s="124"/>
      <c r="B63" s="129" t="s">
        <v>84</v>
      </c>
      <c r="C63" s="242" t="s">
        <v>85</v>
      </c>
      <c r="D63" s="243"/>
      <c r="E63" s="243"/>
      <c r="F63" s="137" t="s">
        <v>27</v>
      </c>
      <c r="G63" s="130"/>
      <c r="H63" s="130"/>
      <c r="I63" s="130">
        <f>'01 0101 Pol'!G89</f>
        <v>0</v>
      </c>
      <c r="J63" s="135" t="str">
        <f>IF(I66=0,"",I63/I66*100)</f>
        <v/>
      </c>
    </row>
    <row r="64" spans="1:10" ht="36.75" customHeight="1" x14ac:dyDescent="0.2">
      <c r="A64" s="124"/>
      <c r="B64" s="129" t="s">
        <v>86</v>
      </c>
      <c r="C64" s="242" t="s">
        <v>87</v>
      </c>
      <c r="D64" s="243"/>
      <c r="E64" s="243"/>
      <c r="F64" s="137" t="s">
        <v>88</v>
      </c>
      <c r="G64" s="130"/>
      <c r="H64" s="130"/>
      <c r="I64" s="130">
        <f>'01 0101 Pol'!G100</f>
        <v>0</v>
      </c>
      <c r="J64" s="135" t="str">
        <f>IF(I66=0,"",I64/I66*100)</f>
        <v/>
      </c>
    </row>
    <row r="65" spans="1:10" ht="36.75" customHeight="1" x14ac:dyDescent="0.2">
      <c r="A65" s="124"/>
      <c r="B65" s="129" t="s">
        <v>89</v>
      </c>
      <c r="C65" s="242" t="s">
        <v>29</v>
      </c>
      <c r="D65" s="243"/>
      <c r="E65" s="243"/>
      <c r="F65" s="137" t="s">
        <v>89</v>
      </c>
      <c r="G65" s="130"/>
      <c r="H65" s="130"/>
      <c r="I65" s="130">
        <f>'01 0101 Pol'!G111</f>
        <v>0</v>
      </c>
      <c r="J65" s="135" t="str">
        <f>IF(I66=0,"",I65/I66*100)</f>
        <v/>
      </c>
    </row>
    <row r="66" spans="1:10" ht="25.5" customHeight="1" x14ac:dyDescent="0.2">
      <c r="A66" s="125"/>
      <c r="B66" s="131" t="s">
        <v>1</v>
      </c>
      <c r="C66" s="132"/>
      <c r="D66" s="133"/>
      <c r="E66" s="133"/>
      <c r="F66" s="138"/>
      <c r="G66" s="134"/>
      <c r="H66" s="134"/>
      <c r="I66" s="134">
        <f>SUM(I52:I65)</f>
        <v>0</v>
      </c>
      <c r="J66" s="136">
        <f>SUM(J52:J65)</f>
        <v>0</v>
      </c>
    </row>
    <row r="67" spans="1:10" x14ac:dyDescent="0.2">
      <c r="F67" s="87"/>
      <c r="G67" s="87"/>
      <c r="H67" s="87"/>
      <c r="I67" s="87"/>
      <c r="J67" s="88"/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10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14" activePane="bottomLeft" state="frozen"/>
      <selection pane="bottomLeft" activeCell="F126" sqref="F12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91</v>
      </c>
    </row>
    <row r="2" spans="1:60" ht="24.95" customHeight="1" x14ac:dyDescent="0.2">
      <c r="A2" s="140" t="s">
        <v>8</v>
      </c>
      <c r="B2" s="49" t="s">
        <v>49</v>
      </c>
      <c r="C2" s="267" t="s">
        <v>50</v>
      </c>
      <c r="D2" s="268"/>
      <c r="E2" s="268"/>
      <c r="F2" s="268"/>
      <c r="G2" s="269"/>
      <c r="AG2" t="s">
        <v>92</v>
      </c>
    </row>
    <row r="3" spans="1:60" ht="24.95" customHeight="1" x14ac:dyDescent="0.2">
      <c r="A3" s="140" t="s">
        <v>9</v>
      </c>
      <c r="B3" s="49" t="s">
        <v>45</v>
      </c>
      <c r="C3" s="267" t="s">
        <v>46</v>
      </c>
      <c r="D3" s="268"/>
      <c r="E3" s="268"/>
      <c r="F3" s="268"/>
      <c r="G3" s="269"/>
      <c r="AC3" s="122" t="s">
        <v>92</v>
      </c>
      <c r="AG3" t="s">
        <v>93</v>
      </c>
    </row>
    <row r="4" spans="1:60" ht="24.95" customHeight="1" x14ac:dyDescent="0.2">
      <c r="A4" s="141" t="s">
        <v>10</v>
      </c>
      <c r="B4" s="142" t="s">
        <v>43</v>
      </c>
      <c r="C4" s="270" t="s">
        <v>44</v>
      </c>
      <c r="D4" s="271"/>
      <c r="E4" s="271"/>
      <c r="F4" s="271"/>
      <c r="G4" s="272"/>
      <c r="AG4" t="s">
        <v>94</v>
      </c>
    </row>
    <row r="5" spans="1:60" x14ac:dyDescent="0.2">
      <c r="D5" s="10"/>
    </row>
    <row r="6" spans="1:60" ht="38.25" x14ac:dyDescent="0.2">
      <c r="A6" s="144" t="s">
        <v>95</v>
      </c>
      <c r="B6" s="146" t="s">
        <v>96</v>
      </c>
      <c r="C6" s="146" t="s">
        <v>97</v>
      </c>
      <c r="D6" s="145" t="s">
        <v>98</v>
      </c>
      <c r="E6" s="144" t="s">
        <v>99</v>
      </c>
      <c r="F6" s="143" t="s">
        <v>100</v>
      </c>
      <c r="G6" s="144" t="s">
        <v>31</v>
      </c>
      <c r="H6" s="147" t="s">
        <v>32</v>
      </c>
      <c r="I6" s="147" t="s">
        <v>101</v>
      </c>
      <c r="J6" s="147" t="s">
        <v>33</v>
      </c>
      <c r="K6" s="147" t="s">
        <v>102</v>
      </c>
      <c r="L6" s="147" t="s">
        <v>103</v>
      </c>
      <c r="M6" s="147" t="s">
        <v>104</v>
      </c>
      <c r="N6" s="147" t="s">
        <v>105</v>
      </c>
      <c r="O6" s="147" t="s">
        <v>106</v>
      </c>
      <c r="P6" s="147" t="s">
        <v>107</v>
      </c>
      <c r="Q6" s="147" t="s">
        <v>108</v>
      </c>
      <c r="R6" s="147" t="s">
        <v>109</v>
      </c>
      <c r="S6" s="147" t="s">
        <v>110</v>
      </c>
      <c r="T6" s="147" t="s">
        <v>111</v>
      </c>
      <c r="U6" s="147" t="s">
        <v>112</v>
      </c>
      <c r="V6" s="147" t="s">
        <v>113</v>
      </c>
      <c r="W6" s="147" t="s">
        <v>114</v>
      </c>
      <c r="X6" s="147" t="s">
        <v>115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4" t="s">
        <v>116</v>
      </c>
      <c r="B8" s="165" t="s">
        <v>62</v>
      </c>
      <c r="C8" s="184" t="s">
        <v>63</v>
      </c>
      <c r="D8" s="166"/>
      <c r="E8" s="167"/>
      <c r="F8" s="168"/>
      <c r="G8" s="169">
        <f>SUMIF(AG9:AG14,"&lt;&gt;NOR",G9:G14)</f>
        <v>0</v>
      </c>
      <c r="H8" s="163"/>
      <c r="I8" s="163">
        <f>SUM(I9:I14)</f>
        <v>22819.27</v>
      </c>
      <c r="J8" s="163"/>
      <c r="K8" s="163">
        <f>SUM(K9:K14)</f>
        <v>6712.17</v>
      </c>
      <c r="L8" s="163"/>
      <c r="M8" s="163">
        <f>SUM(M9:M14)</f>
        <v>0</v>
      </c>
      <c r="N8" s="162"/>
      <c r="O8" s="162">
        <f>SUM(O9:O14)</f>
        <v>0.95</v>
      </c>
      <c r="P8" s="162"/>
      <c r="Q8" s="162">
        <f>SUM(Q9:Q14)</f>
        <v>0</v>
      </c>
      <c r="R8" s="163"/>
      <c r="S8" s="163"/>
      <c r="T8" s="163"/>
      <c r="U8" s="163"/>
      <c r="V8" s="163">
        <f>SUM(V9:V14)</f>
        <v>10.62</v>
      </c>
      <c r="W8" s="163"/>
      <c r="X8" s="163"/>
      <c r="AG8" t="s">
        <v>117</v>
      </c>
    </row>
    <row r="9" spans="1:60" ht="22.5" outlineLevel="1" x14ac:dyDescent="0.2">
      <c r="A9" s="171">
        <v>1</v>
      </c>
      <c r="B9" s="172" t="s">
        <v>118</v>
      </c>
      <c r="C9" s="185" t="s">
        <v>119</v>
      </c>
      <c r="D9" s="173" t="s">
        <v>120</v>
      </c>
      <c r="E9" s="174">
        <v>0.42048000000000002</v>
      </c>
      <c r="F9" s="175">
        <v>0</v>
      </c>
      <c r="G9" s="176">
        <f>ROUND(E9*F9,2)</f>
        <v>0</v>
      </c>
      <c r="H9" s="159">
        <v>49452.08</v>
      </c>
      <c r="I9" s="158">
        <f>ROUND(E9*H9,2)</f>
        <v>20793.61</v>
      </c>
      <c r="J9" s="159">
        <v>11457.92</v>
      </c>
      <c r="K9" s="158">
        <f>ROUND(E9*J9,2)</f>
        <v>4817.83</v>
      </c>
      <c r="L9" s="158">
        <v>21</v>
      </c>
      <c r="M9" s="158">
        <f>G9*(1+L9/100)</f>
        <v>0</v>
      </c>
      <c r="N9" s="157">
        <v>1.0970899999999999</v>
      </c>
      <c r="O9" s="157">
        <f>ROUND(E9*N9,2)</f>
        <v>0.46</v>
      </c>
      <c r="P9" s="157">
        <v>0</v>
      </c>
      <c r="Q9" s="157">
        <f>ROUND(E9*P9,2)</f>
        <v>0</v>
      </c>
      <c r="R9" s="158"/>
      <c r="S9" s="158" t="s">
        <v>121</v>
      </c>
      <c r="T9" s="158" t="s">
        <v>121</v>
      </c>
      <c r="U9" s="158">
        <v>16.582999999999998</v>
      </c>
      <c r="V9" s="158">
        <f>ROUND(E9*U9,2)</f>
        <v>6.97</v>
      </c>
      <c r="W9" s="158"/>
      <c r="X9" s="158" t="s">
        <v>122</v>
      </c>
      <c r="Y9" s="148"/>
      <c r="Z9" s="148"/>
      <c r="AA9" s="148"/>
      <c r="AB9" s="148"/>
      <c r="AC9" s="148"/>
      <c r="AD9" s="148"/>
      <c r="AE9" s="148"/>
      <c r="AF9" s="148"/>
      <c r="AG9" s="148" t="s">
        <v>123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124</v>
      </c>
      <c r="D10" s="160"/>
      <c r="E10" s="161">
        <v>0.12483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125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126</v>
      </c>
      <c r="D11" s="160"/>
      <c r="E11" s="161">
        <v>0.15767999999999999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125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127</v>
      </c>
      <c r="D12" s="160"/>
      <c r="E12" s="161">
        <v>0.13797000000000001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125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71">
        <v>2</v>
      </c>
      <c r="B13" s="172" t="s">
        <v>128</v>
      </c>
      <c r="C13" s="185" t="s">
        <v>129</v>
      </c>
      <c r="D13" s="173" t="s">
        <v>130</v>
      </c>
      <c r="E13" s="174">
        <v>3.2</v>
      </c>
      <c r="F13" s="175">
        <v>0</v>
      </c>
      <c r="G13" s="176">
        <f>ROUND(E13*F13,2)</f>
        <v>0</v>
      </c>
      <c r="H13" s="159">
        <v>633.02</v>
      </c>
      <c r="I13" s="158">
        <f>ROUND(E13*H13,2)</f>
        <v>2025.66</v>
      </c>
      <c r="J13" s="159">
        <v>591.98</v>
      </c>
      <c r="K13" s="158">
        <f>ROUND(E13*J13,2)</f>
        <v>1894.34</v>
      </c>
      <c r="L13" s="158">
        <v>21</v>
      </c>
      <c r="M13" s="158">
        <f>G13*(1+L13/100)</f>
        <v>0</v>
      </c>
      <c r="N13" s="157">
        <v>0.15310000000000001</v>
      </c>
      <c r="O13" s="157">
        <f>ROUND(E13*N13,2)</f>
        <v>0.49</v>
      </c>
      <c r="P13" s="157">
        <v>0</v>
      </c>
      <c r="Q13" s="157">
        <f>ROUND(E13*P13,2)</f>
        <v>0</v>
      </c>
      <c r="R13" s="158"/>
      <c r="S13" s="158" t="s">
        <v>121</v>
      </c>
      <c r="T13" s="158" t="s">
        <v>121</v>
      </c>
      <c r="U13" s="158">
        <v>1.1419999999999999</v>
      </c>
      <c r="V13" s="158">
        <f>ROUND(E13*U13,2)</f>
        <v>3.65</v>
      </c>
      <c r="W13" s="158"/>
      <c r="X13" s="158" t="s">
        <v>122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123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6" t="s">
        <v>131</v>
      </c>
      <c r="D14" s="160"/>
      <c r="E14" s="161">
        <v>3.2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125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64" t="s">
        <v>116</v>
      </c>
      <c r="B15" s="165" t="s">
        <v>64</v>
      </c>
      <c r="C15" s="184" t="s">
        <v>65</v>
      </c>
      <c r="D15" s="166"/>
      <c r="E15" s="167"/>
      <c r="F15" s="168"/>
      <c r="G15" s="169">
        <f>SUMIF(AG16:AG22,"&lt;&gt;NOR",G16:G22)</f>
        <v>0</v>
      </c>
      <c r="H15" s="163"/>
      <c r="I15" s="163">
        <f>SUM(I16:I22)</f>
        <v>4396.7</v>
      </c>
      <c r="J15" s="163"/>
      <c r="K15" s="163">
        <f>SUM(K16:K22)</f>
        <v>6296.3</v>
      </c>
      <c r="L15" s="163"/>
      <c r="M15" s="163">
        <f>SUM(M16:M22)</f>
        <v>0</v>
      </c>
      <c r="N15" s="162"/>
      <c r="O15" s="162">
        <f>SUM(O16:O22)</f>
        <v>0.19</v>
      </c>
      <c r="P15" s="162"/>
      <c r="Q15" s="162">
        <f>SUM(Q16:Q22)</f>
        <v>0</v>
      </c>
      <c r="R15" s="163"/>
      <c r="S15" s="163"/>
      <c r="T15" s="163"/>
      <c r="U15" s="163"/>
      <c r="V15" s="163">
        <f>SUM(V16:V22)</f>
        <v>10.69</v>
      </c>
      <c r="W15" s="163"/>
      <c r="X15" s="163"/>
      <c r="AG15" t="s">
        <v>117</v>
      </c>
    </row>
    <row r="16" spans="1:60" ht="22.5" outlineLevel="1" x14ac:dyDescent="0.2">
      <c r="A16" s="171">
        <v>3</v>
      </c>
      <c r="B16" s="172" t="s">
        <v>132</v>
      </c>
      <c r="C16" s="185" t="s">
        <v>133</v>
      </c>
      <c r="D16" s="173" t="s">
        <v>130</v>
      </c>
      <c r="E16" s="174">
        <v>14.45</v>
      </c>
      <c r="F16" s="175">
        <v>0</v>
      </c>
      <c r="G16" s="176">
        <f>ROUND(E16*F16,2)</f>
        <v>0</v>
      </c>
      <c r="H16" s="159">
        <v>304.27</v>
      </c>
      <c r="I16" s="158">
        <f>ROUND(E16*H16,2)</f>
        <v>4396.7</v>
      </c>
      <c r="J16" s="159">
        <v>435.73</v>
      </c>
      <c r="K16" s="158">
        <f>ROUND(E16*J16,2)</f>
        <v>6296.3</v>
      </c>
      <c r="L16" s="158">
        <v>21</v>
      </c>
      <c r="M16" s="158">
        <f>G16*(1+L16/100)</f>
        <v>0</v>
      </c>
      <c r="N16" s="157">
        <v>1.2840000000000001E-2</v>
      </c>
      <c r="O16" s="157">
        <f>ROUND(E16*N16,2)</f>
        <v>0.19</v>
      </c>
      <c r="P16" s="157">
        <v>0</v>
      </c>
      <c r="Q16" s="157">
        <f>ROUND(E16*P16,2)</f>
        <v>0</v>
      </c>
      <c r="R16" s="158"/>
      <c r="S16" s="158" t="s">
        <v>121</v>
      </c>
      <c r="T16" s="158" t="s">
        <v>121</v>
      </c>
      <c r="U16" s="158">
        <v>0.74</v>
      </c>
      <c r="V16" s="158">
        <f>ROUND(E16*U16,2)</f>
        <v>10.69</v>
      </c>
      <c r="W16" s="158"/>
      <c r="X16" s="158" t="s">
        <v>122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123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62" t="s">
        <v>269</v>
      </c>
      <c r="D17" s="263"/>
      <c r="E17" s="263"/>
      <c r="F17" s="263"/>
      <c r="G17" s="263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134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64" t="s">
        <v>135</v>
      </c>
      <c r="D18" s="265"/>
      <c r="E18" s="265"/>
      <c r="F18" s="265"/>
      <c r="G18" s="265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134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264" t="s">
        <v>136</v>
      </c>
      <c r="D19" s="265"/>
      <c r="E19" s="265"/>
      <c r="F19" s="265"/>
      <c r="G19" s="265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134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55"/>
      <c r="B20" s="156"/>
      <c r="C20" s="264" t="s">
        <v>137</v>
      </c>
      <c r="D20" s="265"/>
      <c r="E20" s="265"/>
      <c r="F20" s="265"/>
      <c r="G20" s="265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134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77" t="str">
        <f>C20</f>
        <v>- standardního tmelení Q2, to je: základní tmelení Q1+ dodatečné tmelení (tmelení najemno) a případné přebroušení.</v>
      </c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6" t="s">
        <v>138</v>
      </c>
      <c r="D21" s="160"/>
      <c r="E21" s="161">
        <v>8.5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125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6" t="s">
        <v>139</v>
      </c>
      <c r="D22" s="160"/>
      <c r="E22" s="161">
        <v>5.95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125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64" t="s">
        <v>116</v>
      </c>
      <c r="B23" s="165" t="s">
        <v>66</v>
      </c>
      <c r="C23" s="184" t="s">
        <v>67</v>
      </c>
      <c r="D23" s="166"/>
      <c r="E23" s="167"/>
      <c r="F23" s="168"/>
      <c r="G23" s="169">
        <f>SUMIF(AG24:AG28,"&lt;&gt;NOR",G24:G28)</f>
        <v>0</v>
      </c>
      <c r="H23" s="163"/>
      <c r="I23" s="163">
        <f>SUM(I24:I28)</f>
        <v>330.92</v>
      </c>
      <c r="J23" s="163"/>
      <c r="K23" s="163">
        <f>SUM(K24:K28)</f>
        <v>2705.22</v>
      </c>
      <c r="L23" s="163"/>
      <c r="M23" s="163">
        <f>SUM(M24:M28)</f>
        <v>0</v>
      </c>
      <c r="N23" s="162"/>
      <c r="O23" s="162">
        <f>SUM(O24:O28)</f>
        <v>0.03</v>
      </c>
      <c r="P23" s="162"/>
      <c r="Q23" s="162">
        <f>SUM(Q24:Q28)</f>
        <v>0</v>
      </c>
      <c r="R23" s="163"/>
      <c r="S23" s="163"/>
      <c r="T23" s="163"/>
      <c r="U23" s="163"/>
      <c r="V23" s="163">
        <f>SUM(V24:V28)</f>
        <v>5.26</v>
      </c>
      <c r="W23" s="163"/>
      <c r="X23" s="163"/>
      <c r="AG23" t="s">
        <v>117</v>
      </c>
    </row>
    <row r="24" spans="1:60" outlineLevel="1" x14ac:dyDescent="0.2">
      <c r="A24" s="171">
        <v>4</v>
      </c>
      <c r="B24" s="172" t="s">
        <v>140</v>
      </c>
      <c r="C24" s="185" t="s">
        <v>141</v>
      </c>
      <c r="D24" s="173" t="s">
        <v>130</v>
      </c>
      <c r="E24" s="174">
        <v>8.3000000000000007</v>
      </c>
      <c r="F24" s="175">
        <v>0</v>
      </c>
      <c r="G24" s="176">
        <f>ROUND(E24*F24,2)</f>
        <v>0</v>
      </c>
      <c r="H24" s="159">
        <v>39.869999999999997</v>
      </c>
      <c r="I24" s="158">
        <f>ROUND(E24*H24,2)</f>
        <v>330.92</v>
      </c>
      <c r="J24" s="159">
        <v>249.63</v>
      </c>
      <c r="K24" s="158">
        <f>ROUND(E24*J24,2)</f>
        <v>2071.9299999999998</v>
      </c>
      <c r="L24" s="158">
        <v>21</v>
      </c>
      <c r="M24" s="158">
        <f>G24*(1+L24/100)</f>
        <v>0</v>
      </c>
      <c r="N24" s="157">
        <v>3.8700000000000002E-3</v>
      </c>
      <c r="O24" s="157">
        <f>ROUND(E24*N24,2)</f>
        <v>0.03</v>
      </c>
      <c r="P24" s="157">
        <v>0</v>
      </c>
      <c r="Q24" s="157">
        <f>ROUND(E24*P24,2)</f>
        <v>0</v>
      </c>
      <c r="R24" s="158"/>
      <c r="S24" s="158" t="s">
        <v>121</v>
      </c>
      <c r="T24" s="158" t="s">
        <v>121</v>
      </c>
      <c r="U24" s="158">
        <v>0.47399999999999998</v>
      </c>
      <c r="V24" s="158">
        <f>ROUND(E24*U24,2)</f>
        <v>3.93</v>
      </c>
      <c r="W24" s="158"/>
      <c r="X24" s="158" t="s">
        <v>122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123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6" t="s">
        <v>142</v>
      </c>
      <c r="D25" s="160"/>
      <c r="E25" s="161">
        <v>3.8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125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143</v>
      </c>
      <c r="D26" s="160"/>
      <c r="E26" s="161">
        <v>2.1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125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144</v>
      </c>
      <c r="D27" s="160"/>
      <c r="E27" s="161">
        <v>2.4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125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8">
        <v>5</v>
      </c>
      <c r="B28" s="179" t="s">
        <v>145</v>
      </c>
      <c r="C28" s="187" t="s">
        <v>146</v>
      </c>
      <c r="D28" s="180" t="s">
        <v>130</v>
      </c>
      <c r="E28" s="181">
        <v>8.3000000000000007</v>
      </c>
      <c r="F28" s="182">
        <v>0</v>
      </c>
      <c r="G28" s="183">
        <f>ROUND(E28*F28,2)</f>
        <v>0</v>
      </c>
      <c r="H28" s="159">
        <v>0</v>
      </c>
      <c r="I28" s="158">
        <f>ROUND(E28*H28,2)</f>
        <v>0</v>
      </c>
      <c r="J28" s="159">
        <v>76.3</v>
      </c>
      <c r="K28" s="158">
        <f>ROUND(E28*J28,2)</f>
        <v>633.29</v>
      </c>
      <c r="L28" s="158">
        <v>21</v>
      </c>
      <c r="M28" s="158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8"/>
      <c r="S28" s="158" t="s">
        <v>121</v>
      </c>
      <c r="T28" s="158" t="s">
        <v>121</v>
      </c>
      <c r="U28" s="158">
        <v>0.16</v>
      </c>
      <c r="V28" s="158">
        <f>ROUND(E28*U28,2)</f>
        <v>1.33</v>
      </c>
      <c r="W28" s="158"/>
      <c r="X28" s="158" t="s">
        <v>122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123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4" t="s">
        <v>116</v>
      </c>
      <c r="B29" s="165" t="s">
        <v>68</v>
      </c>
      <c r="C29" s="184" t="s">
        <v>69</v>
      </c>
      <c r="D29" s="166"/>
      <c r="E29" s="167"/>
      <c r="F29" s="168"/>
      <c r="G29" s="169">
        <f>SUMIF(AG30:AG48,"&lt;&gt;NOR",G30:G48)</f>
        <v>0</v>
      </c>
      <c r="H29" s="163"/>
      <c r="I29" s="163">
        <f>SUM(I30:I48)</f>
        <v>4897.84</v>
      </c>
      <c r="J29" s="163"/>
      <c r="K29" s="163">
        <f>SUM(K30:K48)</f>
        <v>20934.03</v>
      </c>
      <c r="L29" s="163"/>
      <c r="M29" s="163">
        <f>SUM(M30:M48)</f>
        <v>0</v>
      </c>
      <c r="N29" s="162"/>
      <c r="O29" s="162">
        <f>SUM(O30:O48)</f>
        <v>1.99</v>
      </c>
      <c r="P29" s="162"/>
      <c r="Q29" s="162">
        <f>SUM(Q30:Q48)</f>
        <v>0</v>
      </c>
      <c r="R29" s="163"/>
      <c r="S29" s="163"/>
      <c r="T29" s="163"/>
      <c r="U29" s="163"/>
      <c r="V29" s="163">
        <f>SUM(V30:V48)</f>
        <v>38.67</v>
      </c>
      <c r="W29" s="163"/>
      <c r="X29" s="163"/>
      <c r="AG29" t="s">
        <v>117</v>
      </c>
    </row>
    <row r="30" spans="1:60" outlineLevel="1" x14ac:dyDescent="0.2">
      <c r="A30" s="171">
        <v>6</v>
      </c>
      <c r="B30" s="172" t="s">
        <v>147</v>
      </c>
      <c r="C30" s="185" t="s">
        <v>148</v>
      </c>
      <c r="D30" s="173" t="s">
        <v>130</v>
      </c>
      <c r="E30" s="174">
        <v>75.411500000000004</v>
      </c>
      <c r="F30" s="175">
        <v>0</v>
      </c>
      <c r="G30" s="176">
        <f>ROUND(E30*F30,2)</f>
        <v>0</v>
      </c>
      <c r="H30" s="159">
        <v>37.08</v>
      </c>
      <c r="I30" s="158">
        <f>ROUND(E30*H30,2)</f>
        <v>2796.26</v>
      </c>
      <c r="J30" s="159">
        <v>182.92</v>
      </c>
      <c r="K30" s="158">
        <f>ROUND(E30*J30,2)</f>
        <v>13794.27</v>
      </c>
      <c r="L30" s="158">
        <v>21</v>
      </c>
      <c r="M30" s="158">
        <f>G30*(1+L30/100)</f>
        <v>0</v>
      </c>
      <c r="N30" s="157">
        <v>1.5740000000000001E-2</v>
      </c>
      <c r="O30" s="157">
        <f>ROUND(E30*N30,2)</f>
        <v>1.19</v>
      </c>
      <c r="P30" s="157">
        <v>0</v>
      </c>
      <c r="Q30" s="157">
        <f>ROUND(E30*P30,2)</f>
        <v>0</v>
      </c>
      <c r="R30" s="158"/>
      <c r="S30" s="158" t="s">
        <v>121</v>
      </c>
      <c r="T30" s="158" t="s">
        <v>121</v>
      </c>
      <c r="U30" s="158">
        <v>0.33481</v>
      </c>
      <c r="V30" s="158">
        <f>ROUND(E30*U30,2)</f>
        <v>25.25</v>
      </c>
      <c r="W30" s="158"/>
      <c r="X30" s="158" t="s">
        <v>122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123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62" t="s">
        <v>149</v>
      </c>
      <c r="D31" s="263"/>
      <c r="E31" s="263"/>
      <c r="F31" s="263"/>
      <c r="G31" s="263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134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150</v>
      </c>
      <c r="D32" s="160"/>
      <c r="E32" s="161">
        <v>31.264500000000002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125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151</v>
      </c>
      <c r="D33" s="160"/>
      <c r="E33" s="161">
        <v>27.530999999999999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125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152</v>
      </c>
      <c r="D34" s="160"/>
      <c r="E34" s="161">
        <v>16.616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125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1">
        <v>7</v>
      </c>
      <c r="B35" s="172" t="s">
        <v>153</v>
      </c>
      <c r="C35" s="185" t="s">
        <v>154</v>
      </c>
      <c r="D35" s="173" t="s">
        <v>130</v>
      </c>
      <c r="E35" s="174">
        <v>9.09</v>
      </c>
      <c r="F35" s="175">
        <v>0</v>
      </c>
      <c r="G35" s="176">
        <f>ROUND(E35*F35,2)</f>
        <v>0</v>
      </c>
      <c r="H35" s="159">
        <v>123.08</v>
      </c>
      <c r="I35" s="158">
        <f>ROUND(E35*H35,2)</f>
        <v>1118.8</v>
      </c>
      <c r="J35" s="159">
        <v>642.91999999999996</v>
      </c>
      <c r="K35" s="158">
        <f>ROUND(E35*J35,2)</f>
        <v>5844.14</v>
      </c>
      <c r="L35" s="158">
        <v>21</v>
      </c>
      <c r="M35" s="158">
        <f>G35*(1+L35/100)</f>
        <v>0</v>
      </c>
      <c r="N35" s="157">
        <v>5.3690000000000002E-2</v>
      </c>
      <c r="O35" s="157">
        <f>ROUND(E35*N35,2)</f>
        <v>0.49</v>
      </c>
      <c r="P35" s="157">
        <v>0</v>
      </c>
      <c r="Q35" s="157">
        <f>ROUND(E35*P35,2)</f>
        <v>0</v>
      </c>
      <c r="R35" s="158"/>
      <c r="S35" s="158" t="s">
        <v>121</v>
      </c>
      <c r="T35" s="158" t="s">
        <v>121</v>
      </c>
      <c r="U35" s="158">
        <v>1.17717</v>
      </c>
      <c r="V35" s="158">
        <f>ROUND(E35*U35,2)</f>
        <v>10.7</v>
      </c>
      <c r="W35" s="158"/>
      <c r="X35" s="158" t="s">
        <v>122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123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155</v>
      </c>
      <c r="D36" s="160"/>
      <c r="E36" s="161">
        <v>1.26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125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6" t="s">
        <v>156</v>
      </c>
      <c r="D37" s="160"/>
      <c r="E37" s="161">
        <v>2.2999999999999998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125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157</v>
      </c>
      <c r="D38" s="160"/>
      <c r="E38" s="161">
        <v>1.8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125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158</v>
      </c>
      <c r="D39" s="160"/>
      <c r="E39" s="161">
        <v>0.63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125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159</v>
      </c>
      <c r="D40" s="160"/>
      <c r="E40" s="161">
        <v>0.8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125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156</v>
      </c>
      <c r="D41" s="160"/>
      <c r="E41" s="161">
        <v>2.2999999999999998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125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1">
        <v>8</v>
      </c>
      <c r="B42" s="172" t="s">
        <v>160</v>
      </c>
      <c r="C42" s="185" t="s">
        <v>161</v>
      </c>
      <c r="D42" s="173" t="s">
        <v>130</v>
      </c>
      <c r="E42" s="174">
        <v>6.4</v>
      </c>
      <c r="F42" s="175">
        <v>0</v>
      </c>
      <c r="G42" s="176">
        <f>ROUND(E42*F42,2)</f>
        <v>0</v>
      </c>
      <c r="H42" s="159">
        <v>153.56</v>
      </c>
      <c r="I42" s="158">
        <f>ROUND(E42*H42,2)</f>
        <v>982.78</v>
      </c>
      <c r="J42" s="159">
        <v>202.44</v>
      </c>
      <c r="K42" s="158">
        <f>ROUND(E42*J42,2)</f>
        <v>1295.6199999999999</v>
      </c>
      <c r="L42" s="158">
        <v>21</v>
      </c>
      <c r="M42" s="158">
        <f>G42*(1+L42/100)</f>
        <v>0</v>
      </c>
      <c r="N42" s="157">
        <v>4.777E-2</v>
      </c>
      <c r="O42" s="157">
        <f>ROUND(E42*N42,2)</f>
        <v>0.31</v>
      </c>
      <c r="P42" s="157">
        <v>0</v>
      </c>
      <c r="Q42" s="157">
        <f>ROUND(E42*P42,2)</f>
        <v>0</v>
      </c>
      <c r="R42" s="158"/>
      <c r="S42" s="158" t="s">
        <v>121</v>
      </c>
      <c r="T42" s="158" t="s">
        <v>121</v>
      </c>
      <c r="U42" s="158">
        <v>0.42480000000000001</v>
      </c>
      <c r="V42" s="158">
        <f>ROUND(E42*U42,2)</f>
        <v>2.72</v>
      </c>
      <c r="W42" s="158"/>
      <c r="X42" s="158" t="s">
        <v>122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123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6" t="s">
        <v>162</v>
      </c>
      <c r="D43" s="160"/>
      <c r="E43" s="161">
        <v>0.95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125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163</v>
      </c>
      <c r="D44" s="160"/>
      <c r="E44" s="161">
        <v>0.95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125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164</v>
      </c>
      <c r="D45" s="160"/>
      <c r="E45" s="161">
        <v>1.05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125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165</v>
      </c>
      <c r="D46" s="160"/>
      <c r="E46" s="161">
        <v>1.05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125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166</v>
      </c>
      <c r="D47" s="160"/>
      <c r="E47" s="161">
        <v>1.2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125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167</v>
      </c>
      <c r="D48" s="160"/>
      <c r="E48" s="161">
        <v>1.2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125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x14ac:dyDescent="0.2">
      <c r="A49" s="164" t="s">
        <v>116</v>
      </c>
      <c r="B49" s="165" t="s">
        <v>70</v>
      </c>
      <c r="C49" s="184" t="s">
        <v>71</v>
      </c>
      <c r="D49" s="166"/>
      <c r="E49" s="167"/>
      <c r="F49" s="168"/>
      <c r="G49" s="169">
        <f>SUMIF(AG50:AG50,"&lt;&gt;NOR",G50:G50)</f>
        <v>0</v>
      </c>
      <c r="H49" s="163"/>
      <c r="I49" s="163">
        <f>SUM(I50:I50)</f>
        <v>1247.26</v>
      </c>
      <c r="J49" s="163"/>
      <c r="K49" s="163">
        <f>SUM(K50:K50)</f>
        <v>1734.74</v>
      </c>
      <c r="L49" s="163"/>
      <c r="M49" s="163">
        <f>SUM(M50:M50)</f>
        <v>0</v>
      </c>
      <c r="N49" s="162"/>
      <c r="O49" s="162">
        <f>SUM(O50:O50)</f>
        <v>0.09</v>
      </c>
      <c r="P49" s="162"/>
      <c r="Q49" s="162">
        <f>SUM(Q50:Q50)</f>
        <v>0</v>
      </c>
      <c r="R49" s="163"/>
      <c r="S49" s="163"/>
      <c r="T49" s="163"/>
      <c r="U49" s="163"/>
      <c r="V49" s="163">
        <f>SUM(V50:V50)</f>
        <v>3.64</v>
      </c>
      <c r="W49" s="163"/>
      <c r="X49" s="163"/>
      <c r="AG49" t="s">
        <v>117</v>
      </c>
    </row>
    <row r="50" spans="1:60" outlineLevel="1" x14ac:dyDescent="0.2">
      <c r="A50" s="178">
        <v>9</v>
      </c>
      <c r="B50" s="179" t="s">
        <v>168</v>
      </c>
      <c r="C50" s="187" t="s">
        <v>169</v>
      </c>
      <c r="D50" s="180" t="s">
        <v>130</v>
      </c>
      <c r="E50" s="181">
        <v>14</v>
      </c>
      <c r="F50" s="182">
        <v>0</v>
      </c>
      <c r="G50" s="183">
        <f>ROUND(E50*F50,2)</f>
        <v>0</v>
      </c>
      <c r="H50" s="159">
        <v>89.09</v>
      </c>
      <c r="I50" s="158">
        <f>ROUND(E50*H50,2)</f>
        <v>1247.26</v>
      </c>
      <c r="J50" s="159">
        <v>123.91</v>
      </c>
      <c r="K50" s="158">
        <f>ROUND(E50*J50,2)</f>
        <v>1734.74</v>
      </c>
      <c r="L50" s="158">
        <v>21</v>
      </c>
      <c r="M50" s="158">
        <f>G50*(1+L50/100)</f>
        <v>0</v>
      </c>
      <c r="N50" s="157">
        <v>6.3499999999999997E-3</v>
      </c>
      <c r="O50" s="157">
        <f>ROUND(E50*N50,2)</f>
        <v>0.09</v>
      </c>
      <c r="P50" s="157">
        <v>0</v>
      </c>
      <c r="Q50" s="157">
        <f>ROUND(E50*P50,2)</f>
        <v>0</v>
      </c>
      <c r="R50" s="158"/>
      <c r="S50" s="158" t="s">
        <v>121</v>
      </c>
      <c r="T50" s="158" t="s">
        <v>121</v>
      </c>
      <c r="U50" s="158">
        <v>0.26</v>
      </c>
      <c r="V50" s="158">
        <f>ROUND(E50*U50,2)</f>
        <v>3.64</v>
      </c>
      <c r="W50" s="158"/>
      <c r="X50" s="158" t="s">
        <v>122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123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5.5" x14ac:dyDescent="0.2">
      <c r="A51" s="164" t="s">
        <v>116</v>
      </c>
      <c r="B51" s="165" t="s">
        <v>72</v>
      </c>
      <c r="C51" s="184" t="s">
        <v>73</v>
      </c>
      <c r="D51" s="166"/>
      <c r="E51" s="167"/>
      <c r="F51" s="168"/>
      <c r="G51" s="169">
        <f>SUMIF(AG52:AG52,"&lt;&gt;NOR",G52:G52)</f>
        <v>0</v>
      </c>
      <c r="H51" s="163"/>
      <c r="I51" s="163">
        <f>SUM(I52:I52)</f>
        <v>109.2</v>
      </c>
      <c r="J51" s="163"/>
      <c r="K51" s="163">
        <f>SUM(K52:K52)</f>
        <v>7960.8</v>
      </c>
      <c r="L51" s="163"/>
      <c r="M51" s="163">
        <f>SUM(M52:M52)</f>
        <v>0</v>
      </c>
      <c r="N51" s="162"/>
      <c r="O51" s="162">
        <f>SUM(O52:O52)</f>
        <v>0</v>
      </c>
      <c r="P51" s="162"/>
      <c r="Q51" s="162">
        <f>SUM(Q52:Q52)</f>
        <v>0</v>
      </c>
      <c r="R51" s="163"/>
      <c r="S51" s="163"/>
      <c r="T51" s="163"/>
      <c r="U51" s="163"/>
      <c r="V51" s="163">
        <f>SUM(V52:V52)</f>
        <v>18.48</v>
      </c>
      <c r="W51" s="163"/>
      <c r="X51" s="163"/>
      <c r="AG51" t="s">
        <v>117</v>
      </c>
    </row>
    <row r="52" spans="1:60" outlineLevel="1" x14ac:dyDescent="0.2">
      <c r="A52" s="178">
        <v>10</v>
      </c>
      <c r="B52" s="179" t="s">
        <v>170</v>
      </c>
      <c r="C52" s="187" t="s">
        <v>171</v>
      </c>
      <c r="D52" s="180" t="s">
        <v>130</v>
      </c>
      <c r="E52" s="181">
        <v>60</v>
      </c>
      <c r="F52" s="182">
        <v>0</v>
      </c>
      <c r="G52" s="183">
        <f>ROUND(E52*F52,2)</f>
        <v>0</v>
      </c>
      <c r="H52" s="159">
        <v>1.82</v>
      </c>
      <c r="I52" s="158">
        <f>ROUND(E52*H52,2)</f>
        <v>109.2</v>
      </c>
      <c r="J52" s="159">
        <v>132.68</v>
      </c>
      <c r="K52" s="158">
        <f>ROUND(E52*J52,2)</f>
        <v>7960.8</v>
      </c>
      <c r="L52" s="158">
        <v>21</v>
      </c>
      <c r="M52" s="158">
        <f>G52*(1+L52/100)</f>
        <v>0</v>
      </c>
      <c r="N52" s="157">
        <v>4.0000000000000003E-5</v>
      </c>
      <c r="O52" s="157">
        <f>ROUND(E52*N52,2)</f>
        <v>0</v>
      </c>
      <c r="P52" s="157">
        <v>0</v>
      </c>
      <c r="Q52" s="157">
        <f>ROUND(E52*P52,2)</f>
        <v>0</v>
      </c>
      <c r="R52" s="158"/>
      <c r="S52" s="158" t="s">
        <v>121</v>
      </c>
      <c r="T52" s="158" t="s">
        <v>121</v>
      </c>
      <c r="U52" s="158">
        <v>0.308</v>
      </c>
      <c r="V52" s="158">
        <f>ROUND(E52*U52,2)</f>
        <v>18.48</v>
      </c>
      <c r="W52" s="158"/>
      <c r="X52" s="158" t="s">
        <v>122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123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4" t="s">
        <v>116</v>
      </c>
      <c r="B53" s="165" t="s">
        <v>74</v>
      </c>
      <c r="C53" s="184" t="s">
        <v>75</v>
      </c>
      <c r="D53" s="166"/>
      <c r="E53" s="167"/>
      <c r="F53" s="168"/>
      <c r="G53" s="169">
        <f>SUMIF(AG54:AG66,"&lt;&gt;NOR",G54:G66)</f>
        <v>0</v>
      </c>
      <c r="H53" s="163"/>
      <c r="I53" s="163">
        <f>SUM(I54:I66)</f>
        <v>1004.86</v>
      </c>
      <c r="J53" s="163"/>
      <c r="K53" s="163">
        <f>SUM(K54:K66)</f>
        <v>17893.91</v>
      </c>
      <c r="L53" s="163"/>
      <c r="M53" s="163">
        <f>SUM(M54:M66)</f>
        <v>0</v>
      </c>
      <c r="N53" s="162"/>
      <c r="O53" s="162">
        <f>SUM(O54:O66)</f>
        <v>0.03</v>
      </c>
      <c r="P53" s="162"/>
      <c r="Q53" s="162">
        <f>SUM(Q54:Q66)</f>
        <v>19.760000000000002</v>
      </c>
      <c r="R53" s="163"/>
      <c r="S53" s="163"/>
      <c r="T53" s="163"/>
      <c r="U53" s="163"/>
      <c r="V53" s="163">
        <f>SUM(V54:V66)</f>
        <v>38.559999999999995</v>
      </c>
      <c r="W53" s="163"/>
      <c r="X53" s="163"/>
      <c r="AG53" t="s">
        <v>117</v>
      </c>
    </row>
    <row r="54" spans="1:60" outlineLevel="1" x14ac:dyDescent="0.2">
      <c r="A54" s="171">
        <v>11</v>
      </c>
      <c r="B54" s="172" t="s">
        <v>172</v>
      </c>
      <c r="C54" s="185" t="s">
        <v>173</v>
      </c>
      <c r="D54" s="173" t="s">
        <v>130</v>
      </c>
      <c r="E54" s="174">
        <v>32.369700000000002</v>
      </c>
      <c r="F54" s="175">
        <v>0</v>
      </c>
      <c r="G54" s="176">
        <f>ROUND(E54*F54,2)</f>
        <v>0</v>
      </c>
      <c r="H54" s="159">
        <v>19.45</v>
      </c>
      <c r="I54" s="158">
        <f>ROUND(E54*H54,2)</f>
        <v>629.59</v>
      </c>
      <c r="J54" s="159">
        <v>170.05</v>
      </c>
      <c r="K54" s="158">
        <f>ROUND(E54*J54,2)</f>
        <v>5504.47</v>
      </c>
      <c r="L54" s="158">
        <v>21</v>
      </c>
      <c r="M54" s="158">
        <f>G54*(1+L54/100)</f>
        <v>0</v>
      </c>
      <c r="N54" s="157">
        <v>6.7000000000000002E-4</v>
      </c>
      <c r="O54" s="157">
        <f>ROUND(E54*N54,2)</f>
        <v>0.02</v>
      </c>
      <c r="P54" s="157">
        <v>0.31900000000000001</v>
      </c>
      <c r="Q54" s="157">
        <f>ROUND(E54*P54,2)</f>
        <v>10.33</v>
      </c>
      <c r="R54" s="158"/>
      <c r="S54" s="158" t="s">
        <v>121</v>
      </c>
      <c r="T54" s="158" t="s">
        <v>121</v>
      </c>
      <c r="U54" s="158">
        <v>0.317</v>
      </c>
      <c r="V54" s="158">
        <f>ROUND(E54*U54,2)</f>
        <v>10.26</v>
      </c>
      <c r="W54" s="158"/>
      <c r="X54" s="158" t="s">
        <v>122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123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174</v>
      </c>
      <c r="D55" s="160"/>
      <c r="E55" s="161">
        <v>7.6966999999999999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125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175</v>
      </c>
      <c r="D56" s="160"/>
      <c r="E56" s="161">
        <v>14.755000000000001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125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6" t="s">
        <v>176</v>
      </c>
      <c r="D57" s="160"/>
      <c r="E57" s="161">
        <v>9.9179999999999993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125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1">
        <v>12</v>
      </c>
      <c r="B58" s="172" t="s">
        <v>177</v>
      </c>
      <c r="C58" s="185" t="s">
        <v>178</v>
      </c>
      <c r="D58" s="173" t="s">
        <v>179</v>
      </c>
      <c r="E58" s="174">
        <v>3.3262499999999999</v>
      </c>
      <c r="F58" s="175">
        <v>0</v>
      </c>
      <c r="G58" s="176">
        <f>ROUND(E58*F58,2)</f>
        <v>0</v>
      </c>
      <c r="H58" s="159">
        <v>37.33</v>
      </c>
      <c r="I58" s="158">
        <f>ROUND(E58*H58,2)</f>
        <v>124.17</v>
      </c>
      <c r="J58" s="159">
        <v>895.67</v>
      </c>
      <c r="K58" s="158">
        <f>ROUND(E58*J58,2)</f>
        <v>2979.22</v>
      </c>
      <c r="L58" s="158">
        <v>21</v>
      </c>
      <c r="M58" s="158">
        <f>G58*(1+L58/100)</f>
        <v>0</v>
      </c>
      <c r="N58" s="157">
        <v>1.2800000000000001E-3</v>
      </c>
      <c r="O58" s="157">
        <f>ROUND(E58*N58,2)</f>
        <v>0</v>
      </c>
      <c r="P58" s="157">
        <v>1.8</v>
      </c>
      <c r="Q58" s="157">
        <f>ROUND(E58*P58,2)</f>
        <v>5.99</v>
      </c>
      <c r="R58" s="158"/>
      <c r="S58" s="158" t="s">
        <v>121</v>
      </c>
      <c r="T58" s="158" t="s">
        <v>121</v>
      </c>
      <c r="U58" s="158">
        <v>1.52</v>
      </c>
      <c r="V58" s="158">
        <f>ROUND(E58*U58,2)</f>
        <v>5.0599999999999996</v>
      </c>
      <c r="W58" s="158"/>
      <c r="X58" s="158" t="s">
        <v>122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123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180</v>
      </c>
      <c r="D59" s="160"/>
      <c r="E59" s="161">
        <v>1.9937499999999999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125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181</v>
      </c>
      <c r="D60" s="160"/>
      <c r="E60" s="161">
        <v>0.44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125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182</v>
      </c>
      <c r="D61" s="160"/>
      <c r="E61" s="161">
        <v>0.89249999999999996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125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78">
        <v>13</v>
      </c>
      <c r="B62" s="179" t="s">
        <v>183</v>
      </c>
      <c r="C62" s="187" t="s">
        <v>184</v>
      </c>
      <c r="D62" s="180" t="s">
        <v>130</v>
      </c>
      <c r="E62" s="181">
        <v>9</v>
      </c>
      <c r="F62" s="182">
        <v>0</v>
      </c>
      <c r="G62" s="183">
        <f>ROUND(E62*F62,2)</f>
        <v>0</v>
      </c>
      <c r="H62" s="159">
        <v>9.66</v>
      </c>
      <c r="I62" s="158">
        <f>ROUND(E62*H62,2)</f>
        <v>86.94</v>
      </c>
      <c r="J62" s="159">
        <v>93.84</v>
      </c>
      <c r="K62" s="158">
        <f>ROUND(E62*J62,2)</f>
        <v>844.56</v>
      </c>
      <c r="L62" s="158">
        <v>21</v>
      </c>
      <c r="M62" s="158">
        <f>G62*(1+L62/100)</f>
        <v>0</v>
      </c>
      <c r="N62" s="157">
        <v>3.3E-4</v>
      </c>
      <c r="O62" s="157">
        <f>ROUND(E62*N62,2)</f>
        <v>0</v>
      </c>
      <c r="P62" s="157">
        <v>1.068E-2</v>
      </c>
      <c r="Q62" s="157">
        <f>ROUND(E62*P62,2)</f>
        <v>0.1</v>
      </c>
      <c r="R62" s="158"/>
      <c r="S62" s="158" t="s">
        <v>121</v>
      </c>
      <c r="T62" s="158" t="s">
        <v>121</v>
      </c>
      <c r="U62" s="158">
        <v>0.21099999999999999</v>
      </c>
      <c r="V62" s="158">
        <f>ROUND(E62*U62,2)</f>
        <v>1.9</v>
      </c>
      <c r="W62" s="158"/>
      <c r="X62" s="158" t="s">
        <v>122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123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1">
        <v>14</v>
      </c>
      <c r="B63" s="172" t="s">
        <v>185</v>
      </c>
      <c r="C63" s="185" t="s">
        <v>186</v>
      </c>
      <c r="D63" s="173" t="s">
        <v>130</v>
      </c>
      <c r="E63" s="174">
        <v>4.8</v>
      </c>
      <c r="F63" s="175">
        <v>0</v>
      </c>
      <c r="G63" s="176">
        <f>ROUND(E63*F63,2)</f>
        <v>0</v>
      </c>
      <c r="H63" s="159">
        <v>34.200000000000003</v>
      </c>
      <c r="I63" s="158">
        <f>ROUND(E63*H63,2)</f>
        <v>164.16</v>
      </c>
      <c r="J63" s="159">
        <v>408.8</v>
      </c>
      <c r="K63" s="158">
        <f>ROUND(E63*J63,2)</f>
        <v>1962.24</v>
      </c>
      <c r="L63" s="158">
        <v>21</v>
      </c>
      <c r="M63" s="158">
        <f>G63*(1+L63/100)</f>
        <v>0</v>
      </c>
      <c r="N63" s="157">
        <v>1.17E-3</v>
      </c>
      <c r="O63" s="157">
        <f>ROUND(E63*N63,2)</f>
        <v>0.01</v>
      </c>
      <c r="P63" s="157">
        <v>7.5999999999999998E-2</v>
      </c>
      <c r="Q63" s="157">
        <f>ROUND(E63*P63,2)</f>
        <v>0.36</v>
      </c>
      <c r="R63" s="158"/>
      <c r="S63" s="158" t="s">
        <v>121</v>
      </c>
      <c r="T63" s="158" t="s">
        <v>121</v>
      </c>
      <c r="U63" s="158">
        <v>0.93899999999999995</v>
      </c>
      <c r="V63" s="158">
        <f>ROUND(E63*U63,2)</f>
        <v>4.51</v>
      </c>
      <c r="W63" s="158"/>
      <c r="X63" s="158" t="s">
        <v>122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123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6" t="s">
        <v>187</v>
      </c>
      <c r="D64" s="160"/>
      <c r="E64" s="161">
        <v>4.8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125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1">
        <v>15</v>
      </c>
      <c r="B65" s="172" t="s">
        <v>188</v>
      </c>
      <c r="C65" s="185" t="s">
        <v>189</v>
      </c>
      <c r="D65" s="173" t="s">
        <v>130</v>
      </c>
      <c r="E65" s="174">
        <v>64.739400000000003</v>
      </c>
      <c r="F65" s="175">
        <v>0</v>
      </c>
      <c r="G65" s="176">
        <f>ROUND(E65*F65,2)</f>
        <v>0</v>
      </c>
      <c r="H65" s="159">
        <v>0</v>
      </c>
      <c r="I65" s="158">
        <f>ROUND(E65*H65,2)</f>
        <v>0</v>
      </c>
      <c r="J65" s="159">
        <v>102</v>
      </c>
      <c r="K65" s="158">
        <f>ROUND(E65*J65,2)</f>
        <v>6603.42</v>
      </c>
      <c r="L65" s="158">
        <v>21</v>
      </c>
      <c r="M65" s="158">
        <f>G65*(1+L65/100)</f>
        <v>0</v>
      </c>
      <c r="N65" s="157">
        <v>0</v>
      </c>
      <c r="O65" s="157">
        <f>ROUND(E65*N65,2)</f>
        <v>0</v>
      </c>
      <c r="P65" s="157">
        <v>4.5999999999999999E-2</v>
      </c>
      <c r="Q65" s="157">
        <f>ROUND(E65*P65,2)</f>
        <v>2.98</v>
      </c>
      <c r="R65" s="158"/>
      <c r="S65" s="158" t="s">
        <v>121</v>
      </c>
      <c r="T65" s="158" t="s">
        <v>121</v>
      </c>
      <c r="U65" s="158">
        <v>0.26</v>
      </c>
      <c r="V65" s="158">
        <f>ROUND(E65*U65,2)</f>
        <v>16.829999999999998</v>
      </c>
      <c r="W65" s="158"/>
      <c r="X65" s="158" t="s">
        <v>122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123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190</v>
      </c>
      <c r="D66" s="160"/>
      <c r="E66" s="161">
        <v>64.739400000000003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125</v>
      </c>
      <c r="AH66" s="148">
        <v>5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x14ac:dyDescent="0.2">
      <c r="A67" s="164" t="s">
        <v>116</v>
      </c>
      <c r="B67" s="165" t="s">
        <v>76</v>
      </c>
      <c r="C67" s="184" t="s">
        <v>77</v>
      </c>
      <c r="D67" s="166"/>
      <c r="E67" s="167"/>
      <c r="F67" s="168"/>
      <c r="G67" s="169">
        <f>SUMIF(AG68:AG68,"&lt;&gt;NOR",G68:G68)</f>
        <v>0</v>
      </c>
      <c r="H67" s="163"/>
      <c r="I67" s="163">
        <f>SUM(I68:I68)</f>
        <v>0</v>
      </c>
      <c r="J67" s="163"/>
      <c r="K67" s="163">
        <f>SUM(K68:K68)</f>
        <v>1190.6300000000001</v>
      </c>
      <c r="L67" s="163"/>
      <c r="M67" s="163">
        <f>SUM(M68:M68)</f>
        <v>0</v>
      </c>
      <c r="N67" s="162"/>
      <c r="O67" s="162">
        <f>SUM(O68:O68)</f>
        <v>0</v>
      </c>
      <c r="P67" s="162"/>
      <c r="Q67" s="162">
        <f>SUM(Q68:Q68)</f>
        <v>0</v>
      </c>
      <c r="R67" s="163"/>
      <c r="S67" s="163"/>
      <c r="T67" s="163"/>
      <c r="U67" s="163"/>
      <c r="V67" s="163">
        <f>SUM(V68:V68)</f>
        <v>1.01</v>
      </c>
      <c r="W67" s="163"/>
      <c r="X67" s="163"/>
      <c r="AG67" t="s">
        <v>117</v>
      </c>
    </row>
    <row r="68" spans="1:60" outlineLevel="1" x14ac:dyDescent="0.2">
      <c r="A68" s="178">
        <v>16</v>
      </c>
      <c r="B68" s="179" t="s">
        <v>191</v>
      </c>
      <c r="C68" s="187" t="s">
        <v>192</v>
      </c>
      <c r="D68" s="180" t="s">
        <v>120</v>
      </c>
      <c r="E68" s="181">
        <v>3.2754599999999998</v>
      </c>
      <c r="F68" s="182">
        <v>0</v>
      </c>
      <c r="G68" s="183">
        <f>ROUND(E68*F68,2)</f>
        <v>0</v>
      </c>
      <c r="H68" s="159">
        <v>0</v>
      </c>
      <c r="I68" s="158">
        <f>ROUND(E68*H68,2)</f>
        <v>0</v>
      </c>
      <c r="J68" s="159">
        <v>363.5</v>
      </c>
      <c r="K68" s="158">
        <f>ROUND(E68*J68,2)</f>
        <v>1190.6300000000001</v>
      </c>
      <c r="L68" s="158">
        <v>21</v>
      </c>
      <c r="M68" s="158">
        <f>G68*(1+L68/100)</f>
        <v>0</v>
      </c>
      <c r="N68" s="157">
        <v>0</v>
      </c>
      <c r="O68" s="157">
        <f>ROUND(E68*N68,2)</f>
        <v>0</v>
      </c>
      <c r="P68" s="157">
        <v>0</v>
      </c>
      <c r="Q68" s="157">
        <f>ROUND(E68*P68,2)</f>
        <v>0</v>
      </c>
      <c r="R68" s="158"/>
      <c r="S68" s="158" t="s">
        <v>121</v>
      </c>
      <c r="T68" s="158" t="s">
        <v>121</v>
      </c>
      <c r="U68" s="158">
        <v>0.307</v>
      </c>
      <c r="V68" s="158">
        <f>ROUND(E68*U68,2)</f>
        <v>1.01</v>
      </c>
      <c r="W68" s="158"/>
      <c r="X68" s="158" t="s">
        <v>193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194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64" t="s">
        <v>116</v>
      </c>
      <c r="B69" s="165" t="s">
        <v>78</v>
      </c>
      <c r="C69" s="184" t="s">
        <v>79</v>
      </c>
      <c r="D69" s="166"/>
      <c r="E69" s="167"/>
      <c r="F69" s="168"/>
      <c r="G69" s="169">
        <f>SUMIF(AG70:AG77,"&lt;&gt;NOR",G70:G77)</f>
        <v>0</v>
      </c>
      <c r="H69" s="163"/>
      <c r="I69" s="163">
        <f>SUM(I70:I77)</f>
        <v>52056.800000000003</v>
      </c>
      <c r="J69" s="163"/>
      <c r="K69" s="163">
        <f>SUM(K70:K77)</f>
        <v>4864.7999999999993</v>
      </c>
      <c r="L69" s="163"/>
      <c r="M69" s="163">
        <f>SUM(M70:M77)</f>
        <v>0</v>
      </c>
      <c r="N69" s="162"/>
      <c r="O69" s="162">
        <f>SUM(O70:O77)</f>
        <v>0</v>
      </c>
      <c r="P69" s="162"/>
      <c r="Q69" s="162">
        <f>SUM(Q70:Q77)</f>
        <v>0</v>
      </c>
      <c r="R69" s="163"/>
      <c r="S69" s="163"/>
      <c r="T69" s="163"/>
      <c r="U69" s="163"/>
      <c r="V69" s="163">
        <f>SUM(V70:V77)</f>
        <v>7.3000000000000007</v>
      </c>
      <c r="W69" s="163"/>
      <c r="X69" s="163"/>
      <c r="AG69" t="s">
        <v>117</v>
      </c>
    </row>
    <row r="70" spans="1:60" outlineLevel="1" x14ac:dyDescent="0.2">
      <c r="A70" s="171">
        <v>17</v>
      </c>
      <c r="B70" s="172" t="s">
        <v>195</v>
      </c>
      <c r="C70" s="185" t="s">
        <v>196</v>
      </c>
      <c r="D70" s="173" t="s">
        <v>197</v>
      </c>
      <c r="E70" s="174">
        <v>7.8</v>
      </c>
      <c r="F70" s="175">
        <v>0</v>
      </c>
      <c r="G70" s="176">
        <f>ROUND(E70*F70,2)</f>
        <v>0</v>
      </c>
      <c r="H70" s="159">
        <v>38.71</v>
      </c>
      <c r="I70" s="158">
        <f>ROUND(E70*H70,2)</f>
        <v>301.94</v>
      </c>
      <c r="J70" s="159">
        <v>85.79</v>
      </c>
      <c r="K70" s="158">
        <f>ROUND(E70*J70,2)</f>
        <v>669.16</v>
      </c>
      <c r="L70" s="158">
        <v>21</v>
      </c>
      <c r="M70" s="158">
        <f>G70*(1+L70/100)</f>
        <v>0</v>
      </c>
      <c r="N70" s="157">
        <v>0</v>
      </c>
      <c r="O70" s="157">
        <f>ROUND(E70*N70,2)</f>
        <v>0</v>
      </c>
      <c r="P70" s="157">
        <v>0</v>
      </c>
      <c r="Q70" s="157">
        <f>ROUND(E70*P70,2)</f>
        <v>0</v>
      </c>
      <c r="R70" s="158"/>
      <c r="S70" s="158" t="s">
        <v>121</v>
      </c>
      <c r="T70" s="158" t="s">
        <v>121</v>
      </c>
      <c r="U70" s="158">
        <v>0.18</v>
      </c>
      <c r="V70" s="158">
        <f>ROUND(E70*U70,2)</f>
        <v>1.4</v>
      </c>
      <c r="W70" s="158"/>
      <c r="X70" s="158" t="s">
        <v>122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123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262" t="s">
        <v>198</v>
      </c>
      <c r="D71" s="263"/>
      <c r="E71" s="263"/>
      <c r="F71" s="263"/>
      <c r="G71" s="263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134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199</v>
      </c>
      <c r="D72" s="160"/>
      <c r="E72" s="161">
        <v>7.8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125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1">
        <v>18</v>
      </c>
      <c r="B73" s="172" t="s">
        <v>200</v>
      </c>
      <c r="C73" s="185" t="s">
        <v>201</v>
      </c>
      <c r="D73" s="173" t="s">
        <v>197</v>
      </c>
      <c r="E73" s="174">
        <v>7.8</v>
      </c>
      <c r="F73" s="175">
        <v>0</v>
      </c>
      <c r="G73" s="176">
        <f>ROUND(E73*F73,2)</f>
        <v>0</v>
      </c>
      <c r="H73" s="159">
        <v>30.11</v>
      </c>
      <c r="I73" s="158">
        <f>ROUND(E73*H73,2)</f>
        <v>234.86</v>
      </c>
      <c r="J73" s="159">
        <v>412.39</v>
      </c>
      <c r="K73" s="158">
        <f>ROUND(E73*J73,2)</f>
        <v>3216.64</v>
      </c>
      <c r="L73" s="158">
        <v>21</v>
      </c>
      <c r="M73" s="158">
        <f>G73*(1+L73/100)</f>
        <v>0</v>
      </c>
      <c r="N73" s="157">
        <v>2.0000000000000002E-5</v>
      </c>
      <c r="O73" s="157">
        <f>ROUND(E73*N73,2)</f>
        <v>0</v>
      </c>
      <c r="P73" s="157">
        <v>0</v>
      </c>
      <c r="Q73" s="157">
        <f>ROUND(E73*P73,2)</f>
        <v>0</v>
      </c>
      <c r="R73" s="158"/>
      <c r="S73" s="158" t="s">
        <v>121</v>
      </c>
      <c r="T73" s="158" t="s">
        <v>121</v>
      </c>
      <c r="U73" s="158">
        <v>0.75700000000000001</v>
      </c>
      <c r="V73" s="158">
        <f>ROUND(E73*U73,2)</f>
        <v>5.9</v>
      </c>
      <c r="W73" s="158"/>
      <c r="X73" s="158" t="s">
        <v>122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123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262" t="s">
        <v>202</v>
      </c>
      <c r="D74" s="263"/>
      <c r="E74" s="263"/>
      <c r="F74" s="263"/>
      <c r="G74" s="263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134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6" t="s">
        <v>199</v>
      </c>
      <c r="D75" s="160"/>
      <c r="E75" s="161">
        <v>7.8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125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78">
        <v>19</v>
      </c>
      <c r="B76" s="179" t="s">
        <v>203</v>
      </c>
      <c r="C76" s="187" t="s">
        <v>204</v>
      </c>
      <c r="D76" s="180" t="s">
        <v>205</v>
      </c>
      <c r="E76" s="181">
        <v>1</v>
      </c>
      <c r="F76" s="182">
        <v>0</v>
      </c>
      <c r="G76" s="183">
        <f>ROUND(E76*F76,2)</f>
        <v>0</v>
      </c>
      <c r="H76" s="159">
        <v>51520</v>
      </c>
      <c r="I76" s="158">
        <f>ROUND(E76*H76,2)</f>
        <v>51520</v>
      </c>
      <c r="J76" s="159">
        <v>0</v>
      </c>
      <c r="K76" s="158">
        <f>ROUND(E76*J76,2)</f>
        <v>0</v>
      </c>
      <c r="L76" s="158">
        <v>21</v>
      </c>
      <c r="M76" s="158">
        <f>G76*(1+L76/100)</f>
        <v>0</v>
      </c>
      <c r="N76" s="157">
        <v>0</v>
      </c>
      <c r="O76" s="157">
        <f>ROUND(E76*N76,2)</f>
        <v>0</v>
      </c>
      <c r="P76" s="157">
        <v>0</v>
      </c>
      <c r="Q76" s="157">
        <f>ROUND(E76*P76,2)</f>
        <v>0</v>
      </c>
      <c r="R76" s="158"/>
      <c r="S76" s="158" t="s">
        <v>206</v>
      </c>
      <c r="T76" s="158" t="s">
        <v>207</v>
      </c>
      <c r="U76" s="158">
        <v>0</v>
      </c>
      <c r="V76" s="158">
        <f>ROUND(E76*U76,2)</f>
        <v>0</v>
      </c>
      <c r="W76" s="158"/>
      <c r="X76" s="158" t="s">
        <v>208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209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8">
        <v>20</v>
      </c>
      <c r="B77" s="179" t="s">
        <v>210</v>
      </c>
      <c r="C77" s="187" t="s">
        <v>211</v>
      </c>
      <c r="D77" s="180" t="s">
        <v>0</v>
      </c>
      <c r="E77" s="181">
        <v>559.42600000000004</v>
      </c>
      <c r="F77" s="182">
        <v>0</v>
      </c>
      <c r="G77" s="183">
        <f>ROUND(E77*F77,2)</f>
        <v>0</v>
      </c>
      <c r="H77" s="159">
        <v>0</v>
      </c>
      <c r="I77" s="158">
        <f>ROUND(E77*H77,2)</f>
        <v>0</v>
      </c>
      <c r="J77" s="159">
        <v>1.75</v>
      </c>
      <c r="K77" s="158">
        <f>ROUND(E77*J77,2)</f>
        <v>979</v>
      </c>
      <c r="L77" s="158">
        <v>21</v>
      </c>
      <c r="M77" s="158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8"/>
      <c r="S77" s="158" t="s">
        <v>121</v>
      </c>
      <c r="T77" s="158" t="s">
        <v>121</v>
      </c>
      <c r="U77" s="158">
        <v>0</v>
      </c>
      <c r="V77" s="158">
        <f>ROUND(E77*U77,2)</f>
        <v>0</v>
      </c>
      <c r="W77" s="158"/>
      <c r="X77" s="158" t="s">
        <v>193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194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64" t="s">
        <v>116</v>
      </c>
      <c r="B78" s="165" t="s">
        <v>80</v>
      </c>
      <c r="C78" s="184" t="s">
        <v>81</v>
      </c>
      <c r="D78" s="166"/>
      <c r="E78" s="167"/>
      <c r="F78" s="168"/>
      <c r="G78" s="169">
        <f>SUMIF(AG79:AG81,"&lt;&gt;NOR",G79:G81)</f>
        <v>0</v>
      </c>
      <c r="H78" s="163"/>
      <c r="I78" s="163">
        <f>SUM(I79:I81)</f>
        <v>3978.9</v>
      </c>
      <c r="J78" s="163"/>
      <c r="K78" s="163">
        <f>SUM(K79:K81)</f>
        <v>2459.94</v>
      </c>
      <c r="L78" s="163"/>
      <c r="M78" s="163">
        <f>SUM(M79:M81)</f>
        <v>0</v>
      </c>
      <c r="N78" s="162"/>
      <c r="O78" s="162">
        <f>SUM(O79:O81)</f>
        <v>0.04</v>
      </c>
      <c r="P78" s="162"/>
      <c r="Q78" s="162">
        <f>SUM(Q79:Q81)</f>
        <v>0</v>
      </c>
      <c r="R78" s="163"/>
      <c r="S78" s="163"/>
      <c r="T78" s="163"/>
      <c r="U78" s="163"/>
      <c r="V78" s="163">
        <f>SUM(V79:V81)</f>
        <v>4.37</v>
      </c>
      <c r="W78" s="163"/>
      <c r="X78" s="163"/>
      <c r="AG78" t="s">
        <v>117</v>
      </c>
    </row>
    <row r="79" spans="1:60" outlineLevel="1" x14ac:dyDescent="0.2">
      <c r="A79" s="171">
        <v>21</v>
      </c>
      <c r="B79" s="172" t="s">
        <v>212</v>
      </c>
      <c r="C79" s="185" t="s">
        <v>213</v>
      </c>
      <c r="D79" s="173" t="s">
        <v>130</v>
      </c>
      <c r="E79" s="174">
        <v>9</v>
      </c>
      <c r="F79" s="175">
        <v>0</v>
      </c>
      <c r="G79" s="176">
        <f>ROUND(E79*F79,2)</f>
        <v>0</v>
      </c>
      <c r="H79" s="159">
        <v>442.1</v>
      </c>
      <c r="I79" s="158">
        <f>ROUND(E79*H79,2)</f>
        <v>3978.9</v>
      </c>
      <c r="J79" s="159">
        <v>256.89999999999998</v>
      </c>
      <c r="K79" s="158">
        <f>ROUND(E79*J79,2)</f>
        <v>2312.1</v>
      </c>
      <c r="L79" s="158">
        <v>21</v>
      </c>
      <c r="M79" s="158">
        <f>G79*(1+L79/100)</f>
        <v>0</v>
      </c>
      <c r="N79" s="157">
        <v>4.8300000000000001E-3</v>
      </c>
      <c r="O79" s="157">
        <f>ROUND(E79*N79,2)</f>
        <v>0.04</v>
      </c>
      <c r="P79" s="157">
        <v>0</v>
      </c>
      <c r="Q79" s="157">
        <f>ROUND(E79*P79,2)</f>
        <v>0</v>
      </c>
      <c r="R79" s="158"/>
      <c r="S79" s="158" t="s">
        <v>121</v>
      </c>
      <c r="T79" s="158" t="s">
        <v>121</v>
      </c>
      <c r="U79" s="158">
        <v>0.48499999999999999</v>
      </c>
      <c r="V79" s="158">
        <f>ROUND(E79*U79,2)</f>
        <v>4.37</v>
      </c>
      <c r="W79" s="158"/>
      <c r="X79" s="158" t="s">
        <v>122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123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262" t="s">
        <v>214</v>
      </c>
      <c r="D80" s="263"/>
      <c r="E80" s="263"/>
      <c r="F80" s="263"/>
      <c r="G80" s="263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134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8">
        <v>22</v>
      </c>
      <c r="B81" s="179" t="s">
        <v>215</v>
      </c>
      <c r="C81" s="187" t="s">
        <v>216</v>
      </c>
      <c r="D81" s="180" t="s">
        <v>0</v>
      </c>
      <c r="E81" s="181">
        <v>62.91</v>
      </c>
      <c r="F81" s="182">
        <v>0</v>
      </c>
      <c r="G81" s="183">
        <f>ROUND(E81*F81,2)</f>
        <v>0</v>
      </c>
      <c r="H81" s="159">
        <v>0</v>
      </c>
      <c r="I81" s="158">
        <f>ROUND(E81*H81,2)</f>
        <v>0</v>
      </c>
      <c r="J81" s="159">
        <v>2.35</v>
      </c>
      <c r="K81" s="158">
        <f>ROUND(E81*J81,2)</f>
        <v>147.84</v>
      </c>
      <c r="L81" s="158">
        <v>21</v>
      </c>
      <c r="M81" s="158">
        <f>G81*(1+L81/100)</f>
        <v>0</v>
      </c>
      <c r="N81" s="157">
        <v>0</v>
      </c>
      <c r="O81" s="157">
        <f>ROUND(E81*N81,2)</f>
        <v>0</v>
      </c>
      <c r="P81" s="157">
        <v>0</v>
      </c>
      <c r="Q81" s="157">
        <f>ROUND(E81*P81,2)</f>
        <v>0</v>
      </c>
      <c r="R81" s="158"/>
      <c r="S81" s="158" t="s">
        <v>121</v>
      </c>
      <c r="T81" s="158" t="s">
        <v>121</v>
      </c>
      <c r="U81" s="158">
        <v>0</v>
      </c>
      <c r="V81" s="158">
        <f>ROUND(E81*U81,2)</f>
        <v>0</v>
      </c>
      <c r="W81" s="158"/>
      <c r="X81" s="158" t="s">
        <v>193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194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x14ac:dyDescent="0.2">
      <c r="A82" s="164" t="s">
        <v>116</v>
      </c>
      <c r="B82" s="165" t="s">
        <v>82</v>
      </c>
      <c r="C82" s="184" t="s">
        <v>83</v>
      </c>
      <c r="D82" s="166"/>
      <c r="E82" s="167"/>
      <c r="F82" s="168"/>
      <c r="G82" s="169">
        <f>SUMIF(AG83:AG88,"&lt;&gt;NOR",G83:G88)</f>
        <v>0</v>
      </c>
      <c r="H82" s="163"/>
      <c r="I82" s="163">
        <f>SUM(I83:I88)</f>
        <v>1476.93</v>
      </c>
      <c r="J82" s="163"/>
      <c r="K82" s="163">
        <f>SUM(K83:K88)</f>
        <v>10243.459999999999</v>
      </c>
      <c r="L82" s="163"/>
      <c r="M82" s="163">
        <f>SUM(M83:M88)</f>
        <v>0</v>
      </c>
      <c r="N82" s="162"/>
      <c r="O82" s="162">
        <f>SUM(O83:O88)</f>
        <v>0.03</v>
      </c>
      <c r="P82" s="162"/>
      <c r="Q82" s="162">
        <f>SUM(Q83:Q88)</f>
        <v>0</v>
      </c>
      <c r="R82" s="163"/>
      <c r="S82" s="163"/>
      <c r="T82" s="163"/>
      <c r="U82" s="163"/>
      <c r="V82" s="163">
        <f>SUM(V83:V88)</f>
        <v>18.79</v>
      </c>
      <c r="W82" s="163"/>
      <c r="X82" s="163"/>
      <c r="AG82" t="s">
        <v>117</v>
      </c>
    </row>
    <row r="83" spans="1:60" outlineLevel="1" x14ac:dyDescent="0.2">
      <c r="A83" s="171">
        <v>23</v>
      </c>
      <c r="B83" s="172" t="s">
        <v>217</v>
      </c>
      <c r="C83" s="185" t="s">
        <v>218</v>
      </c>
      <c r="D83" s="173" t="s">
        <v>130</v>
      </c>
      <c r="E83" s="174">
        <v>139.86150000000001</v>
      </c>
      <c r="F83" s="175">
        <v>0</v>
      </c>
      <c r="G83" s="176">
        <f>ROUND(E83*F83,2)</f>
        <v>0</v>
      </c>
      <c r="H83" s="159">
        <v>5.6</v>
      </c>
      <c r="I83" s="158">
        <f>ROUND(E83*H83,2)</f>
        <v>783.22</v>
      </c>
      <c r="J83" s="159">
        <v>17.7</v>
      </c>
      <c r="K83" s="158">
        <f>ROUND(E83*J83,2)</f>
        <v>2475.5500000000002</v>
      </c>
      <c r="L83" s="158">
        <v>21</v>
      </c>
      <c r="M83" s="158">
        <f>G83*(1+L83/100)</f>
        <v>0</v>
      </c>
      <c r="N83" s="157">
        <v>6.9999999999999994E-5</v>
      </c>
      <c r="O83" s="157">
        <f>ROUND(E83*N83,2)</f>
        <v>0.01</v>
      </c>
      <c r="P83" s="157">
        <v>0</v>
      </c>
      <c r="Q83" s="157">
        <f>ROUND(E83*P83,2)</f>
        <v>0</v>
      </c>
      <c r="R83" s="158"/>
      <c r="S83" s="158" t="s">
        <v>121</v>
      </c>
      <c r="T83" s="158" t="s">
        <v>121</v>
      </c>
      <c r="U83" s="158">
        <v>3.2480000000000002E-2</v>
      </c>
      <c r="V83" s="158">
        <f>ROUND(E83*U83,2)</f>
        <v>4.54</v>
      </c>
      <c r="W83" s="158"/>
      <c r="X83" s="158" t="s">
        <v>122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123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6" t="s">
        <v>219</v>
      </c>
      <c r="D84" s="160"/>
      <c r="E84" s="161">
        <v>75.411500000000004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125</v>
      </c>
      <c r="AH84" s="148">
        <v>5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6" t="s">
        <v>220</v>
      </c>
      <c r="D85" s="160"/>
      <c r="E85" s="161">
        <v>14.45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125</v>
      </c>
      <c r="AH85" s="148">
        <v>5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221</v>
      </c>
      <c r="D86" s="160"/>
      <c r="E86" s="161">
        <v>50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125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1">
        <v>24</v>
      </c>
      <c r="B87" s="172" t="s">
        <v>222</v>
      </c>
      <c r="C87" s="185" t="s">
        <v>223</v>
      </c>
      <c r="D87" s="173" t="s">
        <v>130</v>
      </c>
      <c r="E87" s="174">
        <v>139.86150000000001</v>
      </c>
      <c r="F87" s="175">
        <v>0</v>
      </c>
      <c r="G87" s="176">
        <f>ROUND(E87*F87,2)</f>
        <v>0</v>
      </c>
      <c r="H87" s="159">
        <v>4.96</v>
      </c>
      <c r="I87" s="158">
        <f>ROUND(E87*H87,2)</f>
        <v>693.71</v>
      </c>
      <c r="J87" s="159">
        <v>55.54</v>
      </c>
      <c r="K87" s="158">
        <f>ROUND(E87*J87,2)</f>
        <v>7767.91</v>
      </c>
      <c r="L87" s="158">
        <v>21</v>
      </c>
      <c r="M87" s="158">
        <f>G87*(1+L87/100)</f>
        <v>0</v>
      </c>
      <c r="N87" s="157">
        <v>1.3999999999999999E-4</v>
      </c>
      <c r="O87" s="157">
        <f>ROUND(E87*N87,2)</f>
        <v>0.02</v>
      </c>
      <c r="P87" s="157">
        <v>0</v>
      </c>
      <c r="Q87" s="157">
        <f>ROUND(E87*P87,2)</f>
        <v>0</v>
      </c>
      <c r="R87" s="158"/>
      <c r="S87" s="158" t="s">
        <v>121</v>
      </c>
      <c r="T87" s="158" t="s">
        <v>121</v>
      </c>
      <c r="U87" s="158">
        <v>0.10191</v>
      </c>
      <c r="V87" s="158">
        <f>ROUND(E87*U87,2)</f>
        <v>14.25</v>
      </c>
      <c r="W87" s="158"/>
      <c r="X87" s="158" t="s">
        <v>122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123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224</v>
      </c>
      <c r="D88" s="160"/>
      <c r="E88" s="161">
        <v>139.86150000000001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125</v>
      </c>
      <c r="AH88" s="148">
        <v>5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x14ac:dyDescent="0.2">
      <c r="A89" s="164" t="s">
        <v>116</v>
      </c>
      <c r="B89" s="165" t="s">
        <v>84</v>
      </c>
      <c r="C89" s="184" t="s">
        <v>85</v>
      </c>
      <c r="D89" s="166"/>
      <c r="E89" s="167"/>
      <c r="F89" s="168"/>
      <c r="G89" s="169">
        <f>SUMIF(AG90:AG99,"&lt;&gt;NOR",G90:G99)</f>
        <v>0</v>
      </c>
      <c r="H89" s="163"/>
      <c r="I89" s="163">
        <f>SUM(I90:I99)</f>
        <v>0</v>
      </c>
      <c r="J89" s="163"/>
      <c r="K89" s="163">
        <f>SUM(K90:K99)</f>
        <v>115000</v>
      </c>
      <c r="L89" s="163"/>
      <c r="M89" s="163">
        <f>SUM(M90:M99)</f>
        <v>0</v>
      </c>
      <c r="N89" s="162"/>
      <c r="O89" s="162">
        <f>SUM(O90:O99)</f>
        <v>0</v>
      </c>
      <c r="P89" s="162"/>
      <c r="Q89" s="162">
        <f>SUM(Q90:Q99)</f>
        <v>0</v>
      </c>
      <c r="R89" s="163"/>
      <c r="S89" s="163"/>
      <c r="T89" s="163"/>
      <c r="U89" s="163"/>
      <c r="V89" s="163">
        <f>SUM(V90:V99)</f>
        <v>0</v>
      </c>
      <c r="W89" s="163"/>
      <c r="X89" s="163"/>
      <c r="AG89" t="s">
        <v>117</v>
      </c>
    </row>
    <row r="90" spans="1:60" ht="22.5" outlineLevel="1" x14ac:dyDescent="0.2">
      <c r="A90" s="171">
        <v>25</v>
      </c>
      <c r="B90" s="172" t="s">
        <v>225</v>
      </c>
      <c r="C90" s="185" t="s">
        <v>226</v>
      </c>
      <c r="D90" s="173" t="s">
        <v>227</v>
      </c>
      <c r="E90" s="174">
        <v>1</v>
      </c>
      <c r="F90" s="175">
        <v>0</v>
      </c>
      <c r="G90" s="176">
        <f>ROUND(E90*F90,2)</f>
        <v>0</v>
      </c>
      <c r="H90" s="159">
        <v>0</v>
      </c>
      <c r="I90" s="158">
        <f>ROUND(E90*H90,2)</f>
        <v>0</v>
      </c>
      <c r="J90" s="159">
        <v>15000</v>
      </c>
      <c r="K90" s="158">
        <f>ROUND(E90*J90,2)</f>
        <v>15000</v>
      </c>
      <c r="L90" s="158">
        <v>21</v>
      </c>
      <c r="M90" s="158">
        <f>G90*(1+L90/100)</f>
        <v>0</v>
      </c>
      <c r="N90" s="157">
        <v>0</v>
      </c>
      <c r="O90" s="157">
        <f>ROUND(E90*N90,2)</f>
        <v>0</v>
      </c>
      <c r="P90" s="157">
        <v>0</v>
      </c>
      <c r="Q90" s="157">
        <f>ROUND(E90*P90,2)</f>
        <v>0</v>
      </c>
      <c r="R90" s="158"/>
      <c r="S90" s="158" t="s">
        <v>206</v>
      </c>
      <c r="T90" s="158" t="s">
        <v>207</v>
      </c>
      <c r="U90" s="158">
        <v>0</v>
      </c>
      <c r="V90" s="158">
        <f>ROUND(E90*U90,2)</f>
        <v>0</v>
      </c>
      <c r="W90" s="158"/>
      <c r="X90" s="158" t="s">
        <v>122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123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262" t="s">
        <v>228</v>
      </c>
      <c r="D91" s="263"/>
      <c r="E91" s="263"/>
      <c r="F91" s="263"/>
      <c r="G91" s="263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134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1">
        <v>26</v>
      </c>
      <c r="B92" s="172" t="s">
        <v>229</v>
      </c>
      <c r="C92" s="185" t="s">
        <v>230</v>
      </c>
      <c r="D92" s="173" t="s">
        <v>227</v>
      </c>
      <c r="E92" s="174">
        <v>1</v>
      </c>
      <c r="F92" s="175">
        <v>0</v>
      </c>
      <c r="G92" s="176">
        <f>ROUND(E92*F92,2)</f>
        <v>0</v>
      </c>
      <c r="H92" s="159">
        <v>0</v>
      </c>
      <c r="I92" s="158">
        <f>ROUND(E92*H92,2)</f>
        <v>0</v>
      </c>
      <c r="J92" s="159">
        <v>10000</v>
      </c>
      <c r="K92" s="158">
        <f>ROUND(E92*J92,2)</f>
        <v>10000</v>
      </c>
      <c r="L92" s="158">
        <v>21</v>
      </c>
      <c r="M92" s="158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8"/>
      <c r="S92" s="158" t="s">
        <v>206</v>
      </c>
      <c r="T92" s="158" t="s">
        <v>207</v>
      </c>
      <c r="U92" s="158">
        <v>0</v>
      </c>
      <c r="V92" s="158">
        <f>ROUND(E92*U92,2)</f>
        <v>0</v>
      </c>
      <c r="W92" s="158"/>
      <c r="X92" s="158" t="s">
        <v>122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123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62" t="s">
        <v>231</v>
      </c>
      <c r="D93" s="263"/>
      <c r="E93" s="263"/>
      <c r="F93" s="263"/>
      <c r="G93" s="263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134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78">
        <v>27</v>
      </c>
      <c r="B94" s="179" t="s">
        <v>232</v>
      </c>
      <c r="C94" s="187" t="s">
        <v>233</v>
      </c>
      <c r="D94" s="180" t="s">
        <v>227</v>
      </c>
      <c r="E94" s="181">
        <v>1</v>
      </c>
      <c r="F94" s="182">
        <v>0</v>
      </c>
      <c r="G94" s="183">
        <f>ROUND(E94*F94,2)</f>
        <v>0</v>
      </c>
      <c r="H94" s="159">
        <v>0</v>
      </c>
      <c r="I94" s="158">
        <f>ROUND(E94*H94,2)</f>
        <v>0</v>
      </c>
      <c r="J94" s="159">
        <v>45000</v>
      </c>
      <c r="K94" s="158">
        <f>ROUND(E94*J94,2)</f>
        <v>45000</v>
      </c>
      <c r="L94" s="158">
        <v>21</v>
      </c>
      <c r="M94" s="158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8"/>
      <c r="S94" s="158" t="s">
        <v>206</v>
      </c>
      <c r="T94" s="158" t="s">
        <v>207</v>
      </c>
      <c r="U94" s="158">
        <v>0</v>
      </c>
      <c r="V94" s="158">
        <f>ROUND(E94*U94,2)</f>
        <v>0</v>
      </c>
      <c r="W94" s="158"/>
      <c r="X94" s="158" t="s">
        <v>122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123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8">
        <v>28</v>
      </c>
      <c r="B95" s="179" t="s">
        <v>234</v>
      </c>
      <c r="C95" s="187" t="s">
        <v>235</v>
      </c>
      <c r="D95" s="180" t="s">
        <v>205</v>
      </c>
      <c r="E95" s="181">
        <v>1</v>
      </c>
      <c r="F95" s="182">
        <v>0</v>
      </c>
      <c r="G95" s="183">
        <f>ROUND(E95*F95,2)</f>
        <v>0</v>
      </c>
      <c r="H95" s="159">
        <v>0</v>
      </c>
      <c r="I95" s="158">
        <f>ROUND(E95*H95,2)</f>
        <v>0</v>
      </c>
      <c r="J95" s="159">
        <v>10000</v>
      </c>
      <c r="K95" s="158">
        <f>ROUND(E95*J95,2)</f>
        <v>10000</v>
      </c>
      <c r="L95" s="158">
        <v>21</v>
      </c>
      <c r="M95" s="158">
        <f>G95*(1+L95/100)</f>
        <v>0</v>
      </c>
      <c r="N95" s="157">
        <v>0</v>
      </c>
      <c r="O95" s="157">
        <f>ROUND(E95*N95,2)</f>
        <v>0</v>
      </c>
      <c r="P95" s="157">
        <v>0</v>
      </c>
      <c r="Q95" s="157">
        <f>ROUND(E95*P95,2)</f>
        <v>0</v>
      </c>
      <c r="R95" s="158"/>
      <c r="S95" s="158" t="s">
        <v>206</v>
      </c>
      <c r="T95" s="158" t="s">
        <v>207</v>
      </c>
      <c r="U95" s="158">
        <v>0</v>
      </c>
      <c r="V95" s="158">
        <f>ROUND(E95*U95,2)</f>
        <v>0</v>
      </c>
      <c r="W95" s="158"/>
      <c r="X95" s="158" t="s">
        <v>122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123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78">
        <v>29</v>
      </c>
      <c r="B96" s="179" t="s">
        <v>236</v>
      </c>
      <c r="C96" s="187" t="s">
        <v>237</v>
      </c>
      <c r="D96" s="180" t="s">
        <v>227</v>
      </c>
      <c r="E96" s="181">
        <v>1</v>
      </c>
      <c r="F96" s="182">
        <v>0</v>
      </c>
      <c r="G96" s="183">
        <f>ROUND(E96*F96,2)</f>
        <v>0</v>
      </c>
      <c r="H96" s="159">
        <v>0</v>
      </c>
      <c r="I96" s="158">
        <f>ROUND(E96*H96,2)</f>
        <v>0</v>
      </c>
      <c r="J96" s="159">
        <v>15000</v>
      </c>
      <c r="K96" s="158">
        <f>ROUND(E96*J96,2)</f>
        <v>15000</v>
      </c>
      <c r="L96" s="158">
        <v>21</v>
      </c>
      <c r="M96" s="158">
        <f>G96*(1+L96/100)</f>
        <v>0</v>
      </c>
      <c r="N96" s="157">
        <v>0</v>
      </c>
      <c r="O96" s="157">
        <f>ROUND(E96*N96,2)</f>
        <v>0</v>
      </c>
      <c r="P96" s="157">
        <v>0</v>
      </c>
      <c r="Q96" s="157">
        <f>ROUND(E96*P96,2)</f>
        <v>0</v>
      </c>
      <c r="R96" s="158"/>
      <c r="S96" s="158" t="s">
        <v>206</v>
      </c>
      <c r="T96" s="158" t="s">
        <v>207</v>
      </c>
      <c r="U96" s="158">
        <v>0</v>
      </c>
      <c r="V96" s="158">
        <f>ROUND(E96*U96,2)</f>
        <v>0</v>
      </c>
      <c r="W96" s="158"/>
      <c r="X96" s="158" t="s">
        <v>122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123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2.5" outlineLevel="1" x14ac:dyDescent="0.2">
      <c r="A97" s="171">
        <v>30</v>
      </c>
      <c r="B97" s="172" t="s">
        <v>238</v>
      </c>
      <c r="C97" s="185" t="s">
        <v>239</v>
      </c>
      <c r="D97" s="173" t="s">
        <v>227</v>
      </c>
      <c r="E97" s="174">
        <v>1</v>
      </c>
      <c r="F97" s="175">
        <v>0</v>
      </c>
      <c r="G97" s="176">
        <f>ROUND(E97*F97,2)</f>
        <v>0</v>
      </c>
      <c r="H97" s="159">
        <v>0</v>
      </c>
      <c r="I97" s="158">
        <f>ROUND(E97*H97,2)</f>
        <v>0</v>
      </c>
      <c r="J97" s="159">
        <v>20000</v>
      </c>
      <c r="K97" s="158">
        <f>ROUND(E97*J97,2)</f>
        <v>20000</v>
      </c>
      <c r="L97" s="158">
        <v>21</v>
      </c>
      <c r="M97" s="158">
        <f>G97*(1+L97/100)</f>
        <v>0</v>
      </c>
      <c r="N97" s="157">
        <v>0</v>
      </c>
      <c r="O97" s="157">
        <f>ROUND(E97*N97,2)</f>
        <v>0</v>
      </c>
      <c r="P97" s="157">
        <v>0</v>
      </c>
      <c r="Q97" s="157">
        <f>ROUND(E97*P97,2)</f>
        <v>0</v>
      </c>
      <c r="R97" s="158"/>
      <c r="S97" s="158" t="s">
        <v>206</v>
      </c>
      <c r="T97" s="158" t="s">
        <v>207</v>
      </c>
      <c r="U97" s="158">
        <v>0</v>
      </c>
      <c r="V97" s="158">
        <f>ROUND(E97*U97,2)</f>
        <v>0</v>
      </c>
      <c r="W97" s="158"/>
      <c r="X97" s="158" t="s">
        <v>122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123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262" t="s">
        <v>240</v>
      </c>
      <c r="D98" s="263"/>
      <c r="E98" s="263"/>
      <c r="F98" s="263"/>
      <c r="G98" s="263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134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264" t="s">
        <v>241</v>
      </c>
      <c r="D99" s="265"/>
      <c r="E99" s="265"/>
      <c r="F99" s="265"/>
      <c r="G99" s="265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134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x14ac:dyDescent="0.2">
      <c r="A100" s="164" t="s">
        <v>116</v>
      </c>
      <c r="B100" s="165" t="s">
        <v>86</v>
      </c>
      <c r="C100" s="184" t="s">
        <v>87</v>
      </c>
      <c r="D100" s="166"/>
      <c r="E100" s="167"/>
      <c r="F100" s="168"/>
      <c r="G100" s="169">
        <f>SUMIF(AG101:AG110,"&lt;&gt;NOR",G101:G110)</f>
        <v>0</v>
      </c>
      <c r="H100" s="163"/>
      <c r="I100" s="163">
        <f>SUM(I101:I110)</f>
        <v>0</v>
      </c>
      <c r="J100" s="163"/>
      <c r="K100" s="163">
        <f>SUM(K101:K110)</f>
        <v>66973.52</v>
      </c>
      <c r="L100" s="163"/>
      <c r="M100" s="163">
        <f>SUM(M101:M110)</f>
        <v>0</v>
      </c>
      <c r="N100" s="162"/>
      <c r="O100" s="162">
        <f>SUM(O101:O110)</f>
        <v>0</v>
      </c>
      <c r="P100" s="162"/>
      <c r="Q100" s="162">
        <f>SUM(Q101:Q110)</f>
        <v>0</v>
      </c>
      <c r="R100" s="163"/>
      <c r="S100" s="163"/>
      <c r="T100" s="163"/>
      <c r="U100" s="163"/>
      <c r="V100" s="163">
        <f>SUM(V101:V110)</f>
        <v>45.57</v>
      </c>
      <c r="W100" s="163"/>
      <c r="X100" s="163"/>
      <c r="AG100" t="s">
        <v>117</v>
      </c>
    </row>
    <row r="101" spans="1:60" outlineLevel="1" x14ac:dyDescent="0.2">
      <c r="A101" s="171">
        <v>31</v>
      </c>
      <c r="B101" s="172" t="s">
        <v>242</v>
      </c>
      <c r="C101" s="185" t="s">
        <v>243</v>
      </c>
      <c r="D101" s="173" t="s">
        <v>120</v>
      </c>
      <c r="E101" s="174">
        <v>256.77755999999999</v>
      </c>
      <c r="F101" s="175">
        <v>0</v>
      </c>
      <c r="G101" s="176">
        <f>ROUND(E101*F101,2)</f>
        <v>0</v>
      </c>
      <c r="H101" s="159">
        <v>0</v>
      </c>
      <c r="I101" s="158">
        <f>ROUND(E101*H101,2)</f>
        <v>0</v>
      </c>
      <c r="J101" s="159">
        <v>25</v>
      </c>
      <c r="K101" s="158">
        <f>ROUND(E101*J101,2)</f>
        <v>6419.44</v>
      </c>
      <c r="L101" s="158">
        <v>21</v>
      </c>
      <c r="M101" s="158">
        <f>G101*(1+L101/100)</f>
        <v>0</v>
      </c>
      <c r="N101" s="157">
        <v>0</v>
      </c>
      <c r="O101" s="157">
        <f>ROUND(E101*N101,2)</f>
        <v>0</v>
      </c>
      <c r="P101" s="157">
        <v>0</v>
      </c>
      <c r="Q101" s="157">
        <f>ROUND(E101*P101,2)</f>
        <v>0</v>
      </c>
      <c r="R101" s="158"/>
      <c r="S101" s="158" t="s">
        <v>121</v>
      </c>
      <c r="T101" s="158" t="s">
        <v>121</v>
      </c>
      <c r="U101" s="158">
        <v>0</v>
      </c>
      <c r="V101" s="158">
        <f>ROUND(E101*U101,2)</f>
        <v>0</v>
      </c>
      <c r="W101" s="158"/>
      <c r="X101" s="158" t="s">
        <v>122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123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262" t="s">
        <v>244</v>
      </c>
      <c r="D102" s="263"/>
      <c r="E102" s="263"/>
      <c r="F102" s="263"/>
      <c r="G102" s="263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134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245</v>
      </c>
      <c r="D103" s="160"/>
      <c r="E103" s="161">
        <v>256.77755999999999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125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8">
        <v>32</v>
      </c>
      <c r="B104" s="179" t="s">
        <v>246</v>
      </c>
      <c r="C104" s="187" t="s">
        <v>247</v>
      </c>
      <c r="D104" s="180" t="s">
        <v>120</v>
      </c>
      <c r="E104" s="181">
        <v>19.752120000000001</v>
      </c>
      <c r="F104" s="182">
        <v>0</v>
      </c>
      <c r="G104" s="183">
        <f>ROUND(E104*F104,2)</f>
        <v>0</v>
      </c>
      <c r="H104" s="159">
        <v>0</v>
      </c>
      <c r="I104" s="158">
        <f>ROUND(E104*H104,2)</f>
        <v>0</v>
      </c>
      <c r="J104" s="159">
        <v>78.2</v>
      </c>
      <c r="K104" s="158">
        <f>ROUND(E104*J104,2)</f>
        <v>1544.62</v>
      </c>
      <c r="L104" s="158">
        <v>21</v>
      </c>
      <c r="M104" s="158">
        <f>G104*(1+L104/100)</f>
        <v>0</v>
      </c>
      <c r="N104" s="157">
        <v>0</v>
      </c>
      <c r="O104" s="157">
        <f>ROUND(E104*N104,2)</f>
        <v>0</v>
      </c>
      <c r="P104" s="157">
        <v>0</v>
      </c>
      <c r="Q104" s="157">
        <f>ROUND(E104*P104,2)</f>
        <v>0</v>
      </c>
      <c r="R104" s="158"/>
      <c r="S104" s="158" t="s">
        <v>121</v>
      </c>
      <c r="T104" s="158" t="s">
        <v>121</v>
      </c>
      <c r="U104" s="158">
        <v>5.1999999999999998E-2</v>
      </c>
      <c r="V104" s="158">
        <f>ROUND(E104*U104,2)</f>
        <v>1.03</v>
      </c>
      <c r="W104" s="158"/>
      <c r="X104" s="158" t="s">
        <v>248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249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8">
        <v>33</v>
      </c>
      <c r="B105" s="179" t="s">
        <v>250</v>
      </c>
      <c r="C105" s="187" t="s">
        <v>251</v>
      </c>
      <c r="D105" s="180" t="s">
        <v>120</v>
      </c>
      <c r="E105" s="181">
        <v>19.752120000000001</v>
      </c>
      <c r="F105" s="182">
        <v>0</v>
      </c>
      <c r="G105" s="183">
        <f>ROUND(E105*F105,2)</f>
        <v>0</v>
      </c>
      <c r="H105" s="159">
        <v>0</v>
      </c>
      <c r="I105" s="158">
        <f>ROUND(E105*H105,2)</f>
        <v>0</v>
      </c>
      <c r="J105" s="159">
        <v>407.5</v>
      </c>
      <c r="K105" s="158">
        <f>ROUND(E105*J105,2)</f>
        <v>8048.99</v>
      </c>
      <c r="L105" s="158">
        <v>21</v>
      </c>
      <c r="M105" s="158">
        <f>G105*(1+L105/100)</f>
        <v>0</v>
      </c>
      <c r="N105" s="157">
        <v>0</v>
      </c>
      <c r="O105" s="157">
        <f>ROUND(E105*N105,2)</f>
        <v>0</v>
      </c>
      <c r="P105" s="157">
        <v>0</v>
      </c>
      <c r="Q105" s="157">
        <f>ROUND(E105*P105,2)</f>
        <v>0</v>
      </c>
      <c r="R105" s="158"/>
      <c r="S105" s="158" t="s">
        <v>121</v>
      </c>
      <c r="T105" s="158" t="s">
        <v>121</v>
      </c>
      <c r="U105" s="158">
        <v>0.93300000000000005</v>
      </c>
      <c r="V105" s="158">
        <f>ROUND(E105*U105,2)</f>
        <v>18.43</v>
      </c>
      <c r="W105" s="158"/>
      <c r="X105" s="158" t="s">
        <v>248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249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1">
        <v>34</v>
      </c>
      <c r="B106" s="172" t="s">
        <v>252</v>
      </c>
      <c r="C106" s="185" t="s">
        <v>253</v>
      </c>
      <c r="D106" s="173" t="s">
        <v>120</v>
      </c>
      <c r="E106" s="174">
        <v>19.752120000000001</v>
      </c>
      <c r="F106" s="175">
        <v>0</v>
      </c>
      <c r="G106" s="176">
        <f>ROUND(E106*F106,2)</f>
        <v>0</v>
      </c>
      <c r="H106" s="159">
        <v>0</v>
      </c>
      <c r="I106" s="158">
        <f>ROUND(E106*H106,2)</f>
        <v>0</v>
      </c>
      <c r="J106" s="159">
        <v>264</v>
      </c>
      <c r="K106" s="158">
        <f>ROUND(E106*J106,2)</f>
        <v>5214.5600000000004</v>
      </c>
      <c r="L106" s="158">
        <v>21</v>
      </c>
      <c r="M106" s="158">
        <f>G106*(1+L106/100)</f>
        <v>0</v>
      </c>
      <c r="N106" s="157">
        <v>0</v>
      </c>
      <c r="O106" s="157">
        <f>ROUND(E106*N106,2)</f>
        <v>0</v>
      </c>
      <c r="P106" s="157">
        <v>0</v>
      </c>
      <c r="Q106" s="157">
        <f>ROUND(E106*P106,2)</f>
        <v>0</v>
      </c>
      <c r="R106" s="158"/>
      <c r="S106" s="158" t="s">
        <v>121</v>
      </c>
      <c r="T106" s="158" t="s">
        <v>121</v>
      </c>
      <c r="U106" s="158">
        <v>0.49</v>
      </c>
      <c r="V106" s="158">
        <f>ROUND(E106*U106,2)</f>
        <v>9.68</v>
      </c>
      <c r="W106" s="158"/>
      <c r="X106" s="158" t="s">
        <v>248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249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262" t="s">
        <v>254</v>
      </c>
      <c r="D107" s="263"/>
      <c r="E107" s="263"/>
      <c r="F107" s="263"/>
      <c r="G107" s="263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134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22.5" outlineLevel="1" x14ac:dyDescent="0.2">
      <c r="A108" s="178">
        <v>35</v>
      </c>
      <c r="B108" s="179" t="s">
        <v>255</v>
      </c>
      <c r="C108" s="187" t="s">
        <v>256</v>
      </c>
      <c r="D108" s="180" t="s">
        <v>120</v>
      </c>
      <c r="E108" s="181">
        <v>19.752120000000001</v>
      </c>
      <c r="F108" s="182">
        <v>0</v>
      </c>
      <c r="G108" s="183">
        <f>ROUND(E108*F108,2)</f>
        <v>0</v>
      </c>
      <c r="H108" s="159">
        <v>0</v>
      </c>
      <c r="I108" s="158">
        <f>ROUND(E108*H108,2)</f>
        <v>0</v>
      </c>
      <c r="J108" s="159">
        <v>1958</v>
      </c>
      <c r="K108" s="158">
        <f>ROUND(E108*J108,2)</f>
        <v>38674.65</v>
      </c>
      <c r="L108" s="158">
        <v>21</v>
      </c>
      <c r="M108" s="158">
        <f>G108*(1+L108/100)</f>
        <v>0</v>
      </c>
      <c r="N108" s="157">
        <v>0</v>
      </c>
      <c r="O108" s="157">
        <f>ROUND(E108*N108,2)</f>
        <v>0</v>
      </c>
      <c r="P108" s="157">
        <v>0</v>
      </c>
      <c r="Q108" s="157">
        <f>ROUND(E108*P108,2)</f>
        <v>0</v>
      </c>
      <c r="R108" s="158"/>
      <c r="S108" s="158" t="s">
        <v>121</v>
      </c>
      <c r="T108" s="158" t="s">
        <v>121</v>
      </c>
      <c r="U108" s="158">
        <v>0</v>
      </c>
      <c r="V108" s="158">
        <f>ROUND(E108*U108,2)</f>
        <v>0</v>
      </c>
      <c r="W108" s="158"/>
      <c r="X108" s="158" t="s">
        <v>248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249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1">
        <v>36</v>
      </c>
      <c r="B109" s="172" t="s">
        <v>257</v>
      </c>
      <c r="C109" s="185" t="s">
        <v>258</v>
      </c>
      <c r="D109" s="173" t="s">
        <v>120</v>
      </c>
      <c r="E109" s="174">
        <v>19.752120000000001</v>
      </c>
      <c r="F109" s="175">
        <v>0</v>
      </c>
      <c r="G109" s="176">
        <f>ROUND(E109*F109,2)</f>
        <v>0</v>
      </c>
      <c r="H109" s="159">
        <v>0</v>
      </c>
      <c r="I109" s="158">
        <f>ROUND(E109*H109,2)</f>
        <v>0</v>
      </c>
      <c r="J109" s="159">
        <v>358</v>
      </c>
      <c r="K109" s="158">
        <f>ROUND(E109*J109,2)</f>
        <v>7071.26</v>
      </c>
      <c r="L109" s="158">
        <v>21</v>
      </c>
      <c r="M109" s="158">
        <f>G109*(1+L109/100)</f>
        <v>0</v>
      </c>
      <c r="N109" s="157">
        <v>0</v>
      </c>
      <c r="O109" s="157">
        <f>ROUND(E109*N109,2)</f>
        <v>0</v>
      </c>
      <c r="P109" s="157">
        <v>0</v>
      </c>
      <c r="Q109" s="157">
        <f>ROUND(E109*P109,2)</f>
        <v>0</v>
      </c>
      <c r="R109" s="158"/>
      <c r="S109" s="158" t="s">
        <v>121</v>
      </c>
      <c r="T109" s="158" t="s">
        <v>121</v>
      </c>
      <c r="U109" s="158">
        <v>0.83199999999999996</v>
      </c>
      <c r="V109" s="158">
        <f>ROUND(E109*U109,2)</f>
        <v>16.43</v>
      </c>
      <c r="W109" s="158"/>
      <c r="X109" s="158" t="s">
        <v>248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249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1" x14ac:dyDescent="0.2">
      <c r="A110" s="155"/>
      <c r="B110" s="156"/>
      <c r="C110" s="262" t="s">
        <v>259</v>
      </c>
      <c r="D110" s="263"/>
      <c r="E110" s="263"/>
      <c r="F110" s="263"/>
      <c r="G110" s="263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134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77" t="str">
        <f>C110</f>
        <v>S naložením suti nebo vybouraných hmot do dopravního prostředku a na jejich vyložením, popřípadě přeložením na normální dopravní prostředek.</v>
      </c>
      <c r="BB110" s="148"/>
      <c r="BC110" s="148"/>
      <c r="BD110" s="148"/>
      <c r="BE110" s="148"/>
      <c r="BF110" s="148"/>
      <c r="BG110" s="148"/>
      <c r="BH110" s="148"/>
    </row>
    <row r="111" spans="1:60" x14ac:dyDescent="0.2">
      <c r="A111" s="164" t="s">
        <v>116</v>
      </c>
      <c r="B111" s="165" t="s">
        <v>89</v>
      </c>
      <c r="C111" s="184" t="s">
        <v>29</v>
      </c>
      <c r="D111" s="166"/>
      <c r="E111" s="167"/>
      <c r="F111" s="168"/>
      <c r="G111" s="169">
        <f>SUMIF(AG112:AG114,"&lt;&gt;NOR",G112:G114)</f>
        <v>0</v>
      </c>
      <c r="H111" s="163"/>
      <c r="I111" s="163">
        <f>SUM(I112:I114)</f>
        <v>0</v>
      </c>
      <c r="J111" s="163"/>
      <c r="K111" s="163">
        <f>SUM(K112:K114)</f>
        <v>18000</v>
      </c>
      <c r="L111" s="163"/>
      <c r="M111" s="163">
        <f>SUM(M112:M114)</f>
        <v>0</v>
      </c>
      <c r="N111" s="162"/>
      <c r="O111" s="162">
        <f>SUM(O112:O114)</f>
        <v>0</v>
      </c>
      <c r="P111" s="162"/>
      <c r="Q111" s="162">
        <f>SUM(Q112:Q114)</f>
        <v>0</v>
      </c>
      <c r="R111" s="163"/>
      <c r="S111" s="163"/>
      <c r="T111" s="163"/>
      <c r="U111" s="163"/>
      <c r="V111" s="163">
        <f>SUM(V112:V114)</f>
        <v>0</v>
      </c>
      <c r="W111" s="163"/>
      <c r="X111" s="163"/>
      <c r="AG111" t="s">
        <v>117</v>
      </c>
    </row>
    <row r="112" spans="1:60" outlineLevel="1" x14ac:dyDescent="0.2">
      <c r="A112" s="178">
        <v>37</v>
      </c>
      <c r="B112" s="179" t="s">
        <v>260</v>
      </c>
      <c r="C112" s="187" t="s">
        <v>261</v>
      </c>
      <c r="D112" s="180" t="s">
        <v>205</v>
      </c>
      <c r="E112" s="181">
        <v>1</v>
      </c>
      <c r="F112" s="182">
        <v>0</v>
      </c>
      <c r="G112" s="183">
        <f>ROUND(E112*F112,2)</f>
        <v>0</v>
      </c>
      <c r="H112" s="159">
        <v>0</v>
      </c>
      <c r="I112" s="158">
        <f>ROUND(E112*H112,2)</f>
        <v>0</v>
      </c>
      <c r="J112" s="159">
        <v>10000</v>
      </c>
      <c r="K112" s="158">
        <f>ROUND(E112*J112,2)</f>
        <v>10000</v>
      </c>
      <c r="L112" s="158">
        <v>21</v>
      </c>
      <c r="M112" s="158">
        <f>G112*(1+L112/100)</f>
        <v>0</v>
      </c>
      <c r="N112" s="157">
        <v>0</v>
      </c>
      <c r="O112" s="157">
        <f>ROUND(E112*N112,2)</f>
        <v>0</v>
      </c>
      <c r="P112" s="157">
        <v>0</v>
      </c>
      <c r="Q112" s="157">
        <f>ROUND(E112*P112,2)</f>
        <v>0</v>
      </c>
      <c r="R112" s="158"/>
      <c r="S112" s="158" t="s">
        <v>206</v>
      </c>
      <c r="T112" s="158" t="s">
        <v>207</v>
      </c>
      <c r="U112" s="158">
        <v>0</v>
      </c>
      <c r="V112" s="158">
        <f>ROUND(E112*U112,2)</f>
        <v>0</v>
      </c>
      <c r="W112" s="158"/>
      <c r="X112" s="158" t="s">
        <v>122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123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8">
        <v>38</v>
      </c>
      <c r="B113" s="179" t="s">
        <v>262</v>
      </c>
      <c r="C113" s="187" t="s">
        <v>263</v>
      </c>
      <c r="D113" s="180" t="s">
        <v>205</v>
      </c>
      <c r="E113" s="181">
        <v>1</v>
      </c>
      <c r="F113" s="182">
        <v>0</v>
      </c>
      <c r="G113" s="183">
        <f>ROUND(E113*F113,2)</f>
        <v>0</v>
      </c>
      <c r="H113" s="159">
        <v>0</v>
      </c>
      <c r="I113" s="158">
        <f>ROUND(E113*H113,2)</f>
        <v>0</v>
      </c>
      <c r="J113" s="159">
        <v>3000</v>
      </c>
      <c r="K113" s="158">
        <f>ROUND(E113*J113,2)</f>
        <v>3000</v>
      </c>
      <c r="L113" s="158">
        <v>21</v>
      </c>
      <c r="M113" s="158">
        <f>G113*(1+L113/100)</f>
        <v>0</v>
      </c>
      <c r="N113" s="157">
        <v>0</v>
      </c>
      <c r="O113" s="157">
        <f>ROUND(E113*N113,2)</f>
        <v>0</v>
      </c>
      <c r="P113" s="157">
        <v>0</v>
      </c>
      <c r="Q113" s="157">
        <f>ROUND(E113*P113,2)</f>
        <v>0</v>
      </c>
      <c r="R113" s="158"/>
      <c r="S113" s="158" t="s">
        <v>206</v>
      </c>
      <c r="T113" s="158" t="s">
        <v>207</v>
      </c>
      <c r="U113" s="158">
        <v>0</v>
      </c>
      <c r="V113" s="158">
        <f>ROUND(E113*U113,2)</f>
        <v>0</v>
      </c>
      <c r="W113" s="158"/>
      <c r="X113" s="158" t="s">
        <v>122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123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1">
        <v>39</v>
      </c>
      <c r="B114" s="172" t="s">
        <v>264</v>
      </c>
      <c r="C114" s="185" t="s">
        <v>265</v>
      </c>
      <c r="D114" s="173" t="s">
        <v>205</v>
      </c>
      <c r="E114" s="174">
        <v>1</v>
      </c>
      <c r="F114" s="175">
        <v>0</v>
      </c>
      <c r="G114" s="176">
        <f>ROUND(E114*F114,2)</f>
        <v>0</v>
      </c>
      <c r="H114" s="159">
        <v>0</v>
      </c>
      <c r="I114" s="158">
        <f>ROUND(E114*H114,2)</f>
        <v>0</v>
      </c>
      <c r="J114" s="159">
        <v>5000</v>
      </c>
      <c r="K114" s="158">
        <f>ROUND(E114*J114,2)</f>
        <v>5000</v>
      </c>
      <c r="L114" s="158">
        <v>21</v>
      </c>
      <c r="M114" s="158">
        <f>G114*(1+L114/100)</f>
        <v>0</v>
      </c>
      <c r="N114" s="157">
        <v>0</v>
      </c>
      <c r="O114" s="157">
        <f>ROUND(E114*N114,2)</f>
        <v>0</v>
      </c>
      <c r="P114" s="157">
        <v>0</v>
      </c>
      <c r="Q114" s="157">
        <f>ROUND(E114*P114,2)</f>
        <v>0</v>
      </c>
      <c r="R114" s="158"/>
      <c r="S114" s="158" t="s">
        <v>206</v>
      </c>
      <c r="T114" s="158" t="s">
        <v>207</v>
      </c>
      <c r="U114" s="158">
        <v>0</v>
      </c>
      <c r="V114" s="158">
        <f>ROUND(E114*U114,2)</f>
        <v>0</v>
      </c>
      <c r="W114" s="158"/>
      <c r="X114" s="158" t="s">
        <v>122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123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x14ac:dyDescent="0.2">
      <c r="A115" s="3"/>
      <c r="B115" s="4"/>
      <c r="C115" s="188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AE115">
        <v>15</v>
      </c>
      <c r="AF115">
        <v>21</v>
      </c>
      <c r="AG115" t="s">
        <v>103</v>
      </c>
    </row>
    <row r="116" spans="1:60" x14ac:dyDescent="0.2">
      <c r="A116" s="151"/>
      <c r="B116" s="152" t="s">
        <v>31</v>
      </c>
      <c r="C116" s="189"/>
      <c r="D116" s="153"/>
      <c r="E116" s="154"/>
      <c r="F116" s="154"/>
      <c r="G116" s="170">
        <f>G8+G15+G23+G29+G49+G51+G53+G67+G69+G78+G82+G89+G100+G111</f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AE116">
        <f>SUMIF(L7:L114,AE115,G7:G114)</f>
        <v>0</v>
      </c>
      <c r="AF116">
        <f>SUMIF(L7:L114,AF115,G7:G114)</f>
        <v>0</v>
      </c>
      <c r="AG116" t="s">
        <v>266</v>
      </c>
    </row>
    <row r="117" spans="1:60" x14ac:dyDescent="0.2">
      <c r="A117" s="3"/>
      <c r="B117" s="4"/>
      <c r="C117" s="188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60" x14ac:dyDescent="0.2">
      <c r="A118" s="3"/>
      <c r="B118" s="4"/>
      <c r="C118" s="188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60" x14ac:dyDescent="0.2">
      <c r="A119" s="248" t="s">
        <v>267</v>
      </c>
      <c r="B119" s="248"/>
      <c r="C119" s="249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60" x14ac:dyDescent="0.2">
      <c r="A120" s="250"/>
      <c r="B120" s="251"/>
      <c r="C120" s="252"/>
      <c r="D120" s="251"/>
      <c r="E120" s="251"/>
      <c r="F120" s="251"/>
      <c r="G120" s="25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AG120" t="s">
        <v>268</v>
      </c>
    </row>
    <row r="121" spans="1:60" x14ac:dyDescent="0.2">
      <c r="A121" s="254"/>
      <c r="B121" s="255"/>
      <c r="C121" s="256"/>
      <c r="D121" s="255"/>
      <c r="E121" s="255"/>
      <c r="F121" s="255"/>
      <c r="G121" s="257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60" x14ac:dyDescent="0.2">
      <c r="A122" s="254"/>
      <c r="B122" s="255"/>
      <c r="C122" s="256"/>
      <c r="D122" s="255"/>
      <c r="E122" s="255"/>
      <c r="F122" s="255"/>
      <c r="G122" s="257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60" x14ac:dyDescent="0.2">
      <c r="A123" s="254"/>
      <c r="B123" s="255"/>
      <c r="C123" s="256"/>
      <c r="D123" s="255"/>
      <c r="E123" s="255"/>
      <c r="F123" s="255"/>
      <c r="G123" s="257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60" x14ac:dyDescent="0.2">
      <c r="A124" s="258"/>
      <c r="B124" s="259"/>
      <c r="C124" s="260"/>
      <c r="D124" s="259"/>
      <c r="E124" s="259"/>
      <c r="F124" s="259"/>
      <c r="G124" s="261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60" x14ac:dyDescent="0.2">
      <c r="A125" s="3"/>
      <c r="B125" s="4"/>
      <c r="C125" s="188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60" x14ac:dyDescent="0.2">
      <c r="C126" s="190"/>
      <c r="D126" s="10"/>
      <c r="AG126" t="s">
        <v>270</v>
      </c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1">
    <mergeCell ref="A1:G1"/>
    <mergeCell ref="C2:G2"/>
    <mergeCell ref="C3:G3"/>
    <mergeCell ref="C4:G4"/>
    <mergeCell ref="C31:G31"/>
    <mergeCell ref="A119:C119"/>
    <mergeCell ref="A120:G124"/>
    <mergeCell ref="C17:G17"/>
    <mergeCell ref="C18:G18"/>
    <mergeCell ref="C19:G19"/>
    <mergeCell ref="C20:G20"/>
    <mergeCell ref="C93:G93"/>
    <mergeCell ref="C71:G71"/>
    <mergeCell ref="C74:G74"/>
    <mergeCell ref="C80:G80"/>
    <mergeCell ref="C91:G91"/>
    <mergeCell ref="C98:G98"/>
    <mergeCell ref="C99:G99"/>
    <mergeCell ref="C102:G102"/>
    <mergeCell ref="C107:G107"/>
    <mergeCell ref="C110:G11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0101 Pol'!Názvy_tisku</vt:lpstr>
      <vt:lpstr>oadresa</vt:lpstr>
      <vt:lpstr>Stavba!Objednatel</vt:lpstr>
      <vt:lpstr>Stavba!Objekt</vt:lpstr>
      <vt:lpstr>'01 0101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Jan Příkazký</cp:lastModifiedBy>
  <cp:lastPrinted>2019-03-19T12:27:02Z</cp:lastPrinted>
  <dcterms:created xsi:type="dcterms:W3CDTF">2009-04-08T07:15:50Z</dcterms:created>
  <dcterms:modified xsi:type="dcterms:W3CDTF">2023-06-27T07:19:58Z</dcterms:modified>
</cp:coreProperties>
</file>