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myteam.dpo.cz/webdav/ContractEntity/X61974757_1_272_31102_1/2. K připomínkám/"/>
    </mc:Choice>
  </mc:AlternateContent>
  <bookViews>
    <workbookView xWindow="1560" yWindow="1725" windowWidth="22095" windowHeight="13425" activeTab="3"/>
  </bookViews>
  <sheets>
    <sheet name="Rekapitulace stavby" sheetId="1" r:id="rId1"/>
    <sheet name="D1.1_Bourací" sheetId="8" r:id="rId2"/>
    <sheet name="D1.4_VZT" sheetId="7" r:id="rId3"/>
    <sheet name="D2.1_Technologie KS" sheetId="5" r:id="rId4"/>
  </sheets>
  <definedNames>
    <definedName name="_xlnm._FilterDatabase" localSheetId="1" hidden="1">'D1.1_Bourací'!$C$122:$K$161</definedName>
    <definedName name="_xlnm._FilterDatabase" localSheetId="2" hidden="1">'D1.4_VZT'!$C$125:$K$169</definedName>
    <definedName name="_xlnm._FilterDatabase" localSheetId="3" hidden="1">'D2.1_Technologie KS'!$C$129:$K$315</definedName>
    <definedName name="_xlnm.Print_Titles" localSheetId="1">'D1.1_Bourací'!$122:$122</definedName>
    <definedName name="_xlnm.Print_Titles" localSheetId="2">'D1.4_VZT'!$125:$125</definedName>
    <definedName name="_xlnm.Print_Titles" localSheetId="3">'D2.1_Technologie KS'!$129:$129</definedName>
    <definedName name="_xlnm.Print_Titles" localSheetId="0">'Rekapitulace stavby'!$92:$92</definedName>
    <definedName name="_xlnm.Print_Area" localSheetId="1">'D1.1_Bourací'!$C$4:$J$76,'D1.1_Bourací'!$C$82:$J$102,'D1.1_Bourací'!$C$108:$J$161</definedName>
    <definedName name="_xlnm.Print_Area" localSheetId="2">'D1.4_VZT'!$C$4:$J$76,'D1.4_VZT'!$C$82:$J$105,'D1.4_VZT'!$C$111:$J$169</definedName>
    <definedName name="_xlnm.Print_Area" localSheetId="3">'D2.1_Technologie KS'!$C$4:$J$76,'D2.1_Technologie KS'!$C$82:$J$109,'D2.1_Technologie KS'!$C$115:$J$315</definedName>
    <definedName name="_xlnm.Print_Area" localSheetId="0">'Rekapitulace stavby'!$D$4:$AO$76,'Rekapitulace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0" i="8" l="1"/>
  <c r="J153" i="8"/>
  <c r="J152" i="8"/>
  <c r="J151" i="8"/>
  <c r="J150" i="8"/>
  <c r="J149" i="5" l="1"/>
  <c r="J159" i="7"/>
  <c r="J156" i="7"/>
  <c r="J147" i="8"/>
  <c r="AZ136" i="8"/>
  <c r="AZ135" i="8"/>
  <c r="AZ134" i="8"/>
  <c r="AZ132" i="8"/>
  <c r="J149" i="8" l="1"/>
  <c r="J148" i="8"/>
  <c r="J143" i="8"/>
  <c r="J142" i="8"/>
  <c r="J141" i="8"/>
  <c r="J138" i="8"/>
  <c r="J137" i="8"/>
  <c r="J136" i="8"/>
  <c r="J146" i="8"/>
  <c r="J139" i="8"/>
  <c r="J145" i="8"/>
  <c r="J135" i="8"/>
  <c r="J134" i="8"/>
  <c r="J153" i="7"/>
  <c r="J147" i="7"/>
  <c r="J150" i="7"/>
  <c r="J132" i="8"/>
  <c r="J221" i="5"/>
  <c r="J251" i="5"/>
  <c r="AZ131" i="8"/>
  <c r="J156" i="8"/>
  <c r="J160" i="8"/>
  <c r="J131" i="8"/>
  <c r="J126" i="8"/>
  <c r="J144" i="8" l="1"/>
  <c r="J248" i="5"/>
  <c r="J245" i="5"/>
  <c r="J197" i="5"/>
  <c r="J191" i="5"/>
  <c r="J144" i="7"/>
  <c r="J272" i="5"/>
  <c r="J269" i="5"/>
  <c r="J266" i="5"/>
  <c r="J242" i="5"/>
  <c r="J239" i="5"/>
  <c r="J263" i="5"/>
  <c r="J260" i="5"/>
  <c r="J257" i="5"/>
  <c r="J254" i="5"/>
  <c r="J218" i="5"/>
  <c r="J279" i="5"/>
  <c r="J276" i="5"/>
  <c r="J282" i="5"/>
  <c r="J285" i="5"/>
  <c r="J288" i="5"/>
  <c r="J291" i="5"/>
  <c r="J294" i="5"/>
  <c r="J297" i="5"/>
  <c r="J215" i="5"/>
  <c r="J236" i="5"/>
  <c r="J233" i="5"/>
  <c r="J230" i="5"/>
  <c r="J227" i="5"/>
  <c r="J224" i="5"/>
  <c r="J212" i="5"/>
  <c r="J209" i="5"/>
  <c r="J206" i="5"/>
  <c r="J203" i="5"/>
  <c r="J200" i="5"/>
  <c r="J188" i="5"/>
  <c r="J185" i="5"/>
  <c r="J182" i="5"/>
  <c r="J179" i="5"/>
  <c r="J176" i="5"/>
  <c r="J173" i="5"/>
  <c r="AZ161" i="8"/>
  <c r="AZ159" i="8" s="1"/>
  <c r="AX161" i="8"/>
  <c r="AW161" i="8"/>
  <c r="AV161" i="8"/>
  <c r="AT161" i="8"/>
  <c r="J161" i="8"/>
  <c r="J159" i="8" s="1"/>
  <c r="AZ158" i="8"/>
  <c r="J158" i="8"/>
  <c r="AZ157" i="8"/>
  <c r="AX157" i="8"/>
  <c r="AW157" i="8"/>
  <c r="AV157" i="8"/>
  <c r="AT157" i="8"/>
  <c r="J157" i="8"/>
  <c r="AZ133" i="8"/>
  <c r="AX133" i="8"/>
  <c r="AW133" i="8"/>
  <c r="AV133" i="8"/>
  <c r="AT133" i="8"/>
  <c r="J133" i="8"/>
  <c r="AU133" i="8" s="1"/>
  <c r="AZ130" i="8"/>
  <c r="AX130" i="8"/>
  <c r="AW130" i="8"/>
  <c r="AV130" i="8"/>
  <c r="AT130" i="8"/>
  <c r="J130" i="8"/>
  <c r="AU130" i="8" s="1"/>
  <c r="AZ129" i="8"/>
  <c r="AX129" i="8"/>
  <c r="AW129" i="8"/>
  <c r="AV129" i="8"/>
  <c r="AT129" i="8"/>
  <c r="J129" i="8"/>
  <c r="AU129" i="8" s="1"/>
  <c r="AZ128" i="8"/>
  <c r="AX128" i="8"/>
  <c r="AW128" i="8"/>
  <c r="AV128" i="8"/>
  <c r="AT128" i="8"/>
  <c r="J128" i="8"/>
  <c r="AZ127" i="8"/>
  <c r="AX127" i="8"/>
  <c r="AW127" i="8"/>
  <c r="AV127" i="8"/>
  <c r="AT127" i="8"/>
  <c r="J127" i="8"/>
  <c r="AU127" i="8" s="1"/>
  <c r="AZ126" i="8"/>
  <c r="AX126" i="8"/>
  <c r="AW126" i="8"/>
  <c r="AV126" i="8"/>
  <c r="AT126" i="8"/>
  <c r="AU126" i="8"/>
  <c r="F120" i="8"/>
  <c r="J119" i="8"/>
  <c r="F119" i="8"/>
  <c r="F117" i="8"/>
  <c r="E115" i="8"/>
  <c r="E113" i="8"/>
  <c r="F94" i="8"/>
  <c r="J93" i="8"/>
  <c r="F93" i="8"/>
  <c r="F91" i="8"/>
  <c r="E89" i="8"/>
  <c r="E87" i="8"/>
  <c r="J41" i="8"/>
  <c r="J40" i="8"/>
  <c r="J39" i="8"/>
  <c r="J33" i="8"/>
  <c r="J26" i="8"/>
  <c r="E26" i="8"/>
  <c r="J120" i="8" s="1"/>
  <c r="J25" i="8"/>
  <c r="J14" i="8"/>
  <c r="J117" i="8" s="1"/>
  <c r="E7" i="8"/>
  <c r="E111" i="8" s="1"/>
  <c r="E116" i="7"/>
  <c r="E120" i="5"/>
  <c r="J167" i="5"/>
  <c r="J164" i="5"/>
  <c r="J161" i="5"/>
  <c r="J125" i="8" l="1"/>
  <c r="J253" i="5"/>
  <c r="J103" i="5" s="1"/>
  <c r="J155" i="8"/>
  <c r="J154" i="8" s="1"/>
  <c r="AU157" i="8"/>
  <c r="AU161" i="8"/>
  <c r="J102" i="8"/>
  <c r="J275" i="5"/>
  <c r="AU128" i="8"/>
  <c r="AZ125" i="8"/>
  <c r="F41" i="8"/>
  <c r="F40" i="8"/>
  <c r="F39" i="8"/>
  <c r="AZ155" i="8"/>
  <c r="AZ154" i="8" s="1"/>
  <c r="J91" i="8"/>
  <c r="E85" i="8"/>
  <c r="J94" i="8"/>
  <c r="AY169" i="7"/>
  <c r="AY168" i="7" s="1"/>
  <c r="AW169" i="7"/>
  <c r="AV169" i="7"/>
  <c r="AU169" i="7"/>
  <c r="AS169" i="7"/>
  <c r="J169" i="7"/>
  <c r="AY167" i="7"/>
  <c r="J167" i="7"/>
  <c r="J164" i="7"/>
  <c r="J163" i="7" s="1"/>
  <c r="AY162" i="7"/>
  <c r="AW162" i="7"/>
  <c r="AV162" i="7"/>
  <c r="AU162" i="7"/>
  <c r="AS162" i="7"/>
  <c r="AY144" i="7"/>
  <c r="AW144" i="7"/>
  <c r="AV144" i="7"/>
  <c r="AU144" i="7"/>
  <c r="AT144" i="7"/>
  <c r="AS144" i="7"/>
  <c r="AY141" i="7"/>
  <c r="AW141" i="7"/>
  <c r="AV141" i="7"/>
  <c r="AU141" i="7"/>
  <c r="AS141" i="7"/>
  <c r="J141" i="7"/>
  <c r="AT141" i="7" s="1"/>
  <c r="AY138" i="7"/>
  <c r="AW138" i="7"/>
  <c r="AV138" i="7"/>
  <c r="AU138" i="7"/>
  <c r="AS138" i="7"/>
  <c r="J138" i="7"/>
  <c r="AT138" i="7" s="1"/>
  <c r="AY135" i="7"/>
  <c r="AW135" i="7"/>
  <c r="AV135" i="7"/>
  <c r="AU135" i="7"/>
  <c r="AS135" i="7"/>
  <c r="J135" i="7"/>
  <c r="AT135" i="7" s="1"/>
  <c r="AY132" i="7"/>
  <c r="AW132" i="7"/>
  <c r="AV132" i="7"/>
  <c r="AU132" i="7"/>
  <c r="AS132" i="7"/>
  <c r="J132" i="7"/>
  <c r="AT132" i="7" s="1"/>
  <c r="AY129" i="7"/>
  <c r="AW129" i="7"/>
  <c r="AV129" i="7"/>
  <c r="AU129" i="7"/>
  <c r="AS129" i="7"/>
  <c r="J129" i="7"/>
  <c r="F123" i="7"/>
  <c r="J122" i="7"/>
  <c r="F122" i="7"/>
  <c r="F120" i="7"/>
  <c r="E118" i="7"/>
  <c r="F94" i="7"/>
  <c r="J93" i="7"/>
  <c r="F93" i="7"/>
  <c r="F91" i="7"/>
  <c r="E89" i="7"/>
  <c r="E87" i="7"/>
  <c r="J41" i="7"/>
  <c r="J40" i="7"/>
  <c r="J39" i="7"/>
  <c r="J33" i="7"/>
  <c r="J26" i="7"/>
  <c r="E26" i="7"/>
  <c r="J94" i="7" s="1"/>
  <c r="J25" i="7"/>
  <c r="J14" i="7"/>
  <c r="J91" i="7" s="1"/>
  <c r="E7" i="7"/>
  <c r="E85" i="7" s="1"/>
  <c r="E87" i="5"/>
  <c r="J33" i="5"/>
  <c r="J308" i="5"/>
  <c r="J307" i="5"/>
  <c r="J313" i="5"/>
  <c r="AY313" i="5"/>
  <c r="J312" i="5"/>
  <c r="AY312" i="5"/>
  <c r="J311" i="5"/>
  <c r="J310" i="5"/>
  <c r="J309" i="5"/>
  <c r="J128" i="7" l="1"/>
  <c r="J100" i="7" s="1"/>
  <c r="J124" i="8"/>
  <c r="AT169" i="7"/>
  <c r="J168" i="7"/>
  <c r="J105" i="7" s="1"/>
  <c r="AZ123" i="8"/>
  <c r="J100" i="8"/>
  <c r="J101" i="8"/>
  <c r="F40" i="7"/>
  <c r="F41" i="7"/>
  <c r="J162" i="7"/>
  <c r="E114" i="7"/>
  <c r="F37" i="7"/>
  <c r="AY140" i="7"/>
  <c r="AY128" i="7" s="1"/>
  <c r="J123" i="7"/>
  <c r="J166" i="7"/>
  <c r="AY166" i="7"/>
  <c r="AY165" i="7" s="1"/>
  <c r="F39" i="7"/>
  <c r="J120" i="7"/>
  <c r="AT129" i="7"/>
  <c r="F38" i="7" s="1"/>
  <c r="J194" i="5"/>
  <c r="J165" i="7" l="1"/>
  <c r="J103" i="7" s="1"/>
  <c r="J104" i="7"/>
  <c r="J102" i="7"/>
  <c r="AY126" i="7"/>
  <c r="AT162" i="7"/>
  <c r="J101" i="7"/>
  <c r="J127" i="7" l="1"/>
  <c r="J126" i="7" s="1"/>
  <c r="J98" i="7" s="1"/>
  <c r="J32" i="7" s="1"/>
  <c r="J34" i="7" s="1"/>
  <c r="AG96" i="1" s="1"/>
  <c r="AN96" i="1" s="1"/>
  <c r="J123" i="8"/>
  <c r="J98" i="8" s="1"/>
  <c r="J99" i="8"/>
  <c r="J170" i="5"/>
  <c r="J99" i="7" l="1"/>
  <c r="J37" i="7"/>
  <c r="J43" i="7" s="1"/>
  <c r="J32" i="8"/>
  <c r="J34" i="8" s="1"/>
  <c r="AG95" i="1"/>
  <c r="AN95" i="1" l="1"/>
  <c r="J37" i="8"/>
  <c r="J43" i="8" s="1"/>
  <c r="J303" i="5"/>
  <c r="J302" i="5"/>
  <c r="J158" i="5"/>
  <c r="J157" i="5" l="1"/>
  <c r="J156" i="5" s="1"/>
  <c r="J301" i="5"/>
  <c r="J104" i="5"/>
  <c r="F91" i="5"/>
  <c r="J101" i="5" l="1"/>
  <c r="J102" i="5"/>
  <c r="J300" i="5"/>
  <c r="J105" i="5" s="1"/>
  <c r="J106" i="5"/>
  <c r="J41" i="5"/>
  <c r="J40" i="5"/>
  <c r="AY98" i="1" s="1"/>
  <c r="J39" i="5"/>
  <c r="AX98" i="1" s="1"/>
  <c r="AW315" i="5"/>
  <c r="AV315" i="5"/>
  <c r="AU315" i="5"/>
  <c r="AS315" i="5"/>
  <c r="AW311" i="5"/>
  <c r="AV311" i="5"/>
  <c r="AU311" i="5"/>
  <c r="AS311" i="5"/>
  <c r="AW310" i="5"/>
  <c r="AV310" i="5"/>
  <c r="AU310" i="5"/>
  <c r="AS310" i="5"/>
  <c r="AW309" i="5"/>
  <c r="AV309" i="5"/>
  <c r="AU309" i="5"/>
  <c r="AS309" i="5"/>
  <c r="AW306" i="5"/>
  <c r="AV306" i="5"/>
  <c r="AU306" i="5"/>
  <c r="AS306" i="5"/>
  <c r="AW300" i="5"/>
  <c r="AV300" i="5"/>
  <c r="AU300" i="5"/>
  <c r="AS300" i="5"/>
  <c r="AW152" i="5"/>
  <c r="AV152" i="5"/>
  <c r="AU152" i="5"/>
  <c r="AS152" i="5"/>
  <c r="AW149" i="5"/>
  <c r="AV149" i="5"/>
  <c r="AU149" i="5"/>
  <c r="AS149" i="5"/>
  <c r="AW146" i="5"/>
  <c r="AV146" i="5"/>
  <c r="AU146" i="5"/>
  <c r="AS146" i="5"/>
  <c r="AW143" i="5"/>
  <c r="AV143" i="5"/>
  <c r="AU143" i="5"/>
  <c r="AS143" i="5"/>
  <c r="AW140" i="5"/>
  <c r="AV140" i="5"/>
  <c r="AU140" i="5"/>
  <c r="AS140" i="5"/>
  <c r="AW137" i="5"/>
  <c r="AV137" i="5"/>
  <c r="AU137" i="5"/>
  <c r="AS137" i="5"/>
  <c r="AW134" i="5"/>
  <c r="AV134" i="5"/>
  <c r="AU134" i="5"/>
  <c r="AS134" i="5"/>
  <c r="J126" i="5"/>
  <c r="F126" i="5"/>
  <c r="F124" i="5"/>
  <c r="E122" i="5"/>
  <c r="J93" i="5"/>
  <c r="F93" i="5"/>
  <c r="E89" i="5"/>
  <c r="J26" i="5"/>
  <c r="E26" i="5"/>
  <c r="J127" i="5" s="1"/>
  <c r="J25" i="5"/>
  <c r="F127" i="5"/>
  <c r="J14" i="5"/>
  <c r="J124" i="5" s="1"/>
  <c r="E7" i="5"/>
  <c r="E118" i="5" s="1"/>
  <c r="L90" i="1"/>
  <c r="AM90" i="1"/>
  <c r="AM89" i="1"/>
  <c r="L89" i="1"/>
  <c r="AM87" i="1"/>
  <c r="L87" i="1"/>
  <c r="L85" i="1"/>
  <c r="L84" i="1"/>
  <c r="AS96" i="1"/>
  <c r="J315" i="5"/>
  <c r="AY311" i="5"/>
  <c r="AY310" i="5"/>
  <c r="AY146" i="5"/>
  <c r="AY140" i="5"/>
  <c r="J137" i="5"/>
  <c r="J152" i="5"/>
  <c r="AY143" i="5"/>
  <c r="J134" i="5"/>
  <c r="AY315" i="5"/>
  <c r="AY309" i="5"/>
  <c r="AY306" i="5"/>
  <c r="AY152" i="5"/>
  <c r="AY149" i="5"/>
  <c r="J143" i="5"/>
  <c r="AY134" i="5"/>
  <c r="J306" i="5"/>
  <c r="AY300" i="5"/>
  <c r="J146" i="5"/>
  <c r="J140" i="5"/>
  <c r="AY137" i="5"/>
  <c r="J314" i="5" l="1"/>
  <c r="J133" i="5"/>
  <c r="J132" i="5" s="1"/>
  <c r="AZ98" i="1"/>
  <c r="J305" i="5"/>
  <c r="J108" i="5" s="1"/>
  <c r="AY145" i="5"/>
  <c r="AY154" i="5"/>
  <c r="AY305" i="5"/>
  <c r="AY314" i="5"/>
  <c r="J109" i="5" s="1"/>
  <c r="E85" i="5"/>
  <c r="J91" i="5"/>
  <c r="J94" i="5"/>
  <c r="AT134" i="5"/>
  <c r="AT137" i="5"/>
  <c r="AT143" i="5"/>
  <c r="AT146" i="5"/>
  <c r="AT149" i="5"/>
  <c r="AT152" i="5"/>
  <c r="AT300" i="5"/>
  <c r="AT306" i="5"/>
  <c r="F94" i="5"/>
  <c r="AT140" i="5"/>
  <c r="AT309" i="5"/>
  <c r="AT310" i="5"/>
  <c r="AT311" i="5"/>
  <c r="AT315" i="5"/>
  <c r="F41" i="5"/>
  <c r="BD98" i="1" s="1"/>
  <c r="F40" i="5"/>
  <c r="BC98" i="1" s="1"/>
  <c r="AS94" i="1"/>
  <c r="F39" i="5"/>
  <c r="BB98" i="1" s="1"/>
  <c r="J100" i="5" l="1"/>
  <c r="BA98" i="1"/>
  <c r="J304" i="5"/>
  <c r="J131" i="5" s="1"/>
  <c r="AY304" i="5"/>
  <c r="BD96" i="1"/>
  <c r="BB96" i="1"/>
  <c r="AX96" i="1" s="1"/>
  <c r="AZ96" i="1"/>
  <c r="AV96" i="1" s="1"/>
  <c r="BC96" i="1"/>
  <c r="AY96" i="1" s="1"/>
  <c r="J130" i="5" l="1"/>
  <c r="J99" i="5"/>
  <c r="J107" i="5"/>
  <c r="AY130" i="5"/>
  <c r="BD94" i="1"/>
  <c r="W33" i="1" s="1"/>
  <c r="BB94" i="1"/>
  <c r="W31" i="1" s="1"/>
  <c r="BC94" i="1"/>
  <c r="W32" i="1" s="1"/>
  <c r="AZ94" i="1"/>
  <c r="J98" i="5" l="1"/>
  <c r="J32" i="5" s="1"/>
  <c r="AU98" i="1"/>
  <c r="AU96" i="1" s="1"/>
  <c r="AU94" i="1" s="1"/>
  <c r="AW98" i="1"/>
  <c r="AX94" i="1"/>
  <c r="AY94" i="1"/>
  <c r="AV94" i="1"/>
  <c r="BA96" i="1" l="1"/>
  <c r="AW96" i="1" s="1"/>
  <c r="AT96" i="1" s="1"/>
  <c r="J34" i="5"/>
  <c r="AG97" i="1" l="1"/>
  <c r="J37" i="5"/>
  <c r="AV98" i="1" s="1"/>
  <c r="AT98" i="1" s="1"/>
  <c r="BA94" i="1"/>
  <c r="AW94" i="1" s="1"/>
  <c r="J43" i="5" l="1"/>
  <c r="AN97" i="1"/>
  <c r="AN94" i="1" s="1"/>
  <c r="AG94" i="1"/>
  <c r="AK26" i="1" s="1"/>
  <c r="AT94" i="1"/>
  <c r="AK29" i="1" l="1"/>
  <c r="AK35" i="1" s="1"/>
</calcChain>
</file>

<file path=xl/sharedStrings.xml><?xml version="1.0" encoding="utf-8"?>
<sst xmlns="http://schemas.openxmlformats.org/spreadsheetml/2006/main" count="1570" uniqueCount="413">
  <si>
    <t>Export Komplet</t>
  </si>
  <si>
    <t/>
  </si>
  <si>
    <t>2.0</t>
  </si>
  <si>
    <t>False</t>
  </si>
  <si>
    <t>{6becfa29-88e9-4a17-bb54-f3b31452b119}</t>
  </si>
  <si>
    <t>0,01</t>
  </si>
  <si>
    <t>20</t>
  </si>
  <si>
    <t>v ---  nižšie sa nachádzajú doplnkové a pomocné údaje k zostavám  --- v</t>
  </si>
  <si>
    <t>0,001</t>
  </si>
  <si>
    <t>Kód:</t>
  </si>
  <si>
    <t>Stavba:</t>
  </si>
  <si>
    <t xml:space="preserve"> </t>
  </si>
  <si>
    <t>Zhotoviteľ:</t>
  </si>
  <si>
    <t>Projektant:</t>
  </si>
  <si>
    <t>True</t>
  </si>
  <si>
    <t>Poznámka:</t>
  </si>
  <si>
    <t>Cena bez DPH</t>
  </si>
  <si>
    <t>DPH</t>
  </si>
  <si>
    <t>zákl. prenesená</t>
  </si>
  <si>
    <t>zníž. prenesená</t>
  </si>
  <si>
    <t>nulová</t>
  </si>
  <si>
    <t>Cena s DPH</t>
  </si>
  <si>
    <t>v</t>
  </si>
  <si>
    <t>Projektant</t>
  </si>
  <si>
    <t>Informatívne údaje z listov zákaziek</t>
  </si>
  <si>
    <t>Kód</t>
  </si>
  <si>
    <t>Popis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</si>
  <si>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</si>
  <si>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</si>
  <si>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</si>
  <si>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</si>
  <si>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</si>
  <si>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</si>
  <si>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</si>
  <si>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</si>
  <si>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</si>
  <si>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</si>
  <si>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</si>
  <si>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</si>
  <si>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</si>
  <si>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D</t>
  </si>
  <si>
    <t>0</t>
  </si>
  <si>
    <t>###NOIMPORT###</t>
  </si>
  <si>
    <t>IMPORT</t>
  </si>
  <si>
    <t>{00000000-0000-0000-0000-000000000000}</t>
  </si>
  <si>
    <t>STA</t>
  </si>
  <si>
    <t>1</t>
  </si>
  <si>
    <t>/</t>
  </si>
  <si>
    <t>Časť</t>
  </si>
  <si>
    <t>2</t>
  </si>
  <si>
    <t>{3dd14cbc-8e07-4e65-ad5d-ab5c5991c3a6}</t>
  </si>
  <si>
    <t>{a3806ce9-e399-49d6-80e3-fb764582f116}</t>
  </si>
  <si>
    <t>Objekt:</t>
  </si>
  <si>
    <t>Náklady z rozpočtu</t>
  </si>
  <si>
    <t>-1</t>
  </si>
  <si>
    <t>PSV - Práce a dodávky PSV</t>
  </si>
  <si>
    <t>PČ</t>
  </si>
  <si>
    <t>MJ</t>
  </si>
  <si>
    <t>Cenová sústava</t>
  </si>
  <si>
    <t>ROZPOCET</t>
  </si>
  <si>
    <t>K</t>
  </si>
  <si>
    <t>4</t>
  </si>
  <si>
    <t>VV</t>
  </si>
  <si>
    <t>3</t>
  </si>
  <si>
    <t>1011504241</t>
  </si>
  <si>
    <t>566625774</t>
  </si>
  <si>
    <t>190766651</t>
  </si>
  <si>
    <t>195520255</t>
  </si>
  <si>
    <t>-664418949</t>
  </si>
  <si>
    <t>1935764827</t>
  </si>
  <si>
    <t>16</t>
  </si>
  <si>
    <t>ks</t>
  </si>
  <si>
    <t>M</t>
  </si>
  <si>
    <t>471099240</t>
  </si>
  <si>
    <t>HZS</t>
  </si>
  <si>
    <t>hod</t>
  </si>
  <si>
    <t>512</t>
  </si>
  <si>
    <t>-1640171558</t>
  </si>
  <si>
    <t>352489117</t>
  </si>
  <si>
    <t>-1542552378</t>
  </si>
  <si>
    <t>64</t>
  </si>
  <si>
    <t>-155707011</t>
  </si>
  <si>
    <t>128</t>
  </si>
  <si>
    <t>-500201421</t>
  </si>
  <si>
    <t>-1763129009</t>
  </si>
  <si>
    <t>437639882</t>
  </si>
  <si>
    <t>Hlavní stroje</t>
  </si>
  <si>
    <t>J.cena [CZK]</t>
  </si>
  <si>
    <t>Cena celkem [CZK]</t>
  </si>
  <si>
    <t>REKAPITULACE STAVBY</t>
  </si>
  <si>
    <t>Základ daně</t>
  </si>
  <si>
    <t>Sazba daně</t>
  </si>
  <si>
    <t>KSO:</t>
  </si>
  <si>
    <t>Místo:</t>
  </si>
  <si>
    <t>CC-CZ:</t>
  </si>
  <si>
    <t>Datum:</t>
  </si>
  <si>
    <t>DIČ:</t>
  </si>
  <si>
    <t>IČ:</t>
  </si>
  <si>
    <t>Zadavatel:</t>
  </si>
  <si>
    <t>Uchazeč:</t>
  </si>
  <si>
    <t xml:space="preserve"> Ing. Ľubomír Charvát</t>
  </si>
  <si>
    <t>Zpracovatel:</t>
  </si>
  <si>
    <t>Zpracovatel</t>
  </si>
  <si>
    <t>Datum a podpis:</t>
  </si>
  <si>
    <t>Razítko</t>
  </si>
  <si>
    <t>Uchazeč</t>
  </si>
  <si>
    <t>Objednavatel</t>
  </si>
  <si>
    <t>základní</t>
  </si>
  <si>
    <t>snížená</t>
  </si>
  <si>
    <t>Náklady z rozpočtů</t>
  </si>
  <si>
    <t>Zadavatel</t>
  </si>
  <si>
    <t>Cena bez DPH [CZK]</t>
  </si>
  <si>
    <t>Cena s DPH [CZK]</t>
  </si>
  <si>
    <t>Soupis:</t>
  </si>
  <si>
    <t>Ostatní náklady</t>
  </si>
  <si>
    <t>Výše daně</t>
  </si>
  <si>
    <t>CZK</t>
  </si>
  <si>
    <t>Soupis</t>
  </si>
  <si>
    <t>KRYCÍ LIST SOUPISU PRACÍ</t>
  </si>
  <si>
    <t>REKAPITULACE ČLENĚNÍ SOUPISU PRACÍ</t>
  </si>
  <si>
    <t>Kód dílu - Popis</t>
  </si>
  <si>
    <t>SOUPIS PRACÍ</t>
  </si>
  <si>
    <t>Množství</t>
  </si>
  <si>
    <t>Armatury</t>
  </si>
  <si>
    <t>m</t>
  </si>
  <si>
    <t>D1</t>
  </si>
  <si>
    <t>D2</t>
  </si>
  <si>
    <t>Strojovny</t>
  </si>
  <si>
    <t>PSV</t>
  </si>
  <si>
    <t>Montáže technologických zařízení</t>
  </si>
  <si>
    <t>Montáže potrubí</t>
  </si>
  <si>
    <t>23-M</t>
  </si>
  <si>
    <t>Práce a dodávky PSV</t>
  </si>
  <si>
    <t>Ostatní</t>
  </si>
  <si>
    <t>Hodinové zúčtovací sazby</t>
  </si>
  <si>
    <t>Vedlejší rozpočtové náklady</t>
  </si>
  <si>
    <t>Zpracování provozního řádu</t>
  </si>
  <si>
    <t>Plošiny a pomocné zdvihací zařízení (půjčovné)</t>
  </si>
  <si>
    <t>Likvidace vzniklého odpadu</t>
  </si>
  <si>
    <t>Základní nastavení systému</t>
  </si>
  <si>
    <t>Popisy zařízení, štítkování</t>
  </si>
  <si>
    <t>Mimostavebníštní doprava</t>
  </si>
  <si>
    <t>732 - Strojovny</t>
  </si>
  <si>
    <t>733 - Rozvod potrubí</t>
  </si>
  <si>
    <t>734 - Armatury</t>
  </si>
  <si>
    <t>M - Montáže technologických zařízení</t>
  </si>
  <si>
    <t xml:space="preserve">    23-M - Montáže potrubí</t>
  </si>
  <si>
    <t xml:space="preserve">    800 - Vedlejší rozpočtové náklady</t>
  </si>
  <si>
    <t xml:space="preserve">    HZS - Hodinové zúčtovací sazby</t>
  </si>
  <si>
    <t>Náklady ze soupisu prací</t>
  </si>
  <si>
    <t>Montáž a usazení hlavních strojů, kotvení, včetně, přesunu materiálu, vlastního dílenského nářadí a dopravy</t>
  </si>
  <si>
    <t>Montáž potrubní rozvodů a armatur (spojování dílů, uložení, instalace izolace) včetně, přesunu materiálu, vlastního dílenského nářadí a dopravy</t>
  </si>
  <si>
    <t>Montážní práce nezahrnuté v položkách</t>
  </si>
  <si>
    <t>732-2</t>
  </si>
  <si>
    <t>732-3</t>
  </si>
  <si>
    <t>732-4</t>
  </si>
  <si>
    <t>732-5</t>
  </si>
  <si>
    <t>732-7</t>
  </si>
  <si>
    <t>732-6</t>
  </si>
  <si>
    <t>800-1</t>
  </si>
  <si>
    <t>800-11</t>
  </si>
  <si>
    <t>HZS-1</t>
  </si>
  <si>
    <t>751-1</t>
  </si>
  <si>
    <t>Vzduchotechnika</t>
  </si>
  <si>
    <t>732-1</t>
  </si>
  <si>
    <t>Šroubový kompresor s frekvenčním měničem, Objemová výkonnost 30-100% v závislosti na zatížení min.12,6m3/h, 537 při 8bar, 491,4 m3/h pro 10bar a 415,8m3/h při 13bar, PLC řízení s Touch panelem a komunikací v CZ, Příkon max.55kW (400V/3Ph/50Hz), Připojení G 1 1/2", Rozměry a hmotnost: 1680x880x1760mm, 1198kg, předřazené vzduchové filtry na skříni kompresoru. Vč.dopravy</t>
  </si>
  <si>
    <t>Kondenzátní sušička. Pro objemovou výkonnost až 650 m3/hod., DTP + 3°C.Digitální řídící panel, integrovaný odvaděč kondenzátu pracující bez ztráty tlaku.Příkon 1,18 kW (230 V/1 Ph/ 50 Hz)Max. provozní tlak 14,0 bar Připojení (vstup/výstup) 2“ Rozměry (d x š x v) 645 x 920 mm, výška 1055 mm, Hmotnost 118 kg, Vč. dopravy</t>
  </si>
  <si>
    <t>Tlaková nádoba – vzdušník, žárově zinkovaná, TNS 2000 lt/16 bar, zinkovaná, stojatá Včetně výstroje, pasportu a výchozí revizní zprávy dle platných norem v ČR. Provedení tlakové nádoby musí být, vzhledem k požadavku max. tlaku 12,5 bar, do 16,0bar. Připojovací rozměry (vstup / výstup): 2“ Rozměry: průměr 1150 mm, výška 2340 mm, hmotnost: 490 kg. Vč. dopravy</t>
  </si>
  <si>
    <t>Filtr tlakového vzduchu, Filtr se standardně dodává včetně integrovaného odvaděče kondenzátu a diferenčního manometru.Odloučení mechanických nečistot do 0,01 mikronu, zbytkový olej do 0,01 mg/m3. Max. objemový průtok 680 m3/hod. Připojení (vstup / výstup) 2“ Rozměry (d x š x v) 145 x 200 mm, výška 623 mm, Hmotnost 5,3 kg, Vč. dopravy</t>
  </si>
  <si>
    <t>Odvaděč kondenzátu, (provozní napájení 230 V/50 Hz), elektronický, bez ztráty tlaku, pro tlakovou nádobu, Vč. dopravy</t>
  </si>
  <si>
    <t>Separátor kondenzátu (včetně první náplně)
(pro sběr a likvidaci kondenzátu), včetně sběrného kanystru pro olej,Připojení pro odvod odpadní vody do kanalizace DN 25 (1“), Vč. dopravy</t>
  </si>
  <si>
    <t>733-1</t>
  </si>
  <si>
    <t>Trubka 50mm, tl.stěny 2mm, Material: Slitina hliníku, Barva: Modrá, prac. tlak min 13bar.</t>
  </si>
  <si>
    <t>Trubka 40mm, tl.stěny 1,8mm, Material: Slitina hliníku, Barva: Modrá, prac. tlak min 13bar.</t>
  </si>
  <si>
    <t>Trubka 20mm, tl.stěny 1,3mm, Material: Slitina hliníku, Barva: Modrá, prac. tlak min 13bar.</t>
  </si>
  <si>
    <t>Rozvod vzduchu</t>
  </si>
  <si>
    <t xml:space="preserve">Rozvod potrubí </t>
  </si>
  <si>
    <t>Trubka 25mm, tl.stěny 1,4mm, Material: Slitina hliníku, Barva: Modrá, prac. tlak min 13bar.</t>
  </si>
  <si>
    <t>Hl. rozvod</t>
  </si>
  <si>
    <t>Odběrná místa</t>
  </si>
  <si>
    <t>Tryskačka</t>
  </si>
  <si>
    <t>21/005</t>
  </si>
  <si>
    <t>PD - Kompresorová stanice včetně rozvodů vzduchu</t>
  </si>
  <si>
    <t>Ostrava</t>
  </si>
  <si>
    <t>Dopravní podnik Ostrava a.s.</t>
  </si>
  <si>
    <t>PS 01 – TECHNOLOGIE KOMPRESOROVÉ STANICE</t>
  </si>
  <si>
    <t>SO 02 - VZDUCHOTECHNIKA</t>
  </si>
  <si>
    <t>D1.4 TECHNIKA PROSTŘEDÍ STAVEB - VZDUCHOTECHNIKA</t>
  </si>
  <si>
    <t>D2.1 TECHNOLOGIE KOMPRESOROVÉ STANICE</t>
  </si>
  <si>
    <t>751 - Vzduchotechnika</t>
  </si>
  <si>
    <t>751-2</t>
  </si>
  <si>
    <t>SO 01 – BOURACÍ PRÁCE</t>
  </si>
  <si>
    <t>SO 01 - BOURACÍ PRÁCE</t>
  </si>
  <si>
    <t>D1.1 ARCHITEKTONICKO -STAVEBNÍ ŘEŠENÍ - BOURACÍ PRÁCE</t>
  </si>
  <si>
    <t>HSV</t>
  </si>
  <si>
    <t>Práce a dodávky HSV</t>
  </si>
  <si>
    <t>801-3</t>
  </si>
  <si>
    <t>Budovy a haly - Bourání konstukcí</t>
  </si>
  <si>
    <t xml:space="preserve">Koleno 90° 50mm. Svěrný spoj, prac tlak:13bar </t>
  </si>
  <si>
    <t xml:space="preserve">Koleno 90° 40mm. Svěrný spoj, prac tlak:13bar </t>
  </si>
  <si>
    <t xml:space="preserve">Koleno 90° 25mm. Svěrný spoj, prac tlak:13bar </t>
  </si>
  <si>
    <t xml:space="preserve">Koleno 90° 20mm. Svěrný spoj, prac tlak:13bar </t>
  </si>
  <si>
    <t xml:space="preserve">Přímá spojka 50mm. Svěrný spoj, prac tlak:13bar </t>
  </si>
  <si>
    <t xml:space="preserve">Přímá spojka 25mm. Svěrný spoj, prac tlak:13bar </t>
  </si>
  <si>
    <t xml:space="preserve">Přímá spojka 20mm. Svěrný spoj, prac tlak:13bar </t>
  </si>
  <si>
    <t xml:space="preserve">T-spojka 50mm. Svěrný spoj, prac tlak:13bar </t>
  </si>
  <si>
    <t xml:space="preserve">Redukovaná T-spojka 50-40mm. Svěrný spoj, prac tlak:13bar </t>
  </si>
  <si>
    <t xml:space="preserve">Redukovaná T-spojka 50-25mm. Svěrný spoj, prac tlak:13bar </t>
  </si>
  <si>
    <t xml:space="preserve">Redukovaná T-spojka 50-20mm. Svěrný spoj, prac tlak:13bar </t>
  </si>
  <si>
    <t xml:space="preserve">Redukovaná T-spojka 25-20mm. Svěrný spoj, prac tlak:13bar </t>
  </si>
  <si>
    <t xml:space="preserve">Kulový kohout se spojkami 50mm. Svěrný spoj, prac tlak:13bar </t>
  </si>
  <si>
    <t xml:space="preserve">Kulový kohout se spojkami 40mm. Svěrný spoj, prac tlak:13bar </t>
  </si>
  <si>
    <t>Koncová krabice se závitem, vstup vnější G3/4", výstup vnitřní G1/2"</t>
  </si>
  <si>
    <t>Regulátor tlaku DR 1", 5330 l/min, 0,5 - 16bar, s manometrem, včetně upevňovací konzole</t>
  </si>
  <si>
    <t>Pojistný ventil 1 1/4", Material:mosaz, nastavený otevírací tlak 13bar, vč.protokolu o nastavení</t>
  </si>
  <si>
    <t>připojení sušičky</t>
  </si>
  <si>
    <t xml:space="preserve">Přímá spojka s vnějším závitem 2" - svěrný spoj 50mm, prac tlak:13bar </t>
  </si>
  <si>
    <t>připojení vzdušníku</t>
  </si>
  <si>
    <t xml:space="preserve">Přímá spojka s vnějším závitem 1 1/2" - svěrný spoj 50mm, prac tlak:13bar </t>
  </si>
  <si>
    <t>Připojní filtru</t>
  </si>
  <si>
    <t xml:space="preserve">Kulový kohout se závitem G3/4" a spojkou 20mm. Prac tlak:13bar </t>
  </si>
  <si>
    <t>Kulový kohout se závitem G2" a spojkou 50mm., prac tlak:13bar + vsuvka 2"</t>
  </si>
  <si>
    <t>připojení vzdušníku s kompresorem a rozvody</t>
  </si>
  <si>
    <t>Odběry</t>
  </si>
  <si>
    <t>Odběr č.5-tryskání</t>
  </si>
  <si>
    <t>Vzdušník</t>
  </si>
  <si>
    <t>Přímá spojka s vnějším závitem 1 1/2" - svěrný spoj 40mm, prac tlak:13bar + přechod z 1 1/2" na 1"</t>
  </si>
  <si>
    <t>Příchytka trubek 50mm, včetně šrubového spojení</t>
  </si>
  <si>
    <t>Příchytka trubek 40mm, včetně šrubového spojení</t>
  </si>
  <si>
    <t>Příchytka trubek 25mm, včetně šrubového spojení</t>
  </si>
  <si>
    <t>Příchytka trubek 20mm, včetně šrubového spojení</t>
  </si>
  <si>
    <t>kpl</t>
  </si>
  <si>
    <t>Doplňující kotevní materiál dříve nespecifikovaný</t>
  </si>
  <si>
    <t>Doplňující spojovací materiál pro stlačený vzduch: šroubení, rychlospojky, vsuvky, záslepky, redukce, hadice, hadicové spony, těsnění aj.</t>
  </si>
  <si>
    <t>Trubka PPR 25x3,5mm</t>
  </si>
  <si>
    <t>T-kus PPR 25mm s kovovým vnitřím závitem 1/2"</t>
  </si>
  <si>
    <t>Přechodka PPR 25mm s kovovým vnitřím závitem 1/2"</t>
  </si>
  <si>
    <t>Připojovací tlaková hadice (kompenzátor) včetně 2x zalisovaného šroubení 1 ½“ (pro připojení kompresoru s omezením přenosu chvění na potrubní systém), včetně převlečných matic a 2 ks šroubení, Délka: 1,5 m, tlak do 20bar, Vč. Dopravy</t>
  </si>
  <si>
    <t>Tlaková hadice s 2x zalisovaným šroubovým spojem 1/2", delka 1,5m, tlak, max, 20bar</t>
  </si>
  <si>
    <t>Beztlaká hadice 8mm, pro odvod kondenzátu</t>
  </si>
  <si>
    <t>Doplňující spojovací materiál pro odvod kondenzátu: šroubení, rychlospojky, vsuvky, záslepky, redukce, hadice, hadicové spony, těsnění aj.</t>
  </si>
  <si>
    <t>Doplňující kotevní rozvodu PPR: Objímky, šrouby, konzoly, kotvy a kotevní materiál</t>
  </si>
  <si>
    <t>Doplňující kotevní materiál: Závitové tyče, matky, kotvy a kotevní materiál</t>
  </si>
  <si>
    <t>751-3</t>
  </si>
  <si>
    <t>751-4</t>
  </si>
  <si>
    <t>751-5</t>
  </si>
  <si>
    <t>751-6</t>
  </si>
  <si>
    <t>Montáž potrubní rozvodů a armatur (spojování dílů, uložení,) včetně přesunu materiálu, vlastního dílenského nářadí a dopravy</t>
  </si>
  <si>
    <t>150+12</t>
  </si>
  <si>
    <t>(2,6x4)+6,7+3+2,5+3,7+(5x4)+7,5</t>
  </si>
  <si>
    <t xml:space="preserve">Redukce 20-25mm. Svěrný spoj, prac tlak:13bar </t>
  </si>
  <si>
    <t>2+5+1+1+1+1</t>
  </si>
  <si>
    <t>3+1+2+2+1</t>
  </si>
  <si>
    <t>1+5</t>
  </si>
  <si>
    <t>3+3+1</t>
  </si>
  <si>
    <t xml:space="preserve">T-spojka 20mm. Svěrný spoj, prac tlak:13bar </t>
  </si>
  <si>
    <t>sítotisk + lakovka</t>
  </si>
  <si>
    <t>Příprava lakovny</t>
  </si>
  <si>
    <t>Protipožární upávka pro trubku ø20mm a otvor ø30mm, Protipožární tmel INTUMEX SN 310mm</t>
  </si>
  <si>
    <t>Protipožární upávka pro trubku ø25mm a otvor ø40mm, Protipožární tmel INTUMEX SN 310mm</t>
  </si>
  <si>
    <t>Rozvod odvodu kondenzátu</t>
  </si>
  <si>
    <t xml:space="preserve">    D1 - Rozvod vzduchu</t>
  </si>
  <si>
    <t xml:space="preserve">    D2 - Rozvod odvodu kondenzátu</t>
  </si>
  <si>
    <t>dny</t>
  </si>
  <si>
    <t>Tlaková zkouška potrubního rozvodu</t>
  </si>
  <si>
    <t>Výchozí revize tlakového zařízení</t>
  </si>
  <si>
    <t>Jádrové vrtání prostupů: otvor, ø 60mm, hloubka 300mm</t>
  </si>
  <si>
    <t>Jádrové vrtání prostupů: otvor, ø 40mm, hloubka 330mm</t>
  </si>
  <si>
    <t>Jádrové vrtání prostupů: otvor, ø 40mm, hloubka 150mm</t>
  </si>
  <si>
    <t>Jádrové vrtání prostupů: prostup stropem, otvor, ø 40mm, hloubka 300mm</t>
  </si>
  <si>
    <t>Jádrové vrtání prostupů: otvor, ø 30mm, hloubka 330mm</t>
  </si>
  <si>
    <t>Jádrové vrtání prostupů: otvor, ø 30mm, hloubka 1370mm</t>
  </si>
  <si>
    <t>Jádrové vrtání prostupů: otvor, ø 30mm, hloubka 300mm</t>
  </si>
  <si>
    <t>Bourací stavební práce nad rámec položek</t>
  </si>
  <si>
    <t>Demontážní a vícepráce nezahrnuté v položkách</t>
  </si>
  <si>
    <t>Doprava</t>
  </si>
  <si>
    <t>km</t>
  </si>
  <si>
    <t>HSV- Práce a dodávky HSV</t>
  </si>
  <si>
    <t>801-4</t>
  </si>
  <si>
    <t>801-5</t>
  </si>
  <si>
    <t>801-6</t>
  </si>
  <si>
    <t>801-7</t>
  </si>
  <si>
    <t>801-8</t>
  </si>
  <si>
    <t>801-9</t>
  </si>
  <si>
    <t>801-10</t>
  </si>
  <si>
    <t>800-2</t>
  </si>
  <si>
    <t>800-3</t>
  </si>
  <si>
    <t>HZS-2</t>
  </si>
  <si>
    <t>HZS-11</t>
  </si>
  <si>
    <t>23-M-11</t>
  </si>
  <si>
    <t>733-2</t>
  </si>
  <si>
    <t>733-3</t>
  </si>
  <si>
    <t>733-4</t>
  </si>
  <si>
    <t>733-5</t>
  </si>
  <si>
    <t>733-6</t>
  </si>
  <si>
    <t>733-7</t>
  </si>
  <si>
    <t>733-8</t>
  </si>
  <si>
    <t>733-9</t>
  </si>
  <si>
    <t>733-10</t>
  </si>
  <si>
    <t>733-11</t>
  </si>
  <si>
    <t>733-12</t>
  </si>
  <si>
    <t>733-13</t>
  </si>
  <si>
    <t>733-14</t>
  </si>
  <si>
    <t>733-15</t>
  </si>
  <si>
    <t>733-16</t>
  </si>
  <si>
    <t>733-17</t>
  </si>
  <si>
    <t>733-18</t>
  </si>
  <si>
    <t>733-19</t>
  </si>
  <si>
    <t>733-20</t>
  </si>
  <si>
    <t>733-21</t>
  </si>
  <si>
    <t>733-24</t>
  </si>
  <si>
    <t>733-23</t>
  </si>
  <si>
    <t>733-25</t>
  </si>
  <si>
    <t>733-26</t>
  </si>
  <si>
    <t>733-27</t>
  </si>
  <si>
    <t>733-28</t>
  </si>
  <si>
    <t>733-29</t>
  </si>
  <si>
    <t>733-30</t>
  </si>
  <si>
    <t>733-40</t>
  </si>
  <si>
    <t>733-41</t>
  </si>
  <si>
    <t>733-42</t>
  </si>
  <si>
    <t>733-43</t>
  </si>
  <si>
    <t>733-44</t>
  </si>
  <si>
    <t>733-45</t>
  </si>
  <si>
    <t>733-46</t>
  </si>
  <si>
    <t>23-M-21</t>
  </si>
  <si>
    <t>23-M-22</t>
  </si>
  <si>
    <t>800-21</t>
  </si>
  <si>
    <t>800-22</t>
  </si>
  <si>
    <t>800-23</t>
  </si>
  <si>
    <t>800-24</t>
  </si>
  <si>
    <t>800-25</t>
  </si>
  <si>
    <t>800-26</t>
  </si>
  <si>
    <t>800-27</t>
  </si>
  <si>
    <t>800-28</t>
  </si>
  <si>
    <t>HZS-21</t>
  </si>
  <si>
    <t>734-1</t>
  </si>
  <si>
    <t>Regulátor tlaku s filtrem kovový do 18 bar - 1/2",  s manometrem, včetně upevňovací konzole</t>
  </si>
  <si>
    <t>734-2</t>
  </si>
  <si>
    <t>734-3</t>
  </si>
  <si>
    <t>734-4</t>
  </si>
  <si>
    <t>734-5</t>
  </si>
  <si>
    <t>734-6</t>
  </si>
  <si>
    <t>734-7</t>
  </si>
  <si>
    <t>734-8</t>
  </si>
  <si>
    <t xml:space="preserve">T-spojka 25mm. Svěrný spoj, prac tlak:13bar </t>
  </si>
  <si>
    <t>733-31</t>
  </si>
  <si>
    <t>10+4+6+(4x4)+4</t>
  </si>
  <si>
    <t>Montážní konzole (nosník), délka 550mm, pozink, včetně kotvení</t>
  </si>
  <si>
    <t>6+4+1+2+2</t>
  </si>
  <si>
    <t>32.1</t>
  </si>
  <si>
    <t>733-22.1</t>
  </si>
  <si>
    <t>733-22.2</t>
  </si>
  <si>
    <t>Montážní konzole (nosník), délka 350mm, pozink, včetně kotvení</t>
  </si>
  <si>
    <t>32.2</t>
  </si>
  <si>
    <t>Přímotopný konvektor,  S termostatem pro nastavení automatického spuštění pro poklesu teploty pod nastavenou mez. Příkon 2000W, napájení 230V/50Hz</t>
  </si>
  <si>
    <t>Průmyslový termostat- prostorový. Slouží k ovládání  ventilátorů. Provedení s vnitřním nastavením a stupnicí. Umístění na zeď. Prostorové čidlo: +5°C až +35°C, Krytí: IP 54, Spínaný proud: 10 A</t>
  </si>
  <si>
    <t>801-11</t>
  </si>
  <si>
    <t>801-12</t>
  </si>
  <si>
    <t>801-13</t>
  </si>
  <si>
    <t>801-14</t>
  </si>
  <si>
    <t>801-15</t>
  </si>
  <si>
    <t>Montáž dveří</t>
  </si>
  <si>
    <t>801-16</t>
  </si>
  <si>
    <t>Budovy a haly - Stavební úpravy</t>
  </si>
  <si>
    <t>Ruční regulační klapka 2000x630mm</t>
  </si>
  <si>
    <t>Protidešťová žaluzie se sítem a rámečkem, Hliník nebo pozink, 2000x630mm</t>
  </si>
  <si>
    <t>Čtyřhranná VZT tvarovka -  Koleno 90° 2000x630mm, tl.1mm,  Pozink, včetně spojovacího materiálu a těsnění</t>
  </si>
  <si>
    <t>Čtyřhranné VZT potrubí 2000x630mm, tl.1mm, Pozink,  včetně spojovacího materiálu a těsnění</t>
  </si>
  <si>
    <t>751-7</t>
  </si>
  <si>
    <t>751-8</t>
  </si>
  <si>
    <t>751-9</t>
  </si>
  <si>
    <t>Zvětšení otvoru z 500x500mm na 630x630mm ve zdi tl.330mm</t>
  </si>
  <si>
    <t>Plošiny a pomocné zdvihací zařízení, Stojky DOKA (půjčovné)</t>
  </si>
  <si>
    <t>sd</t>
  </si>
  <si>
    <t>Překlad - Ocelový profil I160, délka 2400mm, materíál S235JR, EN10365</t>
  </si>
  <si>
    <t>Osazení překladů s aktivací</t>
  </si>
  <si>
    <t>Klíny z ocelových plechů a pomocní montážní prvky pro aktivaci překladu</t>
  </si>
  <si>
    <t>801-17</t>
  </si>
  <si>
    <t>801-18</t>
  </si>
  <si>
    <t>801-19</t>
  </si>
  <si>
    <t>801-20</t>
  </si>
  <si>
    <t>801-21</t>
  </si>
  <si>
    <t>802-1</t>
  </si>
  <si>
    <t>802-2</t>
  </si>
  <si>
    <t>802-3</t>
  </si>
  <si>
    <t>802-4</t>
  </si>
  <si>
    <t>Drobné přeložky elektoinstalací aj</t>
  </si>
  <si>
    <t>Zapravení omítek, fasád a zateplení po instalaci překladů</t>
  </si>
  <si>
    <t>802-5</t>
  </si>
  <si>
    <t>Bourání otvoru 2000x630 ve zdi tl.460mm a bourání nadpraží pro překlad - Řezání</t>
  </si>
  <si>
    <t>Bourání otvoru 2000x630 ve zdi tl.200mm a bourání nadpraží pro překlad - Řezání</t>
  </si>
  <si>
    <t>Bourání otvoru 2050x800 ve zdi tl.160mm a bourání nadpraží pro překlad - Řezání</t>
  </si>
  <si>
    <t>Překlad - Ocelový profil U80, délka 2000mm, materíál S235JR, EN10365</t>
  </si>
  <si>
    <t>t</t>
  </si>
  <si>
    <t>Jednokřídlé dveře 1970x800, požární odolnost  EW 30 DP2 - C2, včetně ocel zárubně</t>
  </si>
  <si>
    <t>Dvoukřídlé dveře 1970x1600, plech, včetně ocel zárubně</t>
  </si>
  <si>
    <t>Dvoukřídlé dveře 1970x1600, požární odolnost  EW 30 DP2 - C2, včetně ocel zárubně</t>
  </si>
  <si>
    <t>Požární klapka do čtyřhranného potrubí 630x630 s požární odolností až 120minut, s manuálním aktivačním mechanizmem, s prodlužovacím adaptérem pro zakrytí přesahu listu a s příložkami z kalcium silikátu pro zakrytí prostupu</t>
  </si>
  <si>
    <t>Samotížná žaluziová klapka pro čtyřhranné potrubí 630x630mm, plech</t>
  </si>
  <si>
    <t>751-10</t>
  </si>
  <si>
    <t>751-11</t>
  </si>
  <si>
    <t>m2</t>
  </si>
  <si>
    <t>Nástěnný axiální ventilátor. Průtok 9000m3/h, Tlak min. 120Pa, Průměr ø630mm, Napětí 230V, proud 5,5A, Hlučnost 67dB, IP54</t>
  </si>
  <si>
    <t>Izolace potrubí VZT vyrobená z kamenné vlny s hliníkovou folií, Třída reakce na oheň A1, Tlouštka 50mm</t>
  </si>
  <si>
    <t>802-6</t>
  </si>
  <si>
    <t>802-7</t>
  </si>
  <si>
    <t>802-8</t>
  </si>
  <si>
    <t xml:space="preserve">Vybourání stávající ocelovo-skleněné příčky mezi dílnou a místností „skleník“ . Velikost otvoru 3800x3600 </t>
  </si>
  <si>
    <t>Nenosná příčka ytong (sklatba S1), Tvárnice Ytong tl.100mm, tenkovrstvé zdící lepidlo, zakládací malta, 2x sádrová omítka tl.20mm, bílý a penetrační nátěr, dodávka  a montáž</t>
  </si>
  <si>
    <t>Nenosný překlad Ytong tl.100mm, d:2500mm, v:249mm včetně osazení</t>
  </si>
  <si>
    <t>Plastové okno, fixní, výplň dvojsklo, Rám bílý rozměr: š.1500mm, v:1200mm, včetně montáže</t>
  </si>
  <si>
    <t>802-9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</si>
</sst>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1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family val="1"/>
      <charset val="2"/>
    </font>
    <font>
      <sz val="10"/>
      <color rgb="FF464646"/>
      <name val="Arial CE"/>
    </font>
    <font>
      <b/>
      <sz val="12"/>
      <color rgb="FF800000"/>
      <name val="Arial CE"/>
    </font>
    <font>
      <b/>
      <sz val="8"/>
      <name val="Arial CE"/>
    </font>
    <font>
      <sz val="7"/>
      <color rgb="FF969696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10"/>
      <color theme="0" tint="-0.499984740745262"/>
      <name val="Arial CE"/>
    </font>
    <font>
      <b/>
      <sz val="10"/>
      <color theme="0" tint="-0.499984740745262"/>
      <name val="Arial CE"/>
    </font>
    <font>
      <sz val="8"/>
      <color theme="0" tint="-0.499984740745262"/>
      <name val="Arial CE"/>
    </font>
    <font>
      <sz val="8"/>
      <color theme="0" tint="-0.14999847407452621"/>
      <name val="Arial CE"/>
    </font>
    <font>
      <sz val="8"/>
      <color rgb="FF00B0F0"/>
      <name val="Arial CE"/>
      <family val="2"/>
    </font>
    <font>
      <sz val="8"/>
      <color rgb="FF00B0F0"/>
      <name val="Arial CE"/>
    </font>
    <font>
      <sz val="9"/>
      <color rgb="FFFF0000"/>
      <name val="Arial CE"/>
    </font>
    <font>
      <sz val="7"/>
      <color rgb="FFFF0000"/>
      <name val="Arial CE"/>
    </font>
    <font>
      <sz val="9"/>
      <color theme="1"/>
      <name val="Arial CE"/>
    </font>
    <font>
      <sz val="8"/>
      <color theme="1"/>
      <name val="Arial CE"/>
    </font>
    <font>
      <sz val="7"/>
      <color theme="1"/>
      <name val="Arial CE"/>
    </font>
    <font>
      <i/>
      <sz val="8"/>
      <color theme="1"/>
      <name val="Arial CE"/>
    </font>
    <font>
      <sz val="12"/>
      <color theme="1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4" fillId="4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24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4" fontId="6" fillId="0" borderId="19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9" xfId="0" applyFont="1" applyBorder="1" applyAlignment="1">
      <alignment horizontal="left" vertical="center"/>
    </xf>
    <xf numFmtId="0" fontId="7" fillId="0" borderId="19" xfId="0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3" xfId="0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4" fontId="26" fillId="0" borderId="0" xfId="0" applyNumberFormat="1" applyFont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4" fillId="0" borderId="20" xfId="0" applyFont="1" applyBorder="1" applyAlignment="1" applyProtection="1">
      <alignment horizontal="center" vertical="center"/>
      <protection locked="0"/>
    </xf>
    <xf numFmtId="49" fontId="24" fillId="0" borderId="20" xfId="0" applyNumberFormat="1" applyFont="1" applyBorder="1" applyAlignment="1" applyProtection="1">
      <alignment horizontal="left" vertical="center" wrapText="1"/>
      <protection locked="0"/>
    </xf>
    <xf numFmtId="0" fontId="24" fillId="0" borderId="20" xfId="0" applyFont="1" applyBorder="1" applyAlignment="1" applyProtection="1">
      <alignment horizontal="left" vertical="center" wrapText="1"/>
      <protection locked="0"/>
    </xf>
    <xf numFmtId="0" fontId="24" fillId="0" borderId="20" xfId="0" applyFont="1" applyBorder="1" applyAlignment="1" applyProtection="1">
      <alignment horizontal="center" vertical="center" wrapText="1"/>
      <protection locked="0"/>
    </xf>
    <xf numFmtId="167" fontId="24" fillId="0" borderId="20" xfId="0" applyNumberFormat="1" applyFont="1" applyBorder="1" applyAlignment="1" applyProtection="1">
      <alignment vertical="center"/>
      <protection locked="0"/>
    </xf>
    <xf numFmtId="4" fontId="24" fillId="2" borderId="20" xfId="0" applyNumberFormat="1" applyFont="1" applyFill="1" applyBorder="1" applyAlignment="1" applyProtection="1">
      <alignment vertical="center"/>
      <protection locked="0"/>
    </xf>
    <xf numFmtId="4" fontId="24" fillId="0" borderId="20" xfId="0" applyNumberFormat="1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36" fillId="0" borderId="20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24" fillId="0" borderId="20" xfId="0" applyFont="1" applyBorder="1" applyAlignment="1" applyProtection="1">
      <alignment horizontal="left" vertical="top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167" fontId="24" fillId="0" borderId="0" xfId="0" applyNumberFormat="1" applyFont="1" applyAlignment="1" applyProtection="1">
      <alignment vertical="center"/>
      <protection locked="0"/>
    </xf>
    <xf numFmtId="4" fontId="24" fillId="0" borderId="0" xfId="0" applyNumberFormat="1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4" fontId="38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164" fontId="38" fillId="0" borderId="0" xfId="0" applyNumberFormat="1" applyFont="1" applyAlignment="1">
      <alignment horizontal="right" vertical="center"/>
    </xf>
    <xf numFmtId="0" fontId="38" fillId="0" borderId="0" xfId="0" applyFont="1" applyAlignment="1">
      <alignment horizontal="right" vertical="center"/>
    </xf>
    <xf numFmtId="0" fontId="40" fillId="0" borderId="0" xfId="0" applyFont="1" applyAlignment="1">
      <alignment horizontal="left" vertical="center"/>
    </xf>
    <xf numFmtId="0" fontId="24" fillId="0" borderId="20" xfId="0" applyFont="1" applyBorder="1" applyAlignment="1">
      <alignment horizontal="center"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center" vertical="center" wrapText="1"/>
    </xf>
    <xf numFmtId="167" fontId="24" fillId="0" borderId="20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4" fontId="6" fillId="0" borderId="19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Protection="1">
      <protection locked="0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1" fillId="0" borderId="0" xfId="0" applyFont="1"/>
    <xf numFmtId="0" fontId="24" fillId="0" borderId="20" xfId="0" applyFont="1" applyBorder="1" applyAlignment="1" applyProtection="1">
      <alignment vertical="top" wrapText="1"/>
      <protection locked="0"/>
    </xf>
    <xf numFmtId="4" fontId="42" fillId="0" borderId="0" xfId="0" applyNumberFormat="1" applyFont="1" applyAlignment="1">
      <alignment vertical="center"/>
    </xf>
    <xf numFmtId="4" fontId="43" fillId="0" borderId="0" xfId="0" applyNumberFormat="1" applyFont="1"/>
    <xf numFmtId="4" fontId="4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4" fontId="0" fillId="0" borderId="0" xfId="0" applyNumberFormat="1"/>
    <xf numFmtId="0" fontId="45" fillId="0" borderId="0" xfId="0" applyFont="1" applyAlignment="1">
      <alignment horizontal="left" vertical="center"/>
    </xf>
    <xf numFmtId="0" fontId="44" fillId="0" borderId="0" xfId="0" applyFont="1" applyAlignment="1" applyProtection="1">
      <alignment horizontal="center" vertical="center"/>
      <protection locked="0"/>
    </xf>
    <xf numFmtId="0" fontId="46" fillId="0" borderId="20" xfId="0" applyFont="1" applyBorder="1" applyAlignment="1" applyProtection="1">
      <alignment horizontal="center" vertical="center"/>
      <protection locked="0"/>
    </xf>
    <xf numFmtId="49" fontId="46" fillId="0" borderId="20" xfId="0" applyNumberFormat="1" applyFont="1" applyBorder="1" applyAlignment="1" applyProtection="1">
      <alignment horizontal="left" vertical="center" wrapText="1"/>
      <protection locked="0"/>
    </xf>
    <xf numFmtId="0" fontId="46" fillId="0" borderId="20" xfId="0" applyFont="1" applyBorder="1" applyAlignment="1" applyProtection="1">
      <alignment horizontal="left" vertical="top" wrapText="1"/>
      <protection locked="0"/>
    </xf>
    <xf numFmtId="0" fontId="46" fillId="0" borderId="20" xfId="0" applyFont="1" applyBorder="1" applyAlignment="1" applyProtection="1">
      <alignment horizontal="center" vertical="center" wrapText="1"/>
      <protection locked="0"/>
    </xf>
    <xf numFmtId="167" fontId="46" fillId="0" borderId="20" xfId="0" applyNumberFormat="1" applyFont="1" applyBorder="1" applyAlignment="1" applyProtection="1">
      <alignment vertical="center"/>
      <protection locked="0"/>
    </xf>
    <xf numFmtId="4" fontId="46" fillId="2" borderId="20" xfId="0" applyNumberFormat="1" applyFont="1" applyFill="1" applyBorder="1" applyAlignment="1" applyProtection="1">
      <alignment vertical="center"/>
      <protection locked="0"/>
    </xf>
    <xf numFmtId="4" fontId="46" fillId="0" borderId="20" xfId="0" applyNumberFormat="1" applyFont="1" applyBorder="1" applyAlignment="1" applyProtection="1">
      <alignment vertical="center"/>
      <protection locked="0"/>
    </xf>
    <xf numFmtId="0" fontId="47" fillId="0" borderId="20" xfId="0" applyFont="1" applyBorder="1" applyAlignment="1" applyProtection="1">
      <alignment vertical="center"/>
      <protection locked="0"/>
    </xf>
    <xf numFmtId="0" fontId="47" fillId="0" borderId="0" xfId="0" applyFont="1" applyAlignment="1">
      <alignment vertical="center"/>
    </xf>
    <xf numFmtId="0" fontId="48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 wrapText="1"/>
    </xf>
    <xf numFmtId="0" fontId="47" fillId="0" borderId="0" xfId="0" applyFont="1" applyAlignment="1" applyProtection="1">
      <alignment vertical="center"/>
      <protection locked="0"/>
    </xf>
    <xf numFmtId="167" fontId="47" fillId="0" borderId="0" xfId="0" applyNumberFormat="1" applyFont="1" applyAlignment="1">
      <alignment vertical="center"/>
    </xf>
    <xf numFmtId="0" fontId="46" fillId="0" borderId="0" xfId="0" applyFont="1" applyAlignment="1" applyProtection="1">
      <alignment horizontal="center" vertical="center"/>
      <protection locked="0"/>
    </xf>
    <xf numFmtId="0" fontId="47" fillId="0" borderId="0" xfId="0" applyFont="1"/>
    <xf numFmtId="0" fontId="46" fillId="0" borderId="20" xfId="0" applyFont="1" applyBorder="1" applyAlignment="1" applyProtection="1">
      <alignment horizontal="left" vertical="center" wrapText="1"/>
      <protection locked="0"/>
    </xf>
    <xf numFmtId="0" fontId="49" fillId="0" borderId="20" xfId="0" applyFont="1" applyBorder="1" applyAlignment="1" applyProtection="1">
      <alignment vertical="center"/>
      <protection locked="0"/>
    </xf>
    <xf numFmtId="0" fontId="47" fillId="0" borderId="0" xfId="0" applyFont="1" applyAlignment="1">
      <alignment horizontal="left"/>
    </xf>
    <xf numFmtId="0" fontId="50" fillId="0" borderId="0" xfId="0" applyFont="1" applyAlignment="1">
      <alignment horizontal="left"/>
    </xf>
    <xf numFmtId="0" fontId="47" fillId="0" borderId="0" xfId="0" applyFont="1" applyProtection="1">
      <protection locked="0"/>
    </xf>
    <xf numFmtId="4" fontId="50" fillId="0" borderId="0" xfId="0" applyNumberFormat="1" applyFont="1"/>
    <xf numFmtId="4" fontId="47" fillId="0" borderId="0" xfId="0" applyNumberFormat="1" applyFont="1"/>
    <xf numFmtId="0" fontId="44" fillId="0" borderId="20" xfId="0" applyFont="1" applyBorder="1" applyAlignment="1" applyProtection="1">
      <alignment horizontal="center" vertical="center"/>
      <protection locked="0"/>
    </xf>
    <xf numFmtId="49" fontId="44" fillId="0" borderId="20" xfId="0" applyNumberFormat="1" applyFont="1" applyBorder="1" applyAlignment="1" applyProtection="1">
      <alignment horizontal="left" vertical="center" wrapText="1"/>
      <protection locked="0"/>
    </xf>
    <xf numFmtId="0" fontId="44" fillId="0" borderId="20" xfId="0" applyFont="1" applyBorder="1" applyAlignment="1" applyProtection="1">
      <alignment horizontal="left" vertical="top" wrapText="1"/>
      <protection locked="0"/>
    </xf>
    <xf numFmtId="0" fontId="44" fillId="0" borderId="20" xfId="0" applyFont="1" applyBorder="1" applyAlignment="1" applyProtection="1">
      <alignment horizontal="center" vertical="center" wrapText="1"/>
      <protection locked="0"/>
    </xf>
    <xf numFmtId="167" fontId="44" fillId="0" borderId="20" xfId="0" applyNumberFormat="1" applyFont="1" applyBorder="1" applyAlignment="1" applyProtection="1">
      <alignment vertical="center"/>
      <protection locked="0"/>
    </xf>
    <xf numFmtId="4" fontId="44" fillId="2" borderId="20" xfId="0" applyNumberFormat="1" applyFont="1" applyFill="1" applyBorder="1" applyAlignment="1" applyProtection="1">
      <alignment vertical="center"/>
      <protection locked="0"/>
    </xf>
    <xf numFmtId="4" fontId="44" fillId="0" borderId="20" xfId="0" applyNumberFormat="1" applyFont="1" applyBorder="1" applyAlignment="1" applyProtection="1">
      <alignment vertical="center"/>
      <protection locked="0"/>
    </xf>
    <xf numFmtId="0" fontId="11" fillId="0" borderId="20" xfId="0" applyFont="1" applyBorder="1" applyAlignment="1" applyProtection="1">
      <alignment vertical="center"/>
      <protection locked="0"/>
    </xf>
    <xf numFmtId="0" fontId="44" fillId="0" borderId="20" xfId="0" applyFont="1" applyBorder="1" applyAlignment="1" applyProtection="1">
      <alignment horizontal="left" vertical="center" wrapText="1"/>
      <protection locked="0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4" fillId="4" borderId="7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left" vertical="center"/>
    </xf>
    <xf numFmtId="164" fontId="38" fillId="0" borderId="0" xfId="0" applyNumberFormat="1" applyFont="1" applyAlignment="1">
      <alignment horizontal="left" vertical="center"/>
    </xf>
    <xf numFmtId="0" fontId="38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29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24" fillId="4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39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164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4"/>
  <sheetViews>
    <sheetView showGridLines="0" topLeftCell="A85" zoomScale="90" zoomScaleNormal="90" workbookViewId="0">
      <selection activeCell="BE99" sqref="BE99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 x14ac:dyDescent="0.2">
      <c r="AR2" s="247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S2" s="16" t="s">
        <v>5</v>
      </c>
      <c r="BT2" s="16" t="s">
        <v>6</v>
      </c>
    </row>
    <row r="3" spans="1:74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5</v>
      </c>
      <c r="BT3" s="16" t="s">
        <v>6</v>
      </c>
    </row>
    <row r="4" spans="1:74" ht="24.95" customHeight="1" x14ac:dyDescent="0.2">
      <c r="B4" s="19"/>
      <c r="D4" s="20" t="s">
        <v>89</v>
      </c>
      <c r="AR4" s="19"/>
      <c r="AS4" s="21" t="s">
        <v>7</v>
      </c>
      <c r="BE4" s="22"/>
      <c r="BS4" s="16" t="s">
        <v>8</v>
      </c>
    </row>
    <row r="5" spans="1:74" ht="12" customHeight="1" x14ac:dyDescent="0.2">
      <c r="B5" s="19"/>
      <c r="D5" s="23" t="s">
        <v>9</v>
      </c>
      <c r="K5" s="257" t="s">
        <v>181</v>
      </c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R5" s="19"/>
      <c r="BE5" s="254"/>
      <c r="BS5" s="16" t="s">
        <v>5</v>
      </c>
    </row>
    <row r="6" spans="1:74" ht="36.950000000000003" customHeight="1" x14ac:dyDescent="0.2">
      <c r="B6" s="19"/>
      <c r="D6" s="25" t="s">
        <v>10</v>
      </c>
      <c r="K6" s="258" t="s">
        <v>182</v>
      </c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248"/>
      <c r="AR6" s="19"/>
      <c r="BE6" s="255"/>
      <c r="BS6" s="16" t="s">
        <v>5</v>
      </c>
    </row>
    <row r="7" spans="1:74" ht="12" customHeight="1" x14ac:dyDescent="0.2">
      <c r="B7" s="19"/>
      <c r="D7" s="26" t="s">
        <v>92</v>
      </c>
      <c r="K7" s="24" t="s">
        <v>1</v>
      </c>
      <c r="AK7" s="26" t="s">
        <v>94</v>
      </c>
      <c r="AN7" s="24" t="s">
        <v>1</v>
      </c>
      <c r="AR7" s="19"/>
      <c r="BE7" s="255"/>
      <c r="BS7" s="16" t="s">
        <v>5</v>
      </c>
    </row>
    <row r="8" spans="1:74" ht="12" customHeight="1" x14ac:dyDescent="0.2">
      <c r="B8" s="19"/>
      <c r="D8" s="26" t="s">
        <v>93</v>
      </c>
      <c r="K8" s="24" t="s">
        <v>183</v>
      </c>
      <c r="AK8" s="26" t="s">
        <v>95</v>
      </c>
      <c r="AN8" s="168">
        <v>44645</v>
      </c>
      <c r="AR8" s="19"/>
      <c r="BE8" s="255"/>
      <c r="BS8" s="16" t="s">
        <v>5</v>
      </c>
    </row>
    <row r="9" spans="1:74" ht="14.45" customHeight="1" x14ac:dyDescent="0.2">
      <c r="B9" s="19"/>
      <c r="AR9" s="19"/>
      <c r="BE9" s="255"/>
      <c r="BS9" s="16" t="s">
        <v>5</v>
      </c>
    </row>
    <row r="10" spans="1:74" ht="12" customHeight="1" x14ac:dyDescent="0.2">
      <c r="B10" s="19"/>
      <c r="D10" s="26" t="s">
        <v>98</v>
      </c>
      <c r="AK10" s="26" t="s">
        <v>97</v>
      </c>
      <c r="AN10" s="24" t="s">
        <v>1</v>
      </c>
      <c r="AR10" s="19"/>
      <c r="BE10" s="255"/>
      <c r="BS10" s="16" t="s">
        <v>5</v>
      </c>
    </row>
    <row r="11" spans="1:74" ht="18.399999999999999" customHeight="1" x14ac:dyDescent="0.2">
      <c r="B11" s="19"/>
      <c r="E11" s="24" t="s">
        <v>184</v>
      </c>
      <c r="AK11" s="26" t="s">
        <v>96</v>
      </c>
      <c r="AN11" s="24" t="s">
        <v>1</v>
      </c>
      <c r="AR11" s="19"/>
      <c r="BE11" s="255"/>
      <c r="BS11" s="16" t="s">
        <v>5</v>
      </c>
    </row>
    <row r="12" spans="1:74" ht="6.95" customHeight="1" x14ac:dyDescent="0.2">
      <c r="B12" s="19"/>
      <c r="AR12" s="19"/>
      <c r="BE12" s="255"/>
      <c r="BS12" s="16" t="s">
        <v>5</v>
      </c>
    </row>
    <row r="13" spans="1:74" ht="12" customHeight="1" x14ac:dyDescent="0.2">
      <c r="B13" s="19"/>
      <c r="D13" s="26" t="s">
        <v>99</v>
      </c>
      <c r="AK13" s="26" t="s">
        <v>97</v>
      </c>
      <c r="AN13" s="28"/>
      <c r="AR13" s="19"/>
      <c r="BE13" s="255"/>
      <c r="BS13" s="16" t="s">
        <v>5</v>
      </c>
    </row>
    <row r="14" spans="1:74" ht="12.75" x14ac:dyDescent="0.2">
      <c r="B14" s="19"/>
      <c r="E14" s="259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26" t="s">
        <v>96</v>
      </c>
      <c r="AN14" s="28"/>
      <c r="AR14" s="19"/>
      <c r="BE14" s="255"/>
      <c r="BS14" s="16" t="s">
        <v>5</v>
      </c>
    </row>
    <row r="15" spans="1:74" ht="6.95" customHeight="1" x14ac:dyDescent="0.2">
      <c r="B15" s="19"/>
      <c r="AR15" s="19"/>
      <c r="BE15" s="255"/>
      <c r="BS15" s="16" t="s">
        <v>3</v>
      </c>
    </row>
    <row r="16" spans="1:74" ht="12" customHeight="1" x14ac:dyDescent="0.2">
      <c r="B16" s="19"/>
      <c r="D16" s="26" t="s">
        <v>13</v>
      </c>
      <c r="AK16" s="26" t="s">
        <v>97</v>
      </c>
      <c r="AL16">
        <v>7447981</v>
      </c>
      <c r="AN16" s="24" t="s">
        <v>1</v>
      </c>
      <c r="AR16" s="19"/>
      <c r="BE16" s="255"/>
      <c r="BS16" s="16" t="s">
        <v>3</v>
      </c>
    </row>
    <row r="17" spans="2:71" ht="18.399999999999999" customHeight="1" x14ac:dyDescent="0.2">
      <c r="B17" s="19"/>
      <c r="E17" s="24" t="s">
        <v>100</v>
      </c>
      <c r="AK17" s="26" t="s">
        <v>96</v>
      </c>
      <c r="AN17" s="24" t="s">
        <v>1</v>
      </c>
      <c r="AR17" s="19"/>
      <c r="BE17" s="255"/>
      <c r="BS17" s="16" t="s">
        <v>14</v>
      </c>
    </row>
    <row r="18" spans="2:71" ht="6.95" customHeight="1" x14ac:dyDescent="0.2">
      <c r="B18" s="19"/>
      <c r="AR18" s="19"/>
      <c r="BE18" s="255"/>
      <c r="BS18" s="16" t="s">
        <v>5</v>
      </c>
    </row>
    <row r="19" spans="2:71" ht="12" customHeight="1" x14ac:dyDescent="0.2">
      <c r="B19" s="19"/>
      <c r="D19" s="26" t="s">
        <v>101</v>
      </c>
      <c r="AK19" s="26" t="s">
        <v>97</v>
      </c>
      <c r="AN19" s="24" t="s">
        <v>1</v>
      </c>
      <c r="AR19" s="19"/>
      <c r="BE19" s="255"/>
      <c r="BS19" s="16" t="s">
        <v>5</v>
      </c>
    </row>
    <row r="20" spans="2:71" ht="18.399999999999999" customHeight="1" x14ac:dyDescent="0.2">
      <c r="B20" s="19"/>
      <c r="E20" s="24" t="s">
        <v>11</v>
      </c>
      <c r="AK20" s="26" t="s">
        <v>96</v>
      </c>
      <c r="AN20" s="24" t="s">
        <v>1</v>
      </c>
      <c r="AR20" s="19"/>
      <c r="BE20" s="255"/>
      <c r="BS20" s="16" t="s">
        <v>14</v>
      </c>
    </row>
    <row r="21" spans="2:71" ht="6.95" customHeight="1" x14ac:dyDescent="0.2">
      <c r="B21" s="19"/>
      <c r="AR21" s="19"/>
      <c r="BE21" s="255"/>
    </row>
    <row r="22" spans="2:71" ht="12" customHeight="1" x14ac:dyDescent="0.2">
      <c r="B22" s="19"/>
      <c r="D22" s="26" t="s">
        <v>15</v>
      </c>
      <c r="AR22" s="19"/>
      <c r="BE22" s="255"/>
    </row>
    <row r="23" spans="2:71" ht="16.5" customHeight="1" x14ac:dyDescent="0.2">
      <c r="B23" s="19"/>
      <c r="E23" s="261" t="s">
        <v>1</v>
      </c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N23" s="261"/>
      <c r="AR23" s="19"/>
      <c r="BE23" s="255"/>
    </row>
    <row r="24" spans="2:71" ht="6.95" customHeight="1" x14ac:dyDescent="0.2">
      <c r="B24" s="19"/>
      <c r="AR24" s="19"/>
      <c r="BE24" s="255"/>
    </row>
    <row r="25" spans="2:71" ht="6.95" customHeight="1" x14ac:dyDescent="0.2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55"/>
    </row>
    <row r="26" spans="2:71" s="1" customFormat="1" ht="25.9" customHeight="1" x14ac:dyDescent="0.2">
      <c r="B26" s="31"/>
      <c r="D26" s="32" t="s">
        <v>16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62">
        <f>ROUND(AG94,2)</f>
        <v>0</v>
      </c>
      <c r="AL26" s="263"/>
      <c r="AM26" s="263"/>
      <c r="AN26" s="263"/>
      <c r="AO26" s="263"/>
      <c r="AR26" s="31"/>
      <c r="BE26" s="255"/>
    </row>
    <row r="27" spans="2:71" s="1" customFormat="1" ht="6.95" customHeight="1" x14ac:dyDescent="0.2">
      <c r="B27" s="31"/>
      <c r="AR27" s="31"/>
      <c r="BE27" s="255"/>
    </row>
    <row r="28" spans="2:71" s="1" customFormat="1" ht="12.75" x14ac:dyDescent="0.2">
      <c r="B28" s="31"/>
      <c r="L28" s="246" t="s">
        <v>91</v>
      </c>
      <c r="M28" s="246"/>
      <c r="N28" s="246"/>
      <c r="O28" s="246"/>
      <c r="P28" s="246"/>
      <c r="W28" s="246" t="s">
        <v>90</v>
      </c>
      <c r="X28" s="246"/>
      <c r="Y28" s="246"/>
      <c r="Z28" s="246"/>
      <c r="AA28" s="246"/>
      <c r="AB28" s="246"/>
      <c r="AC28" s="246"/>
      <c r="AD28" s="246"/>
      <c r="AE28" s="246"/>
      <c r="AK28" s="246" t="s">
        <v>115</v>
      </c>
      <c r="AL28" s="246"/>
      <c r="AM28" s="246"/>
      <c r="AN28" s="246"/>
      <c r="AO28" s="246"/>
      <c r="AR28" s="31"/>
      <c r="BE28" s="255"/>
    </row>
    <row r="29" spans="2:71" s="2" customFormat="1" ht="14.45" customHeight="1" x14ac:dyDescent="0.2">
      <c r="B29" s="35"/>
      <c r="D29" s="26" t="s">
        <v>17</v>
      </c>
      <c r="F29" s="169" t="s">
        <v>107</v>
      </c>
      <c r="G29" s="170"/>
      <c r="H29" s="170"/>
      <c r="I29" s="170"/>
      <c r="J29" s="170"/>
      <c r="K29" s="170"/>
      <c r="L29" s="239">
        <v>0.21</v>
      </c>
      <c r="M29" s="240"/>
      <c r="N29" s="240"/>
      <c r="O29" s="240"/>
      <c r="P29" s="240"/>
      <c r="Q29" s="37"/>
      <c r="R29" s="37"/>
      <c r="S29" s="37"/>
      <c r="T29" s="37"/>
      <c r="U29" s="37"/>
      <c r="V29" s="37"/>
      <c r="W29" s="253"/>
      <c r="X29" s="240"/>
      <c r="Y29" s="240"/>
      <c r="Z29" s="240"/>
      <c r="AA29" s="240"/>
      <c r="AB29" s="240"/>
      <c r="AC29" s="240"/>
      <c r="AD29" s="240"/>
      <c r="AE29" s="240"/>
      <c r="AF29" s="170"/>
      <c r="AG29" s="170"/>
      <c r="AH29" s="170"/>
      <c r="AI29" s="170"/>
      <c r="AJ29" s="170"/>
      <c r="AK29" s="253">
        <f>AK26*(21/100)</f>
        <v>0</v>
      </c>
      <c r="AL29" s="240"/>
      <c r="AM29" s="240"/>
      <c r="AN29" s="240"/>
      <c r="AO29" s="240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256"/>
    </row>
    <row r="30" spans="2:71" s="2" customFormat="1" ht="14.45" customHeight="1" x14ac:dyDescent="0.2">
      <c r="B30" s="35"/>
      <c r="F30" s="169" t="s">
        <v>108</v>
      </c>
      <c r="G30" s="170"/>
      <c r="H30" s="170"/>
      <c r="I30" s="170"/>
      <c r="J30" s="170"/>
      <c r="K30" s="170"/>
      <c r="L30" s="239">
        <v>0.15</v>
      </c>
      <c r="M30" s="240"/>
      <c r="N30" s="240"/>
      <c r="O30" s="240"/>
      <c r="P30" s="240"/>
      <c r="Q30" s="37"/>
      <c r="R30" s="37"/>
      <c r="S30" s="37"/>
      <c r="T30" s="37"/>
      <c r="U30" s="37"/>
      <c r="V30" s="37"/>
      <c r="W30" s="253"/>
      <c r="X30" s="240"/>
      <c r="Y30" s="240"/>
      <c r="Z30" s="240"/>
      <c r="AA30" s="240"/>
      <c r="AB30" s="240"/>
      <c r="AC30" s="240"/>
      <c r="AD30" s="240"/>
      <c r="AE30" s="240"/>
      <c r="AF30" s="170"/>
      <c r="AG30" s="170"/>
      <c r="AH30" s="170"/>
      <c r="AI30" s="170"/>
      <c r="AJ30" s="170"/>
      <c r="AK30" s="253"/>
      <c r="AL30" s="240"/>
      <c r="AM30" s="240"/>
      <c r="AN30" s="240"/>
      <c r="AO30" s="240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256"/>
    </row>
    <row r="31" spans="2:71" s="2" customFormat="1" ht="14.45" hidden="1" customHeight="1" x14ac:dyDescent="0.2">
      <c r="B31" s="35"/>
      <c r="F31" s="26" t="s">
        <v>18</v>
      </c>
      <c r="L31" s="266">
        <v>0.2</v>
      </c>
      <c r="M31" s="242"/>
      <c r="N31" s="242"/>
      <c r="O31" s="242"/>
      <c r="P31" s="242"/>
      <c r="W31" s="241" t="e">
        <f>ROUND(BB94, 2)</f>
        <v>#REF!</v>
      </c>
      <c r="X31" s="242"/>
      <c r="Y31" s="242"/>
      <c r="Z31" s="242"/>
      <c r="AA31" s="242"/>
      <c r="AB31" s="242"/>
      <c r="AC31" s="242"/>
      <c r="AD31" s="242"/>
      <c r="AE31" s="242"/>
      <c r="AK31" s="241">
        <v>0</v>
      </c>
      <c r="AL31" s="242"/>
      <c r="AM31" s="242"/>
      <c r="AN31" s="242"/>
      <c r="AO31" s="242"/>
      <c r="AR31" s="35"/>
      <c r="BE31" s="256"/>
    </row>
    <row r="32" spans="2:71" s="2" customFormat="1" ht="14.45" hidden="1" customHeight="1" x14ac:dyDescent="0.2">
      <c r="B32" s="35"/>
      <c r="F32" s="26" t="s">
        <v>19</v>
      </c>
      <c r="L32" s="266">
        <v>0.2</v>
      </c>
      <c r="M32" s="242"/>
      <c r="N32" s="242"/>
      <c r="O32" s="242"/>
      <c r="P32" s="242"/>
      <c r="W32" s="241" t="e">
        <f>ROUND(BC94, 2)</f>
        <v>#REF!</v>
      </c>
      <c r="X32" s="242"/>
      <c r="Y32" s="242"/>
      <c r="Z32" s="242"/>
      <c r="AA32" s="242"/>
      <c r="AB32" s="242"/>
      <c r="AC32" s="242"/>
      <c r="AD32" s="242"/>
      <c r="AE32" s="242"/>
      <c r="AK32" s="241">
        <v>0</v>
      </c>
      <c r="AL32" s="242"/>
      <c r="AM32" s="242"/>
      <c r="AN32" s="242"/>
      <c r="AO32" s="242"/>
      <c r="AR32" s="35"/>
      <c r="BE32" s="256"/>
    </row>
    <row r="33" spans="2:57" s="2" customFormat="1" ht="14.45" hidden="1" customHeight="1" x14ac:dyDescent="0.2">
      <c r="B33" s="35"/>
      <c r="F33" s="36" t="s">
        <v>20</v>
      </c>
      <c r="L33" s="267">
        <v>0</v>
      </c>
      <c r="M33" s="268"/>
      <c r="N33" s="268"/>
      <c r="O33" s="268"/>
      <c r="P33" s="268"/>
      <c r="Q33" s="37"/>
      <c r="R33" s="37"/>
      <c r="S33" s="37"/>
      <c r="T33" s="37"/>
      <c r="U33" s="37"/>
      <c r="V33" s="37"/>
      <c r="W33" s="269" t="e">
        <f>ROUND(BD94, 2)</f>
        <v>#REF!</v>
      </c>
      <c r="X33" s="268"/>
      <c r="Y33" s="268"/>
      <c r="Z33" s="268"/>
      <c r="AA33" s="268"/>
      <c r="AB33" s="268"/>
      <c r="AC33" s="268"/>
      <c r="AD33" s="268"/>
      <c r="AE33" s="268"/>
      <c r="AF33" s="37"/>
      <c r="AG33" s="37"/>
      <c r="AH33" s="37"/>
      <c r="AI33" s="37"/>
      <c r="AJ33" s="37"/>
      <c r="AK33" s="269">
        <v>0</v>
      </c>
      <c r="AL33" s="268"/>
      <c r="AM33" s="268"/>
      <c r="AN33" s="268"/>
      <c r="AO33" s="268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256"/>
    </row>
    <row r="34" spans="2:57" s="1" customFormat="1" ht="6.95" customHeight="1" x14ac:dyDescent="0.2">
      <c r="B34" s="31"/>
      <c r="AR34" s="31"/>
      <c r="BE34" s="255"/>
    </row>
    <row r="35" spans="2:57" s="1" customFormat="1" ht="25.9" customHeight="1" x14ac:dyDescent="0.2">
      <c r="B35" s="31"/>
      <c r="C35" s="39"/>
      <c r="D35" s="40" t="s">
        <v>21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22</v>
      </c>
      <c r="U35" s="41"/>
      <c r="V35" s="41"/>
      <c r="W35" s="41"/>
      <c r="X35" s="273" t="s">
        <v>116</v>
      </c>
      <c r="Y35" s="271"/>
      <c r="Z35" s="271"/>
      <c r="AA35" s="271"/>
      <c r="AB35" s="271"/>
      <c r="AC35" s="41"/>
      <c r="AD35" s="41"/>
      <c r="AE35" s="41"/>
      <c r="AF35" s="41"/>
      <c r="AG35" s="41"/>
      <c r="AH35" s="41"/>
      <c r="AI35" s="41"/>
      <c r="AJ35" s="41"/>
      <c r="AK35" s="270">
        <f>SUM(AK26+AK29)</f>
        <v>0</v>
      </c>
      <c r="AL35" s="271"/>
      <c r="AM35" s="271"/>
      <c r="AN35" s="271"/>
      <c r="AO35" s="272"/>
      <c r="AP35" s="39"/>
      <c r="AQ35" s="39"/>
      <c r="AR35" s="31"/>
    </row>
    <row r="36" spans="2:57" s="1" customFormat="1" ht="6.95" customHeight="1" x14ac:dyDescent="0.2">
      <c r="B36" s="31"/>
      <c r="AR36" s="31"/>
    </row>
    <row r="37" spans="2:57" s="1" customFormat="1" ht="14.45" customHeight="1" x14ac:dyDescent="0.2">
      <c r="B37" s="31"/>
      <c r="AR37" s="31"/>
    </row>
    <row r="38" spans="2:57" ht="14.45" customHeight="1" x14ac:dyDescent="0.2">
      <c r="B38" s="19"/>
      <c r="AR38" s="19"/>
    </row>
    <row r="39" spans="2:57" ht="14.45" customHeight="1" x14ac:dyDescent="0.2">
      <c r="B39" s="19"/>
      <c r="AR39" s="19"/>
    </row>
    <row r="40" spans="2:57" ht="14.45" customHeight="1" x14ac:dyDescent="0.2">
      <c r="B40" s="19"/>
      <c r="AR40" s="19"/>
    </row>
    <row r="41" spans="2:57" ht="14.45" customHeight="1" x14ac:dyDescent="0.2">
      <c r="B41" s="19"/>
      <c r="AR41" s="19"/>
    </row>
    <row r="42" spans="2:57" ht="14.45" customHeight="1" x14ac:dyDescent="0.2">
      <c r="B42" s="19"/>
      <c r="AR42" s="19"/>
    </row>
    <row r="43" spans="2:57" ht="14.45" customHeight="1" x14ac:dyDescent="0.2">
      <c r="B43" s="19"/>
      <c r="AR43" s="19"/>
    </row>
    <row r="44" spans="2:57" ht="14.45" customHeight="1" x14ac:dyDescent="0.2">
      <c r="B44" s="19"/>
      <c r="AR44" s="19"/>
    </row>
    <row r="45" spans="2:57" ht="14.45" customHeight="1" x14ac:dyDescent="0.2">
      <c r="B45" s="19"/>
      <c r="AR45" s="19"/>
    </row>
    <row r="46" spans="2:57" ht="14.45" customHeight="1" x14ac:dyDescent="0.2">
      <c r="B46" s="19"/>
      <c r="AR46" s="19"/>
    </row>
    <row r="47" spans="2:57" ht="14.45" customHeight="1" x14ac:dyDescent="0.2">
      <c r="B47" s="19"/>
      <c r="AR47" s="19"/>
    </row>
    <row r="48" spans="2:57" ht="14.45" customHeight="1" x14ac:dyDescent="0.2">
      <c r="B48" s="19"/>
      <c r="AR48" s="19"/>
    </row>
    <row r="49" spans="2:44" s="1" customFormat="1" ht="14.45" customHeight="1" x14ac:dyDescent="0.2">
      <c r="B49" s="31"/>
      <c r="D49" s="43" t="s">
        <v>23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102</v>
      </c>
      <c r="AI49" s="44"/>
      <c r="AJ49" s="44"/>
      <c r="AK49" s="44"/>
      <c r="AL49" s="44"/>
      <c r="AM49" s="44"/>
      <c r="AN49" s="44"/>
      <c r="AO49" s="44"/>
      <c r="AR49" s="31"/>
    </row>
    <row r="50" spans="2:44" x14ac:dyDescent="0.2">
      <c r="B50" s="19"/>
      <c r="AR50" s="19"/>
    </row>
    <row r="51" spans="2:44" x14ac:dyDescent="0.2">
      <c r="B51" s="19"/>
      <c r="AR51" s="19"/>
    </row>
    <row r="52" spans="2:44" x14ac:dyDescent="0.2">
      <c r="B52" s="19"/>
      <c r="AR52" s="19"/>
    </row>
    <row r="53" spans="2:44" x14ac:dyDescent="0.2">
      <c r="B53" s="19"/>
      <c r="AR53" s="19"/>
    </row>
    <row r="54" spans="2:44" x14ac:dyDescent="0.2">
      <c r="B54" s="19"/>
      <c r="AR54" s="19"/>
    </row>
    <row r="55" spans="2:44" x14ac:dyDescent="0.2">
      <c r="B55" s="19"/>
      <c r="AR55" s="19"/>
    </row>
    <row r="56" spans="2:44" x14ac:dyDescent="0.2">
      <c r="B56" s="19"/>
      <c r="AR56" s="19"/>
    </row>
    <row r="57" spans="2:44" x14ac:dyDescent="0.2">
      <c r="B57" s="19"/>
      <c r="AR57" s="19"/>
    </row>
    <row r="58" spans="2:44" x14ac:dyDescent="0.2">
      <c r="B58" s="19"/>
      <c r="AR58" s="19"/>
    </row>
    <row r="59" spans="2:44" x14ac:dyDescent="0.2">
      <c r="B59" s="19"/>
      <c r="AR59" s="19"/>
    </row>
    <row r="60" spans="2:44" s="1" customFormat="1" ht="12.75" x14ac:dyDescent="0.2">
      <c r="B60" s="31"/>
      <c r="D60" s="45" t="s">
        <v>103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5" t="s">
        <v>104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5" t="s">
        <v>103</v>
      </c>
      <c r="AI60" s="33"/>
      <c r="AJ60" s="33"/>
      <c r="AK60" s="33"/>
      <c r="AL60" s="33"/>
      <c r="AM60" s="45" t="s">
        <v>104</v>
      </c>
      <c r="AN60" s="33"/>
      <c r="AO60" s="33"/>
      <c r="AR60" s="31"/>
    </row>
    <row r="61" spans="2:44" x14ac:dyDescent="0.2">
      <c r="B61" s="19"/>
      <c r="AR61" s="19"/>
    </row>
    <row r="62" spans="2:44" x14ac:dyDescent="0.2">
      <c r="B62" s="19"/>
      <c r="AR62" s="19"/>
    </row>
    <row r="63" spans="2:44" x14ac:dyDescent="0.2">
      <c r="B63" s="19"/>
      <c r="AR63" s="19"/>
    </row>
    <row r="64" spans="2:44" s="1" customFormat="1" ht="12.75" x14ac:dyDescent="0.2">
      <c r="B64" s="31"/>
      <c r="D64" s="43" t="s">
        <v>106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105</v>
      </c>
      <c r="AI64" s="44"/>
      <c r="AJ64" s="44"/>
      <c r="AK64" s="44"/>
      <c r="AL64" s="44"/>
      <c r="AM64" s="44"/>
      <c r="AN64" s="44"/>
      <c r="AO64" s="44"/>
      <c r="AR64" s="31"/>
    </row>
    <row r="65" spans="2:44" x14ac:dyDescent="0.2">
      <c r="B65" s="19"/>
      <c r="AR65" s="19"/>
    </row>
    <row r="66" spans="2:44" x14ac:dyDescent="0.2">
      <c r="B66" s="19"/>
      <c r="AR66" s="19"/>
    </row>
    <row r="67" spans="2:44" x14ac:dyDescent="0.2">
      <c r="B67" s="19"/>
      <c r="AR67" s="19"/>
    </row>
    <row r="68" spans="2:44" x14ac:dyDescent="0.2">
      <c r="B68" s="19"/>
      <c r="AR68" s="19"/>
    </row>
    <row r="69" spans="2:44" x14ac:dyDescent="0.2">
      <c r="B69" s="19"/>
      <c r="AR69" s="19"/>
    </row>
    <row r="70" spans="2:44" x14ac:dyDescent="0.2">
      <c r="B70" s="19"/>
      <c r="AR70" s="19"/>
    </row>
    <row r="71" spans="2:44" x14ac:dyDescent="0.2">
      <c r="B71" s="19"/>
      <c r="AR71" s="19"/>
    </row>
    <row r="72" spans="2:44" x14ac:dyDescent="0.2">
      <c r="B72" s="19"/>
      <c r="AR72" s="19"/>
    </row>
    <row r="73" spans="2:44" x14ac:dyDescent="0.2">
      <c r="B73" s="19"/>
      <c r="AR73" s="19"/>
    </row>
    <row r="74" spans="2:44" x14ac:dyDescent="0.2">
      <c r="B74" s="19"/>
      <c r="AR74" s="19"/>
    </row>
    <row r="75" spans="2:44" s="1" customFormat="1" ht="12.75" x14ac:dyDescent="0.2">
      <c r="B75" s="31"/>
      <c r="D75" s="45" t="s">
        <v>103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5" t="s">
        <v>104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5" t="s">
        <v>103</v>
      </c>
      <c r="AI75" s="33"/>
      <c r="AJ75" s="33"/>
      <c r="AK75" s="33"/>
      <c r="AL75" s="33"/>
      <c r="AM75" s="45" t="s">
        <v>104</v>
      </c>
      <c r="AN75" s="33"/>
      <c r="AO75" s="33"/>
      <c r="AR75" s="31"/>
    </row>
    <row r="76" spans="2:44" s="1" customFormat="1" x14ac:dyDescent="0.2">
      <c r="B76" s="31"/>
      <c r="AR76" s="31"/>
    </row>
    <row r="77" spans="2:44" s="1" customFormat="1" ht="6.95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1"/>
    </row>
    <row r="81" spans="2:91" s="1" customFormat="1" ht="6.95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1"/>
    </row>
    <row r="82" spans="2:91" s="1" customFormat="1" ht="24.95" customHeight="1" x14ac:dyDescent="0.2">
      <c r="B82" s="31"/>
      <c r="C82" s="20" t="s">
        <v>89</v>
      </c>
      <c r="AR82" s="31"/>
    </row>
    <row r="83" spans="2:91" s="1" customFormat="1" ht="6.95" customHeight="1" x14ac:dyDescent="0.2">
      <c r="B83" s="31"/>
      <c r="AR83" s="31"/>
    </row>
    <row r="84" spans="2:91" s="3" customFormat="1" ht="12" customHeight="1" x14ac:dyDescent="0.2">
      <c r="B84" s="50"/>
      <c r="C84" s="26" t="s">
        <v>9</v>
      </c>
      <c r="L84" s="3" t="str">
        <f>K5</f>
        <v>21/005</v>
      </c>
      <c r="AR84" s="50"/>
    </row>
    <row r="85" spans="2:91" s="4" customFormat="1" ht="36.950000000000003" customHeight="1" x14ac:dyDescent="0.2">
      <c r="B85" s="51"/>
      <c r="C85" s="52" t="s">
        <v>10</v>
      </c>
      <c r="L85" s="264" t="str">
        <f>K6</f>
        <v>PD - Kompresorová stanice včetně rozvodů vzduchu</v>
      </c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  <c r="AJ85" s="265"/>
      <c r="AK85" s="265"/>
      <c r="AL85" s="265"/>
      <c r="AM85" s="265"/>
      <c r="AN85" s="265"/>
      <c r="AO85" s="265"/>
      <c r="AR85" s="51"/>
    </row>
    <row r="86" spans="2:91" s="1" customFormat="1" ht="6.95" customHeight="1" x14ac:dyDescent="0.2">
      <c r="B86" s="31"/>
      <c r="AR86" s="31"/>
    </row>
    <row r="87" spans="2:91" s="1" customFormat="1" ht="12" customHeight="1" x14ac:dyDescent="0.2">
      <c r="B87" s="31"/>
      <c r="C87" s="26" t="s">
        <v>93</v>
      </c>
      <c r="L87" s="53" t="str">
        <f>IF(K8="","",K8)</f>
        <v>Ostrava</v>
      </c>
      <c r="AI87" s="26" t="s">
        <v>95</v>
      </c>
      <c r="AM87" s="250">
        <f>IF(AN8= "","",AN8)</f>
        <v>44645</v>
      </c>
      <c r="AN87" s="250"/>
      <c r="AR87" s="31"/>
    </row>
    <row r="88" spans="2:91" s="1" customFormat="1" ht="6.95" customHeight="1" x14ac:dyDescent="0.2">
      <c r="B88" s="31"/>
      <c r="AR88" s="31"/>
    </row>
    <row r="89" spans="2:91" s="1" customFormat="1" ht="15.2" customHeight="1" x14ac:dyDescent="0.2">
      <c r="B89" s="31"/>
      <c r="C89" s="26" t="s">
        <v>110</v>
      </c>
      <c r="L89" s="3" t="str">
        <f>IF(E11= "","",E11)</f>
        <v>Dopravní podnik Ostrava a.s.</v>
      </c>
      <c r="AI89" s="26" t="s">
        <v>13</v>
      </c>
      <c r="AM89" s="251" t="str">
        <f>IF(E17="","",E17)</f>
        <v xml:space="preserve"> Ing. Ľubomír Charvát</v>
      </c>
      <c r="AN89" s="252"/>
      <c r="AO89" s="252"/>
      <c r="AP89" s="252"/>
      <c r="AR89" s="31"/>
      <c r="AS89" s="228" t="s">
        <v>24</v>
      </c>
      <c r="AT89" s="229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2:91" s="1" customFormat="1" ht="15.2" customHeight="1" x14ac:dyDescent="0.2">
      <c r="B90" s="31"/>
      <c r="C90" s="26" t="s">
        <v>99</v>
      </c>
      <c r="L90" s="3">
        <f>IF(E14= "Vyplň údaj","",E14)</f>
        <v>0</v>
      </c>
      <c r="AI90" s="26" t="s">
        <v>101</v>
      </c>
      <c r="AM90" s="251" t="str">
        <f>IF(E20="","",E20)</f>
        <v xml:space="preserve"> </v>
      </c>
      <c r="AN90" s="252"/>
      <c r="AO90" s="252"/>
      <c r="AP90" s="252"/>
      <c r="AR90" s="31"/>
      <c r="AS90" s="230"/>
      <c r="AT90" s="231"/>
      <c r="BD90" s="57"/>
    </row>
    <row r="91" spans="2:91" s="1" customFormat="1" ht="10.9" customHeight="1" x14ac:dyDescent="0.2">
      <c r="B91" s="31"/>
      <c r="AR91" s="31"/>
      <c r="AS91" s="230"/>
      <c r="AT91" s="231"/>
      <c r="BD91" s="57"/>
    </row>
    <row r="92" spans="2:91" s="1" customFormat="1" ht="29.25" customHeight="1" x14ac:dyDescent="0.2">
      <c r="B92" s="31"/>
      <c r="C92" s="234" t="s">
        <v>25</v>
      </c>
      <c r="D92" s="235"/>
      <c r="E92" s="235"/>
      <c r="F92" s="235"/>
      <c r="G92" s="235"/>
      <c r="H92" s="58"/>
      <c r="I92" s="237" t="s">
        <v>26</v>
      </c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49" t="s">
        <v>111</v>
      </c>
      <c r="AH92" s="235"/>
      <c r="AI92" s="235"/>
      <c r="AJ92" s="235"/>
      <c r="AK92" s="235"/>
      <c r="AL92" s="235"/>
      <c r="AM92" s="235"/>
      <c r="AN92" s="237" t="s">
        <v>112</v>
      </c>
      <c r="AO92" s="235"/>
      <c r="AP92" s="238"/>
      <c r="AQ92" s="59" t="s">
        <v>27</v>
      </c>
      <c r="AR92" s="31"/>
      <c r="AS92" s="60" t="s">
        <v>28</v>
      </c>
      <c r="AT92" s="61" t="s">
        <v>29</v>
      </c>
      <c r="AU92" s="61" t="s">
        <v>30</v>
      </c>
      <c r="AV92" s="61" t="s">
        <v>31</v>
      </c>
      <c r="AW92" s="61" t="s">
        <v>32</v>
      </c>
      <c r="AX92" s="61" t="s">
        <v>33</v>
      </c>
      <c r="AY92" s="61" t="s">
        <v>34</v>
      </c>
      <c r="AZ92" s="61" t="s">
        <v>35</v>
      </c>
      <c r="BA92" s="61" t="s">
        <v>36</v>
      </c>
      <c r="BB92" s="61" t="s">
        <v>37</v>
      </c>
      <c r="BC92" s="61" t="s">
        <v>38</v>
      </c>
      <c r="BD92" s="62" t="s">
        <v>39</v>
      </c>
    </row>
    <row r="93" spans="2:91" s="1" customFormat="1" ht="10.9" customHeight="1" x14ac:dyDescent="0.2">
      <c r="B93" s="31"/>
      <c r="AR93" s="31"/>
      <c r="AS93" s="63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2:91" s="5" customFormat="1" ht="32.450000000000003" customHeight="1" x14ac:dyDescent="0.2">
      <c r="B94" s="64"/>
      <c r="C94" s="65" t="s">
        <v>109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232">
        <f>ROUND(AG95+AG96+AG97+AG98,2)</f>
        <v>0</v>
      </c>
      <c r="AH94" s="232"/>
      <c r="AI94" s="232"/>
      <c r="AJ94" s="232"/>
      <c r="AK94" s="232"/>
      <c r="AL94" s="232"/>
      <c r="AM94" s="232"/>
      <c r="AN94" s="233">
        <f>ROUND(AN95+AN96+AN97+AN98,2)</f>
        <v>0</v>
      </c>
      <c r="AO94" s="233"/>
      <c r="AP94" s="233"/>
      <c r="AQ94" s="68" t="s">
        <v>1</v>
      </c>
      <c r="AR94" s="64"/>
      <c r="AS94" s="69" t="e">
        <f>ROUND(#REF!+AS96+#REF!+#REF!,2)</f>
        <v>#REF!</v>
      </c>
      <c r="AT94" s="70" t="e">
        <f t="shared" ref="AT94:AT98" si="0">ROUND(SUM(AV94:AW94),2)</f>
        <v>#REF!</v>
      </c>
      <c r="AU94" s="71" t="e">
        <f>ROUND(#REF!+AU96+#REF!+#REF!,5)</f>
        <v>#REF!</v>
      </c>
      <c r="AV94" s="70" t="e">
        <f>ROUND(AZ94*L29,2)</f>
        <v>#REF!</v>
      </c>
      <c r="AW94" s="70" t="e">
        <f>ROUND(BA94*L30,2)</f>
        <v>#REF!</v>
      </c>
      <c r="AX94" s="70" t="e">
        <f>ROUND(BB94*L29,2)</f>
        <v>#REF!</v>
      </c>
      <c r="AY94" s="70" t="e">
        <f>ROUND(BC94*L30,2)</f>
        <v>#REF!</v>
      </c>
      <c r="AZ94" s="70" t="e">
        <f>ROUND(#REF!+AZ96+#REF!+#REF!,2)</f>
        <v>#REF!</v>
      </c>
      <c r="BA94" s="70" t="e">
        <f>ROUND(#REF!+BA96+#REF!+#REF!,2)</f>
        <v>#REF!</v>
      </c>
      <c r="BB94" s="70" t="e">
        <f>ROUND(#REF!+BB96+#REF!+#REF!,2)</f>
        <v>#REF!</v>
      </c>
      <c r="BC94" s="70" t="e">
        <f>ROUND(#REF!+BC96+#REF!+#REF!,2)</f>
        <v>#REF!</v>
      </c>
      <c r="BD94" s="72" t="e">
        <f>ROUND(#REF!+BD96+#REF!+#REF!,2)</f>
        <v>#REF!</v>
      </c>
      <c r="BS94" s="73" t="s">
        <v>40</v>
      </c>
      <c r="BT94" s="73" t="s">
        <v>41</v>
      </c>
      <c r="BU94" s="74" t="s">
        <v>42</v>
      </c>
      <c r="BV94" s="73" t="s">
        <v>43</v>
      </c>
      <c r="BW94" s="73" t="s">
        <v>4</v>
      </c>
      <c r="BX94" s="73" t="s">
        <v>44</v>
      </c>
      <c r="CL94" s="73" t="s">
        <v>1</v>
      </c>
    </row>
    <row r="95" spans="2:91" s="5" customFormat="1" ht="22.5" customHeight="1" x14ac:dyDescent="0.2">
      <c r="B95" s="64"/>
      <c r="C95" s="76"/>
      <c r="D95" s="236">
        <v>1</v>
      </c>
      <c r="E95" s="236"/>
      <c r="F95" s="236"/>
      <c r="G95" s="236"/>
      <c r="H95" s="236"/>
      <c r="I95" s="77"/>
      <c r="J95" s="236" t="s">
        <v>191</v>
      </c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  <c r="AA95" s="236"/>
      <c r="AB95" s="236"/>
      <c r="AC95" s="236"/>
      <c r="AD95" s="236"/>
      <c r="AE95" s="236"/>
      <c r="AF95" s="236"/>
      <c r="AG95" s="243">
        <f>'D1.1_Bourací'!J98</f>
        <v>0</v>
      </c>
      <c r="AH95" s="244"/>
      <c r="AI95" s="244"/>
      <c r="AJ95" s="244"/>
      <c r="AK95" s="244"/>
      <c r="AL95" s="244"/>
      <c r="AM95" s="244"/>
      <c r="AN95" s="245">
        <f>AG95*1.21</f>
        <v>0</v>
      </c>
      <c r="AO95" s="244"/>
      <c r="AP95" s="244"/>
      <c r="AQ95" s="68"/>
      <c r="AR95" s="64"/>
      <c r="AS95" s="69"/>
      <c r="AT95" s="70"/>
      <c r="AU95" s="71"/>
      <c r="AV95" s="70"/>
      <c r="AW95" s="70"/>
      <c r="AX95" s="70"/>
      <c r="AY95" s="70"/>
      <c r="AZ95" s="70"/>
      <c r="BA95" s="70"/>
      <c r="BB95" s="70"/>
      <c r="BC95" s="70"/>
      <c r="BD95" s="72"/>
      <c r="BS95" s="73"/>
      <c r="BT95" s="73"/>
      <c r="BU95" s="74"/>
      <c r="BV95" s="73"/>
      <c r="BW95" s="73"/>
      <c r="BX95" s="73"/>
      <c r="CL95" s="73"/>
    </row>
    <row r="96" spans="2:91" s="6" customFormat="1" ht="17.25" customHeight="1" x14ac:dyDescent="0.2">
      <c r="B96" s="75"/>
      <c r="C96" s="76"/>
      <c r="D96" s="236">
        <v>1</v>
      </c>
      <c r="E96" s="236"/>
      <c r="F96" s="236"/>
      <c r="G96" s="236"/>
      <c r="H96" s="236"/>
      <c r="I96" s="77"/>
      <c r="J96" s="236" t="s">
        <v>186</v>
      </c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43">
        <f>'D1.4_VZT'!J34</f>
        <v>0</v>
      </c>
      <c r="AH96" s="244"/>
      <c r="AI96" s="244"/>
      <c r="AJ96" s="244"/>
      <c r="AK96" s="244"/>
      <c r="AL96" s="244"/>
      <c r="AM96" s="244"/>
      <c r="AN96" s="245">
        <f t="shared" ref="AN96:AN97" si="1">AG96*1.21</f>
        <v>0</v>
      </c>
      <c r="AO96" s="244"/>
      <c r="AP96" s="244"/>
      <c r="AQ96" s="78" t="s">
        <v>45</v>
      </c>
      <c r="AR96" s="75"/>
      <c r="AS96" s="79">
        <f>ROUND(SUM(AS98:AS98),2)</f>
        <v>0</v>
      </c>
      <c r="AT96" s="80">
        <f t="shared" si="0"/>
        <v>0</v>
      </c>
      <c r="AU96" s="81" t="e">
        <f>ROUND(SUM(AU98:AU98),5)</f>
        <v>#REF!</v>
      </c>
      <c r="AV96" s="80">
        <f>ROUND(AZ96*L29,2)</f>
        <v>0</v>
      </c>
      <c r="AW96" s="80">
        <f>ROUND(BA96*L30,2)</f>
        <v>0</v>
      </c>
      <c r="AX96" s="80" t="e">
        <f>ROUND(BB96*L29,2)</f>
        <v>#REF!</v>
      </c>
      <c r="AY96" s="80" t="e">
        <f>ROUND(BC96*L30,2)</f>
        <v>#REF!</v>
      </c>
      <c r="AZ96" s="80">
        <f>ROUND(SUM(AZ98:AZ98),2)</f>
        <v>0</v>
      </c>
      <c r="BA96" s="80">
        <f>ROUND(SUM(BA98:BA98),2)</f>
        <v>0</v>
      </c>
      <c r="BB96" s="80" t="e">
        <f>ROUND(SUM(BB98:BB98),2)</f>
        <v>#REF!</v>
      </c>
      <c r="BC96" s="80" t="e">
        <f>ROUND(SUM(BC98:BC98),2)</f>
        <v>#REF!</v>
      </c>
      <c r="BD96" s="82" t="e">
        <f>ROUND(SUM(BD98:BD98),2)</f>
        <v>#REF!</v>
      </c>
      <c r="BS96" s="83" t="s">
        <v>40</v>
      </c>
      <c r="BT96" s="83" t="s">
        <v>46</v>
      </c>
      <c r="BU96" s="83" t="s">
        <v>42</v>
      </c>
      <c r="BV96" s="83" t="s">
        <v>43</v>
      </c>
      <c r="BW96" s="83" t="s">
        <v>50</v>
      </c>
      <c r="BX96" s="83" t="s">
        <v>4</v>
      </c>
      <c r="CL96" s="83" t="s">
        <v>1</v>
      </c>
      <c r="CM96" s="83" t="s">
        <v>41</v>
      </c>
    </row>
    <row r="97" spans="1:91" s="6" customFormat="1" ht="24.75" customHeight="1" x14ac:dyDescent="0.2">
      <c r="B97" s="75"/>
      <c r="C97" s="76"/>
      <c r="D97" s="236">
        <v>1</v>
      </c>
      <c r="E97" s="236"/>
      <c r="F97" s="236"/>
      <c r="G97" s="236"/>
      <c r="H97" s="236"/>
      <c r="I97" s="77"/>
      <c r="J97" s="236" t="s">
        <v>185</v>
      </c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6"/>
      <c r="AB97" s="236"/>
      <c r="AC97" s="236"/>
      <c r="AD97" s="236"/>
      <c r="AE97" s="236"/>
      <c r="AF97" s="236"/>
      <c r="AG97" s="243">
        <f>'D2.1_Technologie KS'!J34</f>
        <v>0</v>
      </c>
      <c r="AH97" s="244"/>
      <c r="AI97" s="244"/>
      <c r="AJ97" s="244"/>
      <c r="AK97" s="244"/>
      <c r="AL97" s="244"/>
      <c r="AM97" s="244"/>
      <c r="AN97" s="245">
        <f t="shared" si="1"/>
        <v>0</v>
      </c>
      <c r="AO97" s="244"/>
      <c r="AP97" s="244"/>
      <c r="AQ97" s="78"/>
      <c r="AR97" s="75"/>
      <c r="AS97" s="79"/>
      <c r="AT97" s="80"/>
      <c r="AU97" s="81"/>
      <c r="AV97" s="80"/>
      <c r="AW97" s="80"/>
      <c r="AX97" s="80"/>
      <c r="AY97" s="80"/>
      <c r="AZ97" s="80"/>
      <c r="BA97" s="80"/>
      <c r="BB97" s="80"/>
      <c r="BC97" s="80"/>
      <c r="BD97" s="82"/>
      <c r="BS97" s="83"/>
      <c r="BT97" s="83"/>
      <c r="BU97" s="83"/>
      <c r="BV97" s="83"/>
      <c r="BW97" s="83"/>
      <c r="BX97" s="83"/>
      <c r="CL97" s="83"/>
      <c r="CM97" s="83"/>
    </row>
    <row r="98" spans="1:91" s="3" customFormat="1" ht="16.5" customHeight="1" x14ac:dyDescent="0.2">
      <c r="A98" s="84" t="s">
        <v>47</v>
      </c>
      <c r="B98" s="50"/>
      <c r="C98" s="9"/>
      <c r="D98" s="236"/>
      <c r="E98" s="236"/>
      <c r="F98" s="236"/>
      <c r="G98" s="236"/>
      <c r="H98" s="236"/>
      <c r="I98" s="77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43"/>
      <c r="AH98" s="244"/>
      <c r="AI98" s="244"/>
      <c r="AJ98" s="244"/>
      <c r="AK98" s="244"/>
      <c r="AL98" s="244"/>
      <c r="AM98" s="244"/>
      <c r="AN98" s="245"/>
      <c r="AO98" s="244"/>
      <c r="AP98" s="244"/>
      <c r="AQ98" s="85" t="s">
        <v>48</v>
      </c>
      <c r="AR98" s="50"/>
      <c r="AS98" s="86">
        <v>0</v>
      </c>
      <c r="AT98" s="87">
        <f t="shared" si="0"/>
        <v>0</v>
      </c>
      <c r="AU98" s="88" t="e">
        <f>'D2.1_Technologie KS'!#REF!</f>
        <v>#REF!</v>
      </c>
      <c r="AV98" s="87">
        <f>'D2.1_Technologie KS'!J37</f>
        <v>0</v>
      </c>
      <c r="AW98" s="87">
        <f>'D2.1_Technologie KS'!J38</f>
        <v>0</v>
      </c>
      <c r="AX98" s="87">
        <f>'D2.1_Technologie KS'!J39</f>
        <v>0</v>
      </c>
      <c r="AY98" s="87">
        <f>'D2.1_Technologie KS'!J40</f>
        <v>0</v>
      </c>
      <c r="AZ98" s="87">
        <f>'D2.1_Technologie KS'!F37</f>
        <v>0</v>
      </c>
      <c r="BA98" s="87">
        <f>'D2.1_Technologie KS'!F38</f>
        <v>0</v>
      </c>
      <c r="BB98" s="87" t="e">
        <f>'D2.1_Technologie KS'!F39</f>
        <v>#REF!</v>
      </c>
      <c r="BC98" s="87" t="e">
        <f>'D2.1_Technologie KS'!F40</f>
        <v>#REF!</v>
      </c>
      <c r="BD98" s="89" t="e">
        <f>'D2.1_Technologie KS'!F41</f>
        <v>#REF!</v>
      </c>
      <c r="BT98" s="24" t="s">
        <v>49</v>
      </c>
      <c r="BV98" s="24" t="s">
        <v>43</v>
      </c>
      <c r="BW98" s="24" t="s">
        <v>51</v>
      </c>
      <c r="BX98" s="24" t="s">
        <v>50</v>
      </c>
      <c r="CL98" s="24" t="s">
        <v>1</v>
      </c>
    </row>
    <row r="99" spans="1:91" s="1" customFormat="1" ht="30" customHeight="1" x14ac:dyDescent="0.2">
      <c r="B99" s="31"/>
      <c r="AR99" s="31"/>
    </row>
    <row r="100" spans="1:91" s="1" customFormat="1" ht="6.95" customHeight="1" x14ac:dyDescent="0.2"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31"/>
    </row>
    <row r="102" spans="1:91" x14ac:dyDescent="0.2">
      <c r="AO102" s="193"/>
    </row>
    <row r="103" spans="1:91" x14ac:dyDescent="0.2">
      <c r="AL103" s="193"/>
    </row>
    <row r="104" spans="1:91" x14ac:dyDescent="0.2">
      <c r="AO104" s="193"/>
    </row>
  </sheetData>
  <mergeCells count="54">
    <mergeCell ref="AK28:AO28"/>
    <mergeCell ref="AK29:AO29"/>
    <mergeCell ref="L29:P29"/>
    <mergeCell ref="W29:AE29"/>
    <mergeCell ref="L85:AO85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W31:AE31"/>
    <mergeCell ref="L31:P31"/>
    <mergeCell ref="W30:AE30"/>
    <mergeCell ref="L28:P28"/>
    <mergeCell ref="W28:AE28"/>
    <mergeCell ref="AR2:BE2"/>
    <mergeCell ref="AG96:AM96"/>
    <mergeCell ref="AG92:AM92"/>
    <mergeCell ref="AM87:AN87"/>
    <mergeCell ref="AM89:AP89"/>
    <mergeCell ref="AM90:AP90"/>
    <mergeCell ref="AK30:AO30"/>
    <mergeCell ref="BE5:BE34"/>
    <mergeCell ref="AN96:AP96"/>
    <mergeCell ref="K5:AO5"/>
    <mergeCell ref="K6:AO6"/>
    <mergeCell ref="E14:AJ14"/>
    <mergeCell ref="E23:AN23"/>
    <mergeCell ref="AK26:AO26"/>
    <mergeCell ref="L30:P30"/>
    <mergeCell ref="AK31:AO31"/>
    <mergeCell ref="AG98:AM98"/>
    <mergeCell ref="AN98:AP98"/>
    <mergeCell ref="D98:H98"/>
    <mergeCell ref="J98:AF98"/>
    <mergeCell ref="D97:H97"/>
    <mergeCell ref="J97:AF97"/>
    <mergeCell ref="AG97:AM97"/>
    <mergeCell ref="AN97:AP97"/>
    <mergeCell ref="D95:H95"/>
    <mergeCell ref="J95:AF95"/>
    <mergeCell ref="AG95:AM95"/>
    <mergeCell ref="AN95:AP95"/>
    <mergeCell ref="AS89:AT91"/>
    <mergeCell ref="AG94:AM94"/>
    <mergeCell ref="AN94:AP94"/>
    <mergeCell ref="C92:G92"/>
    <mergeCell ref="D96:H96"/>
    <mergeCell ref="I92:AF92"/>
    <mergeCell ref="J96:AF96"/>
    <mergeCell ref="AN92:AP92"/>
  </mergeCells>
  <hyperlinks>
    <hyperlink ref="A98" location="'as - Stavebné riešenie_01'!C2" display="/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B162"/>
  <sheetViews>
    <sheetView showGridLines="0" topLeftCell="A168" zoomScale="80" zoomScaleNormal="80" workbookViewId="0">
      <selection activeCell="S154" sqref="S154"/>
    </sheetView>
  </sheetViews>
  <sheetFormatPr defaultRowHeight="11.25" x14ac:dyDescent="0.2"/>
  <cols>
    <col min="1" max="1" width="8.33203125" customWidth="1"/>
    <col min="2" max="2" width="1.1640625" customWidth="1"/>
    <col min="3" max="3" width="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1640625" customWidth="1"/>
    <col min="13" max="13" width="12.33203125" customWidth="1"/>
    <col min="14" max="14" width="15" customWidth="1"/>
    <col min="15" max="15" width="11" customWidth="1"/>
    <col min="16" max="16" width="15" customWidth="1"/>
    <col min="17" max="17" width="16.33203125" customWidth="1"/>
    <col min="18" max="18" width="11" customWidth="1"/>
    <col min="19" max="19" width="15" customWidth="1"/>
    <col min="20" max="20" width="16.33203125" customWidth="1"/>
  </cols>
  <sheetData>
    <row r="2" spans="2:35" ht="36.950000000000003" customHeight="1" x14ac:dyDescent="0.2">
      <c r="L2" s="192"/>
      <c r="AI2" s="16" t="s">
        <v>51</v>
      </c>
    </row>
    <row r="3" spans="2:35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I3" s="16" t="s">
        <v>41</v>
      </c>
    </row>
    <row r="4" spans="2:35" ht="24.95" customHeight="1" x14ac:dyDescent="0.2">
      <c r="B4" s="19"/>
      <c r="D4" s="20" t="s">
        <v>118</v>
      </c>
      <c r="L4" s="19"/>
      <c r="AI4" s="16" t="s">
        <v>3</v>
      </c>
    </row>
    <row r="5" spans="2:35" ht="6.95" customHeight="1" x14ac:dyDescent="0.2">
      <c r="B5" s="19"/>
      <c r="L5" s="19"/>
    </row>
    <row r="6" spans="2:35" ht="12" customHeight="1" x14ac:dyDescent="0.2">
      <c r="B6" s="19"/>
      <c r="D6" s="26" t="s">
        <v>10</v>
      </c>
      <c r="L6" s="19"/>
    </row>
    <row r="7" spans="2:35" ht="26.25" customHeight="1" x14ac:dyDescent="0.2">
      <c r="B7" s="19"/>
      <c r="E7" s="275" t="str">
        <f>'Rekapitulace stavby'!K6</f>
        <v>PD - Kompresorová stanice včetně rozvodů vzduchu</v>
      </c>
      <c r="F7" s="276"/>
      <c r="G7" s="276"/>
      <c r="H7" s="276"/>
      <c r="L7" s="19"/>
    </row>
    <row r="8" spans="2:35" ht="12" customHeight="1" x14ac:dyDescent="0.2">
      <c r="B8" s="19"/>
      <c r="D8" s="26" t="s">
        <v>52</v>
      </c>
      <c r="L8" s="19"/>
    </row>
    <row r="9" spans="2:35" s="1" customFormat="1" ht="16.5" customHeight="1" x14ac:dyDescent="0.2">
      <c r="B9" s="31"/>
      <c r="E9" s="275" t="s">
        <v>192</v>
      </c>
      <c r="F9" s="274"/>
      <c r="G9" s="274"/>
      <c r="H9" s="274"/>
      <c r="L9" s="31"/>
    </row>
    <row r="10" spans="2:35" s="1" customFormat="1" ht="12" customHeight="1" x14ac:dyDescent="0.2">
      <c r="B10" s="31"/>
      <c r="D10" s="26" t="s">
        <v>113</v>
      </c>
      <c r="L10" s="31"/>
    </row>
    <row r="11" spans="2:35" s="1" customFormat="1" ht="16.5" customHeight="1" x14ac:dyDescent="0.2">
      <c r="B11" s="31"/>
      <c r="E11" s="264" t="s">
        <v>193</v>
      </c>
      <c r="F11" s="274"/>
      <c r="G11" s="274"/>
      <c r="H11" s="274"/>
      <c r="L11" s="31"/>
    </row>
    <row r="12" spans="2:35" s="1" customFormat="1" x14ac:dyDescent="0.2">
      <c r="B12" s="31"/>
      <c r="L12" s="31"/>
    </row>
    <row r="13" spans="2:35" s="1" customFormat="1" ht="12" customHeight="1" x14ac:dyDescent="0.2">
      <c r="B13" s="31"/>
      <c r="D13" s="26" t="s">
        <v>92</v>
      </c>
      <c r="F13" s="24" t="s">
        <v>1</v>
      </c>
      <c r="I13" s="26" t="s">
        <v>94</v>
      </c>
      <c r="J13" s="24" t="s">
        <v>1</v>
      </c>
      <c r="L13" s="31"/>
    </row>
    <row r="14" spans="2:35" s="1" customFormat="1" ht="12" customHeight="1" x14ac:dyDescent="0.2">
      <c r="B14" s="31"/>
      <c r="D14" s="26" t="s">
        <v>93</v>
      </c>
      <c r="F14" s="24" t="s">
        <v>183</v>
      </c>
      <c r="I14" s="26" t="s">
        <v>95</v>
      </c>
      <c r="J14" s="54">
        <f>'Rekapitulace stavby'!AN8</f>
        <v>44645</v>
      </c>
      <c r="L14" s="31"/>
    </row>
    <row r="15" spans="2:35" s="1" customFormat="1" ht="10.9" customHeight="1" x14ac:dyDescent="0.2">
      <c r="B15" s="31"/>
      <c r="E15"/>
      <c r="L15" s="31"/>
    </row>
    <row r="16" spans="2:35" s="1" customFormat="1" ht="12" customHeight="1" x14ac:dyDescent="0.2">
      <c r="B16" s="31"/>
      <c r="D16" s="26" t="s">
        <v>98</v>
      </c>
      <c r="I16" s="26" t="s">
        <v>97</v>
      </c>
      <c r="J16" s="24" t="s">
        <v>1</v>
      </c>
      <c r="L16" s="31"/>
    </row>
    <row r="17" spans="2:12" s="1" customFormat="1" ht="18" customHeight="1" x14ac:dyDescent="0.2">
      <c r="B17" s="31"/>
      <c r="E17" s="24" t="s">
        <v>184</v>
      </c>
      <c r="I17" s="26" t="s">
        <v>96</v>
      </c>
      <c r="J17" s="24" t="s">
        <v>1</v>
      </c>
      <c r="L17" s="31"/>
    </row>
    <row r="18" spans="2:12" s="1" customFormat="1" ht="6.95" customHeight="1" x14ac:dyDescent="0.2">
      <c r="B18" s="31"/>
      <c r="L18" s="31"/>
    </row>
    <row r="19" spans="2:12" s="1" customFormat="1" ht="12" customHeight="1" x14ac:dyDescent="0.2">
      <c r="B19" s="31"/>
      <c r="D19" s="26" t="s">
        <v>12</v>
      </c>
      <c r="I19" s="26" t="s">
        <v>97</v>
      </c>
      <c r="J19" s="27"/>
      <c r="L19" s="31"/>
    </row>
    <row r="20" spans="2:12" s="1" customFormat="1" ht="18" customHeight="1" x14ac:dyDescent="0.2">
      <c r="B20" s="31"/>
      <c r="E20" s="277"/>
      <c r="F20" s="257"/>
      <c r="G20" s="257"/>
      <c r="H20" s="257"/>
      <c r="I20" s="26" t="s">
        <v>96</v>
      </c>
      <c r="J20" s="27"/>
      <c r="L20" s="31"/>
    </row>
    <row r="21" spans="2:12" s="1" customFormat="1" ht="6.95" customHeight="1" x14ac:dyDescent="0.2">
      <c r="B21" s="31"/>
      <c r="L21" s="31"/>
    </row>
    <row r="22" spans="2:12" s="1" customFormat="1" ht="12" customHeight="1" x14ac:dyDescent="0.2">
      <c r="B22" s="31"/>
      <c r="D22" s="26" t="s">
        <v>13</v>
      </c>
      <c r="I22" s="26" t="s">
        <v>97</v>
      </c>
      <c r="J22" s="24" t="s">
        <v>1</v>
      </c>
      <c r="L22" s="31"/>
    </row>
    <row r="23" spans="2:12" s="1" customFormat="1" ht="18" customHeight="1" x14ac:dyDescent="0.2">
      <c r="B23" s="31"/>
      <c r="E23" s="24" t="s">
        <v>100</v>
      </c>
      <c r="I23" s="26" t="s">
        <v>96</v>
      </c>
      <c r="J23" s="24" t="s">
        <v>1</v>
      </c>
      <c r="L23" s="31"/>
    </row>
    <row r="24" spans="2:12" s="1" customFormat="1" ht="6.95" customHeight="1" x14ac:dyDescent="0.2">
      <c r="B24" s="31"/>
      <c r="L24" s="31"/>
    </row>
    <row r="25" spans="2:12" s="1" customFormat="1" ht="12" customHeight="1" x14ac:dyDescent="0.2">
      <c r="B25" s="31"/>
      <c r="D25" s="26" t="s">
        <v>101</v>
      </c>
      <c r="I25" s="26" t="s">
        <v>97</v>
      </c>
      <c r="J25" s="24" t="str">
        <f>IF('Rekapitulace stavby'!AN19="","",'Rekapitulace stavby'!AN19)</f>
        <v/>
      </c>
      <c r="L25" s="31"/>
    </row>
    <row r="26" spans="2:12" s="1" customFormat="1" ht="18" customHeight="1" x14ac:dyDescent="0.2">
      <c r="B26" s="31"/>
      <c r="E26" s="24" t="str">
        <f>IF('Rekapitulace stavby'!E20="","",'Rekapitulace stavby'!E20)</f>
        <v xml:space="preserve"> </v>
      </c>
      <c r="I26" s="26" t="s">
        <v>96</v>
      </c>
      <c r="J26" s="24" t="str">
        <f>IF('Rekapitulace stavby'!AN20="","",'Rekapitulace stavby'!AN20)</f>
        <v/>
      </c>
      <c r="L26" s="31"/>
    </row>
    <row r="27" spans="2:12" s="1" customFormat="1" ht="6.95" customHeight="1" x14ac:dyDescent="0.2">
      <c r="B27" s="31"/>
      <c r="L27" s="31"/>
    </row>
    <row r="28" spans="2:12" s="1" customFormat="1" ht="12" customHeight="1" x14ac:dyDescent="0.2">
      <c r="B28" s="31"/>
      <c r="D28" s="26" t="s">
        <v>15</v>
      </c>
      <c r="L28" s="31"/>
    </row>
    <row r="29" spans="2:12" s="7" customFormat="1" ht="16.5" customHeight="1" x14ac:dyDescent="0.2">
      <c r="B29" s="90"/>
      <c r="E29" s="261" t="s">
        <v>1</v>
      </c>
      <c r="F29" s="261"/>
      <c r="G29" s="261"/>
      <c r="H29" s="261"/>
      <c r="L29" s="90"/>
    </row>
    <row r="30" spans="2:12" s="1" customFormat="1" ht="6.95" customHeight="1" x14ac:dyDescent="0.2">
      <c r="B30" s="31"/>
      <c r="L30" s="31"/>
    </row>
    <row r="31" spans="2:12" s="1" customFormat="1" ht="6.95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 x14ac:dyDescent="0.2">
      <c r="B32" s="31"/>
      <c r="D32" s="24" t="s">
        <v>53</v>
      </c>
      <c r="J32" s="91">
        <f>J98</f>
        <v>0</v>
      </c>
      <c r="L32" s="31"/>
    </row>
    <row r="33" spans="2:12" s="1" customFormat="1" ht="14.45" customHeight="1" x14ac:dyDescent="0.2">
      <c r="B33" s="31"/>
      <c r="D33" s="92" t="s">
        <v>114</v>
      </c>
      <c r="J33" s="91">
        <f>0</f>
        <v>0</v>
      </c>
      <c r="L33" s="31"/>
    </row>
    <row r="34" spans="2:12" s="1" customFormat="1" ht="25.35" customHeight="1" x14ac:dyDescent="0.2">
      <c r="B34" s="31"/>
      <c r="D34" s="93" t="s">
        <v>16</v>
      </c>
      <c r="J34" s="67">
        <f>ROUND(J32 + J33, 2)</f>
        <v>0</v>
      </c>
      <c r="L34" s="31"/>
    </row>
    <row r="35" spans="2:12" s="1" customFormat="1" ht="6.95" customHeight="1" x14ac:dyDescent="0.2">
      <c r="B35" s="31"/>
      <c r="D35" s="55"/>
      <c r="E35" s="55"/>
      <c r="F35" s="55"/>
      <c r="G35" s="55"/>
      <c r="H35" s="55"/>
      <c r="I35" s="55"/>
      <c r="J35" s="55"/>
      <c r="K35" s="55"/>
      <c r="L35" s="31"/>
    </row>
    <row r="36" spans="2:12" s="1" customFormat="1" ht="14.45" customHeight="1" x14ac:dyDescent="0.2">
      <c r="B36" s="31"/>
      <c r="D36" s="172"/>
      <c r="E36" s="172"/>
      <c r="F36" s="174" t="s">
        <v>90</v>
      </c>
      <c r="I36" s="34" t="s">
        <v>91</v>
      </c>
      <c r="J36" s="34" t="s">
        <v>115</v>
      </c>
      <c r="L36" s="31"/>
    </row>
    <row r="37" spans="2:12" s="1" customFormat="1" ht="14.45" customHeight="1" x14ac:dyDescent="0.2">
      <c r="B37" s="31"/>
      <c r="D37" s="175" t="s">
        <v>17</v>
      </c>
      <c r="E37" s="169" t="s">
        <v>107</v>
      </c>
      <c r="F37" s="171"/>
      <c r="G37" s="172"/>
      <c r="H37" s="172"/>
      <c r="I37" s="173">
        <v>0.21</v>
      </c>
      <c r="J37" s="171">
        <f>J34*(21/100)</f>
        <v>0</v>
      </c>
      <c r="L37" s="31"/>
    </row>
    <row r="38" spans="2:12" s="1" customFormat="1" ht="14.45" customHeight="1" x14ac:dyDescent="0.2">
      <c r="B38" s="31"/>
      <c r="D38" s="172"/>
      <c r="E38" s="169" t="s">
        <v>108</v>
      </c>
      <c r="F38" s="171"/>
      <c r="G38" s="172"/>
      <c r="H38" s="172"/>
      <c r="I38" s="173">
        <v>0.15</v>
      </c>
      <c r="J38" s="171"/>
      <c r="L38" s="31"/>
    </row>
    <row r="39" spans="2:12" s="1" customFormat="1" ht="14.45" hidden="1" customHeight="1" x14ac:dyDescent="0.2">
      <c r="B39" s="31"/>
      <c r="E39" s="26" t="s">
        <v>18</v>
      </c>
      <c r="F39" s="87" t="e">
        <f>ROUND((SUM(#REF!) + SUM(AV123:AV161)),  2)</f>
        <v>#REF!</v>
      </c>
      <c r="I39" s="97">
        <v>0.2</v>
      </c>
      <c r="J39" s="87">
        <f>0</f>
        <v>0</v>
      </c>
      <c r="L39" s="31"/>
    </row>
    <row r="40" spans="2:12" s="1" customFormat="1" ht="14.45" hidden="1" customHeight="1" x14ac:dyDescent="0.2">
      <c r="B40" s="31"/>
      <c r="E40" s="26" t="s">
        <v>19</v>
      </c>
      <c r="F40" s="87" t="e">
        <f>ROUND((SUM(#REF!) + SUM(AW123:AW161)),  2)</f>
        <v>#REF!</v>
      </c>
      <c r="I40" s="97">
        <v>0.2</v>
      </c>
      <c r="J40" s="87">
        <f>0</f>
        <v>0</v>
      </c>
      <c r="L40" s="31"/>
    </row>
    <row r="41" spans="2:12" s="1" customFormat="1" ht="14.45" hidden="1" customHeight="1" x14ac:dyDescent="0.2">
      <c r="B41" s="31"/>
      <c r="E41" s="36" t="s">
        <v>20</v>
      </c>
      <c r="F41" s="94" t="e">
        <f>ROUND((SUM(#REF!) + SUM(AX123:AX161)),  2)</f>
        <v>#REF!</v>
      </c>
      <c r="G41" s="95"/>
      <c r="H41" s="95"/>
      <c r="I41" s="96">
        <v>0</v>
      </c>
      <c r="J41" s="94">
        <f>0</f>
        <v>0</v>
      </c>
      <c r="L41" s="31"/>
    </row>
    <row r="42" spans="2:12" s="1" customFormat="1" ht="6.95" customHeight="1" x14ac:dyDescent="0.2">
      <c r="B42" s="31"/>
      <c r="L42" s="31"/>
    </row>
    <row r="43" spans="2:12" s="1" customFormat="1" ht="25.35" customHeight="1" x14ac:dyDescent="0.2">
      <c r="B43" s="31"/>
      <c r="C43" s="98"/>
      <c r="D43" s="99" t="s">
        <v>21</v>
      </c>
      <c r="E43" s="58"/>
      <c r="F43" s="58"/>
      <c r="G43" s="100" t="s">
        <v>22</v>
      </c>
      <c r="H43" s="101" t="s">
        <v>116</v>
      </c>
      <c r="I43" s="58"/>
      <c r="J43" s="102">
        <f>J37+J34</f>
        <v>0</v>
      </c>
      <c r="K43" s="103"/>
      <c r="L43" s="31"/>
    </row>
    <row r="44" spans="2:12" s="1" customFormat="1" ht="14.45" customHeight="1" x14ac:dyDescent="0.2">
      <c r="B44" s="31"/>
      <c r="L44" s="31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1"/>
      <c r="D50" s="43" t="s">
        <v>23</v>
      </c>
      <c r="E50" s="44"/>
      <c r="F50" s="44"/>
      <c r="G50" s="43" t="s">
        <v>102</v>
      </c>
      <c r="H50" s="44"/>
      <c r="I50" s="44"/>
      <c r="J50" s="44"/>
      <c r="K50" s="44"/>
      <c r="L50" s="31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1"/>
      <c r="D61" s="45" t="s">
        <v>103</v>
      </c>
      <c r="E61" s="33"/>
      <c r="F61" s="104" t="s">
        <v>104</v>
      </c>
      <c r="G61" s="45" t="s">
        <v>103</v>
      </c>
      <c r="H61" s="33"/>
      <c r="I61" s="33"/>
      <c r="J61" s="104" t="s">
        <v>104</v>
      </c>
      <c r="K61" s="33"/>
      <c r="L61" s="31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1"/>
      <c r="D65" s="43" t="s">
        <v>106</v>
      </c>
      <c r="E65" s="44"/>
      <c r="F65" s="44"/>
      <c r="G65" s="43" t="s">
        <v>105</v>
      </c>
      <c r="H65" s="44"/>
      <c r="I65" s="44"/>
      <c r="J65" s="44"/>
      <c r="K65" s="44"/>
      <c r="L65" s="31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1"/>
      <c r="D76" s="45" t="s">
        <v>103</v>
      </c>
      <c r="E76" s="33"/>
      <c r="F76" s="104" t="s">
        <v>104</v>
      </c>
      <c r="G76" s="45" t="s">
        <v>103</v>
      </c>
      <c r="H76" s="33"/>
      <c r="I76" s="33"/>
      <c r="J76" s="104" t="s">
        <v>104</v>
      </c>
      <c r="K76" s="33"/>
      <c r="L76" s="31"/>
    </row>
    <row r="77" spans="2:12" s="1" customFormat="1" ht="14.45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6.95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4.95" customHeight="1" x14ac:dyDescent="0.2">
      <c r="B82" s="31"/>
      <c r="C82" s="20" t="s">
        <v>119</v>
      </c>
      <c r="L82" s="31"/>
    </row>
    <row r="83" spans="2:12" s="1" customFormat="1" ht="6.95" customHeight="1" x14ac:dyDescent="0.2">
      <c r="B83" s="31"/>
      <c r="L83" s="31"/>
    </row>
    <row r="84" spans="2:12" s="1" customFormat="1" ht="12" customHeight="1" x14ac:dyDescent="0.2">
      <c r="B84" s="31"/>
      <c r="C84" s="26" t="s">
        <v>10</v>
      </c>
      <c r="L84" s="31"/>
    </row>
    <row r="85" spans="2:12" s="1" customFormat="1" ht="26.25" customHeight="1" x14ac:dyDescent="0.2">
      <c r="B85" s="31"/>
      <c r="E85" s="275" t="str">
        <f>E7</f>
        <v>PD - Kompresorová stanice včetně rozvodů vzduchu</v>
      </c>
      <c r="F85" s="276"/>
      <c r="G85" s="276"/>
      <c r="H85" s="276"/>
      <c r="L85" s="31"/>
    </row>
    <row r="86" spans="2:12" ht="12" customHeight="1" x14ac:dyDescent="0.2">
      <c r="B86" s="19"/>
      <c r="C86" s="26" t="s">
        <v>52</v>
      </c>
      <c r="L86" s="19"/>
    </row>
    <row r="87" spans="2:12" s="1" customFormat="1" ht="16.5" customHeight="1" x14ac:dyDescent="0.2">
      <c r="B87" s="31"/>
      <c r="E87" s="275" t="str">
        <f>E9</f>
        <v>SO 01 - BOURACÍ PRÁCE</v>
      </c>
      <c r="F87" s="274"/>
      <c r="G87" s="274"/>
      <c r="H87" s="274"/>
      <c r="L87" s="31"/>
    </row>
    <row r="88" spans="2:12" s="1" customFormat="1" ht="12" customHeight="1" x14ac:dyDescent="0.2">
      <c r="B88" s="31"/>
      <c r="C88" s="26" t="s">
        <v>117</v>
      </c>
      <c r="L88" s="31"/>
    </row>
    <row r="89" spans="2:12" s="1" customFormat="1" ht="16.5" customHeight="1" x14ac:dyDescent="0.2">
      <c r="B89" s="31"/>
      <c r="E89" s="264" t="str">
        <f>E11</f>
        <v>D1.1 ARCHITEKTONICKO -STAVEBNÍ ŘEŠENÍ - BOURACÍ PRÁCE</v>
      </c>
      <c r="F89" s="274"/>
      <c r="G89" s="274"/>
      <c r="H89" s="274"/>
      <c r="L89" s="31"/>
    </row>
    <row r="90" spans="2:12" s="1" customFormat="1" ht="6.95" customHeight="1" x14ac:dyDescent="0.2">
      <c r="B90" s="31"/>
      <c r="L90" s="31"/>
    </row>
    <row r="91" spans="2:12" s="1" customFormat="1" ht="12" customHeight="1" x14ac:dyDescent="0.2">
      <c r="B91" s="31"/>
      <c r="C91" s="26" t="s">
        <v>93</v>
      </c>
      <c r="F91" s="24" t="str">
        <f>F14</f>
        <v>Ostrava</v>
      </c>
      <c r="I91" s="26" t="s">
        <v>95</v>
      </c>
      <c r="J91" s="54">
        <f>IF(J14="","",J14)</f>
        <v>44645</v>
      </c>
      <c r="L91" s="31"/>
    </row>
    <row r="92" spans="2:12" s="1" customFormat="1" ht="6.95" customHeight="1" x14ac:dyDescent="0.2">
      <c r="B92" s="31"/>
      <c r="L92" s="31"/>
    </row>
    <row r="93" spans="2:12" s="1" customFormat="1" ht="15.2" customHeight="1" x14ac:dyDescent="0.2">
      <c r="B93" s="31"/>
      <c r="C93" s="26" t="s">
        <v>98</v>
      </c>
      <c r="F93" s="24" t="str">
        <f>E17</f>
        <v>Dopravní podnik Ostrava a.s.</v>
      </c>
      <c r="I93" s="26" t="s">
        <v>13</v>
      </c>
      <c r="J93" s="29" t="str">
        <f>E23</f>
        <v xml:space="preserve"> Ing. Ľubomír Charvát</v>
      </c>
      <c r="L93" s="31"/>
    </row>
    <row r="94" spans="2:12" s="1" customFormat="1" ht="15.2" customHeight="1" x14ac:dyDescent="0.2">
      <c r="B94" s="31"/>
      <c r="C94" s="26" t="s">
        <v>99</v>
      </c>
      <c r="F94" s="24" t="str">
        <f>IF(E20="","",E20)</f>
        <v/>
      </c>
      <c r="I94" s="26" t="s">
        <v>101</v>
      </c>
      <c r="J94" s="29" t="str">
        <f>E26</f>
        <v xml:space="preserve"> </v>
      </c>
      <c r="L94" s="31"/>
    </row>
    <row r="95" spans="2:12" s="1" customFormat="1" ht="10.35" customHeight="1" x14ac:dyDescent="0.2">
      <c r="B95" s="31"/>
      <c r="L95" s="31"/>
    </row>
    <row r="96" spans="2:12" s="1" customFormat="1" ht="29.25" customHeight="1" x14ac:dyDescent="0.2">
      <c r="B96" s="31"/>
      <c r="C96" s="105" t="s">
        <v>120</v>
      </c>
      <c r="D96" s="98"/>
      <c r="E96" s="98"/>
      <c r="F96" s="98"/>
      <c r="G96" s="98"/>
      <c r="H96" s="98"/>
      <c r="I96" s="98"/>
      <c r="J96" s="106" t="s">
        <v>88</v>
      </c>
      <c r="K96" s="98"/>
      <c r="L96" s="31"/>
    </row>
    <row r="97" spans="2:36" s="1" customFormat="1" ht="10.35" customHeight="1" x14ac:dyDescent="0.2">
      <c r="B97" s="31"/>
      <c r="L97" s="31"/>
    </row>
    <row r="98" spans="2:36" s="1" customFormat="1" ht="22.9" customHeight="1" x14ac:dyDescent="0.2">
      <c r="B98" s="31"/>
      <c r="C98" s="107" t="s">
        <v>149</v>
      </c>
      <c r="J98" s="67">
        <f>J123</f>
        <v>0</v>
      </c>
      <c r="L98" s="31"/>
      <c r="AJ98" s="16" t="s">
        <v>54</v>
      </c>
    </row>
    <row r="99" spans="2:36" s="8" customFormat="1" ht="24.95" customHeight="1" x14ac:dyDescent="0.2">
      <c r="B99" s="108"/>
      <c r="D99" s="109" t="s">
        <v>277</v>
      </c>
      <c r="E99" s="110"/>
      <c r="F99" s="110"/>
      <c r="G99" s="110"/>
      <c r="H99" s="110"/>
      <c r="I99" s="110"/>
      <c r="J99" s="111">
        <f>J124</f>
        <v>0</v>
      </c>
      <c r="L99" s="108"/>
    </row>
    <row r="100" spans="2:36" s="9" customFormat="1" ht="19.899999999999999" customHeight="1" x14ac:dyDescent="0.2">
      <c r="B100" s="112"/>
      <c r="D100" s="109" t="s">
        <v>133</v>
      </c>
      <c r="E100" s="110"/>
      <c r="F100" s="110"/>
      <c r="G100" s="110"/>
      <c r="H100" s="110"/>
      <c r="I100" s="110"/>
      <c r="J100" s="181">
        <f>J154</f>
        <v>0</v>
      </c>
      <c r="L100" s="112"/>
    </row>
    <row r="101" spans="2:36" s="9" customFormat="1" ht="19.899999999999999" customHeight="1" x14ac:dyDescent="0.2">
      <c r="B101" s="112"/>
      <c r="D101" s="113" t="s">
        <v>147</v>
      </c>
      <c r="E101" s="114"/>
      <c r="F101" s="114"/>
      <c r="G101" s="114"/>
      <c r="H101" s="114"/>
      <c r="I101" s="114"/>
      <c r="J101" s="182">
        <f>J155</f>
        <v>0</v>
      </c>
      <c r="L101" s="112"/>
    </row>
    <row r="102" spans="2:36" s="8" customFormat="1" ht="24.95" customHeight="1" x14ac:dyDescent="0.2">
      <c r="B102" s="108"/>
      <c r="D102" s="113" t="s">
        <v>148</v>
      </c>
      <c r="E102" s="114"/>
      <c r="F102" s="114"/>
      <c r="G102" s="114"/>
      <c r="H102" s="114"/>
      <c r="I102" s="114"/>
      <c r="J102" s="182">
        <f>J159</f>
        <v>0</v>
      </c>
      <c r="L102" s="108"/>
    </row>
    <row r="103" spans="2:36" s="1" customFormat="1" ht="6.95" customHeight="1" x14ac:dyDescent="0.2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1"/>
    </row>
    <row r="107" spans="2:36" s="1" customFormat="1" ht="6.95" customHeight="1" x14ac:dyDescent="0.2"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31"/>
    </row>
    <row r="108" spans="2:36" s="1" customFormat="1" ht="24.95" customHeight="1" x14ac:dyDescent="0.2">
      <c r="B108" s="31"/>
      <c r="C108" s="20" t="s">
        <v>121</v>
      </c>
      <c r="L108" s="31"/>
    </row>
    <row r="109" spans="2:36" s="1" customFormat="1" ht="6.95" customHeight="1" x14ac:dyDescent="0.2">
      <c r="B109" s="31"/>
      <c r="L109" s="31"/>
    </row>
    <row r="110" spans="2:36" s="1" customFormat="1" ht="12" customHeight="1" x14ac:dyDescent="0.2">
      <c r="B110" s="31"/>
      <c r="C110" s="26" t="s">
        <v>10</v>
      </c>
      <c r="L110" s="31"/>
    </row>
    <row r="111" spans="2:36" s="1" customFormat="1" ht="26.25" customHeight="1" x14ac:dyDescent="0.2">
      <c r="B111" s="31"/>
      <c r="E111" s="275" t="str">
        <f>E7</f>
        <v>PD - Kompresorová stanice včetně rozvodů vzduchu</v>
      </c>
      <c r="F111" s="276"/>
      <c r="G111" s="276"/>
      <c r="H111" s="276"/>
      <c r="L111" s="31"/>
    </row>
    <row r="112" spans="2:36" ht="12" customHeight="1" x14ac:dyDescent="0.2">
      <c r="B112" s="19"/>
      <c r="C112" s="26" t="s">
        <v>52</v>
      </c>
      <c r="L112" s="19"/>
    </row>
    <row r="113" spans="2:54" s="1" customFormat="1" ht="16.5" customHeight="1" x14ac:dyDescent="0.2">
      <c r="B113" s="31"/>
      <c r="E113" s="275" t="str">
        <f>E9</f>
        <v>SO 01 - BOURACÍ PRÁCE</v>
      </c>
      <c r="F113" s="274"/>
      <c r="G113" s="274"/>
      <c r="H113" s="274"/>
      <c r="L113" s="31"/>
    </row>
    <row r="114" spans="2:54" s="1" customFormat="1" ht="12" customHeight="1" x14ac:dyDescent="0.2">
      <c r="B114" s="31"/>
      <c r="C114" s="26" t="s">
        <v>113</v>
      </c>
      <c r="L114" s="31"/>
    </row>
    <row r="115" spans="2:54" s="1" customFormat="1" ht="16.5" customHeight="1" x14ac:dyDescent="0.2">
      <c r="B115" s="31"/>
      <c r="E115" s="264" t="str">
        <f>E11</f>
        <v>D1.1 ARCHITEKTONICKO -STAVEBNÍ ŘEŠENÍ - BOURACÍ PRÁCE</v>
      </c>
      <c r="F115" s="274"/>
      <c r="G115" s="274"/>
      <c r="H115" s="274"/>
      <c r="L115" s="31"/>
    </row>
    <row r="116" spans="2:54" s="1" customFormat="1" ht="6.95" customHeight="1" x14ac:dyDescent="0.2">
      <c r="B116" s="31"/>
      <c r="L116" s="31"/>
    </row>
    <row r="117" spans="2:54" s="1" customFormat="1" ht="12" customHeight="1" x14ac:dyDescent="0.2">
      <c r="B117" s="31"/>
      <c r="C117" s="26" t="s">
        <v>93</v>
      </c>
      <c r="F117" s="24" t="str">
        <f>F14</f>
        <v>Ostrava</v>
      </c>
      <c r="I117" s="26" t="s">
        <v>95</v>
      </c>
      <c r="J117" s="54">
        <f>IF(J14="","",J14)</f>
        <v>44645</v>
      </c>
      <c r="L117" s="31"/>
    </row>
    <row r="118" spans="2:54" s="1" customFormat="1" ht="6.95" customHeight="1" x14ac:dyDescent="0.2">
      <c r="B118" s="31"/>
      <c r="L118" s="31"/>
    </row>
    <row r="119" spans="2:54" s="1" customFormat="1" ht="15.2" customHeight="1" x14ac:dyDescent="0.2">
      <c r="B119" s="31"/>
      <c r="C119" s="26" t="s">
        <v>98</v>
      </c>
      <c r="F119" s="24" t="str">
        <f>E17</f>
        <v>Dopravní podnik Ostrava a.s.</v>
      </c>
      <c r="I119" s="26" t="s">
        <v>13</v>
      </c>
      <c r="J119" s="29" t="str">
        <f>E23</f>
        <v xml:space="preserve"> Ing. Ľubomír Charvát</v>
      </c>
      <c r="L119" s="31"/>
    </row>
    <row r="120" spans="2:54" s="1" customFormat="1" ht="15.2" customHeight="1" x14ac:dyDescent="0.2">
      <c r="B120" s="31"/>
      <c r="C120" s="26" t="s">
        <v>99</v>
      </c>
      <c r="F120" s="24" t="str">
        <f>IF(E20="","",E20)</f>
        <v/>
      </c>
      <c r="I120" s="26" t="s">
        <v>101</v>
      </c>
      <c r="J120" s="29" t="str">
        <f>E26</f>
        <v xml:space="preserve"> </v>
      </c>
      <c r="L120" s="31"/>
    </row>
    <row r="121" spans="2:54" s="1" customFormat="1" ht="10.35" customHeight="1" x14ac:dyDescent="0.2">
      <c r="B121" s="31"/>
      <c r="L121" s="31"/>
    </row>
    <row r="122" spans="2:54" s="10" customFormat="1" ht="29.25" customHeight="1" x14ac:dyDescent="0.2">
      <c r="B122" s="117"/>
      <c r="C122" s="118" t="s">
        <v>56</v>
      </c>
      <c r="D122" s="119" t="s">
        <v>27</v>
      </c>
      <c r="E122" s="119" t="s">
        <v>25</v>
      </c>
      <c r="F122" s="119" t="s">
        <v>26</v>
      </c>
      <c r="G122" s="119" t="s">
        <v>57</v>
      </c>
      <c r="H122" s="119" t="s">
        <v>122</v>
      </c>
      <c r="I122" s="119" t="s">
        <v>87</v>
      </c>
      <c r="J122" s="120" t="s">
        <v>88</v>
      </c>
      <c r="K122" s="121" t="s">
        <v>58</v>
      </c>
      <c r="L122" s="117"/>
      <c r="M122" s="185"/>
    </row>
    <row r="123" spans="2:54" s="1" customFormat="1" ht="22.9" customHeight="1" x14ac:dyDescent="0.25">
      <c r="B123" s="31"/>
      <c r="C123" s="65" t="s">
        <v>149</v>
      </c>
      <c r="J123" s="122">
        <f>J124</f>
        <v>0</v>
      </c>
      <c r="L123" s="31"/>
      <c r="M123" s="186"/>
      <c r="AI123" s="16" t="s">
        <v>40</v>
      </c>
      <c r="AJ123" s="16" t="s">
        <v>54</v>
      </c>
      <c r="AZ123" s="123" t="e">
        <f>AZ125+#REF!+AZ154+AZ159</f>
        <v>#REF!</v>
      </c>
    </row>
    <row r="124" spans="2:54" s="1" customFormat="1" ht="22.9" customHeight="1" x14ac:dyDescent="0.2">
      <c r="B124" s="31"/>
      <c r="C124" s="65"/>
      <c r="D124" s="125" t="s">
        <v>40</v>
      </c>
      <c r="E124" s="126" t="s">
        <v>194</v>
      </c>
      <c r="F124" s="126" t="s">
        <v>195</v>
      </c>
      <c r="G124" s="11"/>
      <c r="H124" s="11"/>
      <c r="I124" s="127"/>
      <c r="J124" s="128">
        <f>J125+J144+J154</f>
        <v>0</v>
      </c>
      <c r="L124" s="31"/>
      <c r="M124" s="186"/>
      <c r="AI124" s="16"/>
      <c r="AJ124" s="16"/>
      <c r="AZ124" s="123"/>
    </row>
    <row r="125" spans="2:54" s="11" customFormat="1" ht="25.9" customHeight="1" x14ac:dyDescent="0.2">
      <c r="B125" s="124"/>
      <c r="D125" s="125" t="s">
        <v>40</v>
      </c>
      <c r="E125" s="126" t="s">
        <v>196</v>
      </c>
      <c r="F125" s="126" t="s">
        <v>197</v>
      </c>
      <c r="I125" s="127"/>
      <c r="J125" s="128">
        <f>SUM(J126:J143)</f>
        <v>0</v>
      </c>
      <c r="K125" s="190"/>
      <c r="L125" s="124"/>
      <c r="M125" s="187"/>
      <c r="AG125" s="125" t="s">
        <v>46</v>
      </c>
      <c r="AI125" s="129" t="s">
        <v>40</v>
      </c>
      <c r="AJ125" s="129" t="s">
        <v>41</v>
      </c>
      <c r="AN125" s="125" t="s">
        <v>59</v>
      </c>
      <c r="AZ125" s="130" t="e">
        <f>#REF!+#REF!+#REF!+#REF!+#REF!+#REF!</f>
        <v>#REF!</v>
      </c>
    </row>
    <row r="126" spans="2:54" s="1" customFormat="1" ht="27" customHeight="1" x14ac:dyDescent="0.2">
      <c r="B126" s="116"/>
      <c r="C126" s="133" t="s">
        <v>63</v>
      </c>
      <c r="D126" s="133" t="s">
        <v>60</v>
      </c>
      <c r="E126" s="134" t="s">
        <v>278</v>
      </c>
      <c r="F126" s="160" t="s">
        <v>266</v>
      </c>
      <c r="G126" s="136" t="s">
        <v>71</v>
      </c>
      <c r="H126" s="137">
        <v>1</v>
      </c>
      <c r="I126" s="138"/>
      <c r="J126" s="139">
        <f t="shared" ref="J126:J133" si="0">ROUND(I126*H126,2)</f>
        <v>0</v>
      </c>
      <c r="K126" s="140"/>
      <c r="L126" s="31"/>
      <c r="M126" s="186"/>
      <c r="AG126" s="141" t="s">
        <v>61</v>
      </c>
      <c r="AI126" s="141" t="s">
        <v>60</v>
      </c>
      <c r="AJ126" s="141" t="s">
        <v>49</v>
      </c>
      <c r="AN126" s="16" t="s">
        <v>59</v>
      </c>
      <c r="AT126" s="142" t="e">
        <f>IF(#REF!="základná",J126,0)</f>
        <v>#REF!</v>
      </c>
      <c r="AU126" s="142" t="e">
        <f>IF(#REF!="znížená",J126,0)</f>
        <v>#REF!</v>
      </c>
      <c r="AV126" s="142" t="e">
        <f>IF(#REF!="zákl. prenesená",J126,0)</f>
        <v>#REF!</v>
      </c>
      <c r="AW126" s="142" t="e">
        <f>IF(#REF!="zníž. prenesená",J126,0)</f>
        <v>#REF!</v>
      </c>
      <c r="AX126" s="142" t="e">
        <f>IF(#REF!="nulová",J126,0)</f>
        <v>#REF!</v>
      </c>
      <c r="AY126" s="16" t="s">
        <v>49</v>
      </c>
      <c r="AZ126" s="142">
        <f t="shared" ref="AZ126:AZ136" si="1">ROUND(I126*H126,2)</f>
        <v>0</v>
      </c>
      <c r="BA126" s="16" t="s">
        <v>61</v>
      </c>
      <c r="BB126" s="141" t="s">
        <v>66</v>
      </c>
    </row>
    <row r="127" spans="2:54" s="1" customFormat="1" ht="27" customHeight="1" x14ac:dyDescent="0.2">
      <c r="B127" s="116"/>
      <c r="C127" s="133">
        <v>4</v>
      </c>
      <c r="D127" s="133" t="s">
        <v>60</v>
      </c>
      <c r="E127" s="134" t="s">
        <v>279</v>
      </c>
      <c r="F127" s="160" t="s">
        <v>267</v>
      </c>
      <c r="G127" s="136" t="s">
        <v>71</v>
      </c>
      <c r="H127" s="137">
        <v>5</v>
      </c>
      <c r="I127" s="138"/>
      <c r="J127" s="139">
        <f t="shared" si="0"/>
        <v>0</v>
      </c>
      <c r="K127" s="140"/>
      <c r="L127" s="31"/>
      <c r="M127" s="186"/>
      <c r="AG127" s="141" t="s">
        <v>61</v>
      </c>
      <c r="AI127" s="141" t="s">
        <v>60</v>
      </c>
      <c r="AJ127" s="141" t="s">
        <v>49</v>
      </c>
      <c r="AN127" s="16" t="s">
        <v>59</v>
      </c>
      <c r="AT127" s="142" t="e">
        <f>IF(#REF!="základná",J127,0)</f>
        <v>#REF!</v>
      </c>
      <c r="AU127" s="142" t="e">
        <f>IF(#REF!="znížená",J127,0)</f>
        <v>#REF!</v>
      </c>
      <c r="AV127" s="142" t="e">
        <f>IF(#REF!="zákl. prenesená",J127,0)</f>
        <v>#REF!</v>
      </c>
      <c r="AW127" s="142" t="e">
        <f>IF(#REF!="zníž. prenesená",J127,0)</f>
        <v>#REF!</v>
      </c>
      <c r="AX127" s="142" t="e">
        <f>IF(#REF!="nulová",J127,0)</f>
        <v>#REF!</v>
      </c>
      <c r="AY127" s="16" t="s">
        <v>49</v>
      </c>
      <c r="AZ127" s="142">
        <f t="shared" si="1"/>
        <v>0</v>
      </c>
      <c r="BA127" s="16" t="s">
        <v>61</v>
      </c>
      <c r="BB127" s="141" t="s">
        <v>78</v>
      </c>
    </row>
    <row r="128" spans="2:54" s="1" customFormat="1" ht="27" customHeight="1" x14ac:dyDescent="0.2">
      <c r="B128" s="116"/>
      <c r="C128" s="133">
        <v>5</v>
      </c>
      <c r="D128" s="133" t="s">
        <v>60</v>
      </c>
      <c r="E128" s="134" t="s">
        <v>280</v>
      </c>
      <c r="F128" s="160" t="s">
        <v>268</v>
      </c>
      <c r="G128" s="136" t="s">
        <v>71</v>
      </c>
      <c r="H128" s="137">
        <v>1</v>
      </c>
      <c r="I128" s="138"/>
      <c r="J128" s="139">
        <f t="shared" si="0"/>
        <v>0</v>
      </c>
      <c r="K128" s="140"/>
      <c r="L128" s="31"/>
      <c r="M128" s="186"/>
      <c r="AG128" s="141" t="s">
        <v>61</v>
      </c>
      <c r="AI128" s="141" t="s">
        <v>60</v>
      </c>
      <c r="AJ128" s="141" t="s">
        <v>49</v>
      </c>
      <c r="AN128" s="16" t="s">
        <v>59</v>
      </c>
      <c r="AT128" s="142" t="e">
        <f>IF(#REF!="základná",J128,0)</f>
        <v>#REF!</v>
      </c>
      <c r="AU128" s="142" t="e">
        <f>IF(#REF!="znížená",J128,0)</f>
        <v>#REF!</v>
      </c>
      <c r="AV128" s="142" t="e">
        <f>IF(#REF!="zákl. prenesená",J128,0)</f>
        <v>#REF!</v>
      </c>
      <c r="AW128" s="142" t="e">
        <f>IF(#REF!="zníž. prenesená",J128,0)</f>
        <v>#REF!</v>
      </c>
      <c r="AX128" s="142" t="e">
        <f>IF(#REF!="nulová",J128,0)</f>
        <v>#REF!</v>
      </c>
      <c r="AY128" s="16" t="s">
        <v>49</v>
      </c>
      <c r="AZ128" s="142">
        <f t="shared" si="1"/>
        <v>0</v>
      </c>
      <c r="BA128" s="16" t="s">
        <v>61</v>
      </c>
      <c r="BB128" s="141" t="s">
        <v>79</v>
      </c>
    </row>
    <row r="129" spans="2:54" s="1" customFormat="1" ht="27" customHeight="1" x14ac:dyDescent="0.2">
      <c r="B129" s="116"/>
      <c r="C129" s="133">
        <v>6</v>
      </c>
      <c r="D129" s="133" t="s">
        <v>60</v>
      </c>
      <c r="E129" s="134" t="s">
        <v>281</v>
      </c>
      <c r="F129" s="160" t="s">
        <v>269</v>
      </c>
      <c r="G129" s="136" t="s">
        <v>71</v>
      </c>
      <c r="H129" s="137">
        <v>1</v>
      </c>
      <c r="I129" s="138"/>
      <c r="J129" s="139">
        <f t="shared" si="0"/>
        <v>0</v>
      </c>
      <c r="K129" s="140"/>
      <c r="L129" s="31"/>
      <c r="M129" s="186"/>
      <c r="AG129" s="141" t="s">
        <v>61</v>
      </c>
      <c r="AI129" s="141" t="s">
        <v>60</v>
      </c>
      <c r="AJ129" s="141" t="s">
        <v>49</v>
      </c>
      <c r="AN129" s="16" t="s">
        <v>59</v>
      </c>
      <c r="AT129" s="142" t="e">
        <f>IF(#REF!="základná",J129,0)</f>
        <v>#REF!</v>
      </c>
      <c r="AU129" s="142" t="e">
        <f>IF(#REF!="znížená",J129,0)</f>
        <v>#REF!</v>
      </c>
      <c r="AV129" s="142" t="e">
        <f>IF(#REF!="zákl. prenesená",J129,0)</f>
        <v>#REF!</v>
      </c>
      <c r="AW129" s="142" t="e">
        <f>IF(#REF!="zníž. prenesená",J129,0)</f>
        <v>#REF!</v>
      </c>
      <c r="AX129" s="142" t="e">
        <f>IF(#REF!="nulová",J129,0)</f>
        <v>#REF!</v>
      </c>
      <c r="AY129" s="16" t="s">
        <v>49</v>
      </c>
      <c r="AZ129" s="142">
        <f t="shared" si="1"/>
        <v>0</v>
      </c>
      <c r="BA129" s="16" t="s">
        <v>61</v>
      </c>
      <c r="BB129" s="141" t="s">
        <v>67</v>
      </c>
    </row>
    <row r="130" spans="2:54" s="1" customFormat="1" ht="27" customHeight="1" x14ac:dyDescent="0.2">
      <c r="B130" s="116"/>
      <c r="C130" s="196">
        <v>7</v>
      </c>
      <c r="D130" s="196" t="s">
        <v>60</v>
      </c>
      <c r="E130" s="197" t="s">
        <v>282</v>
      </c>
      <c r="F130" s="198" t="s">
        <v>270</v>
      </c>
      <c r="G130" s="199" t="s">
        <v>71</v>
      </c>
      <c r="H130" s="200">
        <v>3</v>
      </c>
      <c r="I130" s="201"/>
      <c r="J130" s="202">
        <f t="shared" si="0"/>
        <v>0</v>
      </c>
      <c r="K130" s="203"/>
      <c r="L130" s="31"/>
      <c r="M130" s="186"/>
      <c r="AG130" s="141" t="s">
        <v>61</v>
      </c>
      <c r="AI130" s="141" t="s">
        <v>60</v>
      </c>
      <c r="AJ130" s="141" t="s">
        <v>49</v>
      </c>
      <c r="AN130" s="16" t="s">
        <v>59</v>
      </c>
      <c r="AT130" s="142" t="e">
        <f>IF(#REF!="základná",J130,0)</f>
        <v>#REF!</v>
      </c>
      <c r="AU130" s="142" t="e">
        <f>IF(#REF!="znížená",J130,0)</f>
        <v>#REF!</v>
      </c>
      <c r="AV130" s="142" t="e">
        <f>IF(#REF!="zákl. prenesená",J130,0)</f>
        <v>#REF!</v>
      </c>
      <c r="AW130" s="142" t="e">
        <f>IF(#REF!="zníž. prenesená",J130,0)</f>
        <v>#REF!</v>
      </c>
      <c r="AX130" s="142" t="e">
        <f>IF(#REF!="nulová",J130,0)</f>
        <v>#REF!</v>
      </c>
      <c r="AY130" s="16" t="s">
        <v>49</v>
      </c>
      <c r="AZ130" s="142">
        <f t="shared" si="1"/>
        <v>0</v>
      </c>
      <c r="BA130" s="16" t="s">
        <v>61</v>
      </c>
      <c r="BB130" s="141" t="s">
        <v>68</v>
      </c>
    </row>
    <row r="131" spans="2:54" s="1" customFormat="1" ht="27" customHeight="1" x14ac:dyDescent="0.2">
      <c r="B131" s="116"/>
      <c r="C131" s="196">
        <v>8</v>
      </c>
      <c r="D131" s="196" t="s">
        <v>60</v>
      </c>
      <c r="E131" s="197" t="s">
        <v>283</v>
      </c>
      <c r="F131" s="212" t="s">
        <v>271</v>
      </c>
      <c r="G131" s="199" t="s">
        <v>71</v>
      </c>
      <c r="H131" s="200">
        <v>1</v>
      </c>
      <c r="I131" s="201"/>
      <c r="J131" s="202">
        <f t="shared" si="0"/>
        <v>0</v>
      </c>
      <c r="K131" s="203"/>
      <c r="L131" s="31"/>
      <c r="M131" s="186"/>
      <c r="AG131" s="141"/>
      <c r="AI131" s="141"/>
      <c r="AJ131" s="141"/>
      <c r="AN131" s="16"/>
      <c r="AT131" s="142"/>
      <c r="AU131" s="142"/>
      <c r="AV131" s="142"/>
      <c r="AW131" s="142"/>
      <c r="AX131" s="142"/>
      <c r="AY131" s="16"/>
      <c r="AZ131" s="142">
        <f t="shared" si="1"/>
        <v>0</v>
      </c>
      <c r="BA131" s="16"/>
      <c r="BB131" s="141"/>
    </row>
    <row r="132" spans="2:54" s="1" customFormat="1" ht="27" customHeight="1" x14ac:dyDescent="0.2">
      <c r="B132" s="116"/>
      <c r="C132" s="196">
        <v>9</v>
      </c>
      <c r="D132" s="196" t="s">
        <v>60</v>
      </c>
      <c r="E132" s="197" t="s">
        <v>284</v>
      </c>
      <c r="F132" s="212" t="s">
        <v>272</v>
      </c>
      <c r="G132" s="199" t="s">
        <v>71</v>
      </c>
      <c r="H132" s="200">
        <v>1</v>
      </c>
      <c r="I132" s="201"/>
      <c r="J132" s="202">
        <f t="shared" ref="J132" si="2">ROUND(I132*H132,2)</f>
        <v>0</v>
      </c>
      <c r="K132" s="203"/>
      <c r="L132" s="31"/>
      <c r="M132" s="186"/>
      <c r="AG132" s="141"/>
      <c r="AI132" s="141"/>
      <c r="AJ132" s="141"/>
      <c r="AN132" s="16"/>
      <c r="AT132" s="142"/>
      <c r="AU132" s="142"/>
      <c r="AV132" s="142"/>
      <c r="AW132" s="142"/>
      <c r="AX132" s="142"/>
      <c r="AY132" s="16"/>
      <c r="AZ132" s="142">
        <f t="shared" si="1"/>
        <v>0</v>
      </c>
      <c r="BA132" s="16"/>
      <c r="BB132" s="141"/>
    </row>
    <row r="133" spans="2:54" s="1" customFormat="1" ht="27" customHeight="1" x14ac:dyDescent="0.2">
      <c r="B133" s="116"/>
      <c r="C133" s="196">
        <v>10</v>
      </c>
      <c r="D133" s="196" t="s">
        <v>60</v>
      </c>
      <c r="E133" s="197" t="s">
        <v>357</v>
      </c>
      <c r="F133" s="212" t="s">
        <v>390</v>
      </c>
      <c r="G133" s="199" t="s">
        <v>71</v>
      </c>
      <c r="H133" s="200">
        <v>1</v>
      </c>
      <c r="I133" s="201"/>
      <c r="J133" s="202">
        <f t="shared" si="0"/>
        <v>0</v>
      </c>
      <c r="K133" s="203"/>
      <c r="L133" s="31"/>
      <c r="M133" s="186"/>
      <c r="AG133" s="141" t="s">
        <v>61</v>
      </c>
      <c r="AI133" s="141" t="s">
        <v>60</v>
      </c>
      <c r="AJ133" s="141" t="s">
        <v>49</v>
      </c>
      <c r="AN133" s="16" t="s">
        <v>59</v>
      </c>
      <c r="AT133" s="142" t="e">
        <f>IF(#REF!="základná",J133,0)</f>
        <v>#REF!</v>
      </c>
      <c r="AU133" s="142" t="e">
        <f>IF(#REF!="znížená",J133,0)</f>
        <v>#REF!</v>
      </c>
      <c r="AV133" s="142" t="e">
        <f>IF(#REF!="zákl. prenesená",J133,0)</f>
        <v>#REF!</v>
      </c>
      <c r="AW133" s="142" t="e">
        <f>IF(#REF!="zníž. prenesená",J133,0)</f>
        <v>#REF!</v>
      </c>
      <c r="AX133" s="142" t="e">
        <f>IF(#REF!="nulová",J133,0)</f>
        <v>#REF!</v>
      </c>
      <c r="AY133" s="16" t="s">
        <v>49</v>
      </c>
      <c r="AZ133" s="142">
        <f t="shared" si="1"/>
        <v>0</v>
      </c>
      <c r="BA133" s="16" t="s">
        <v>61</v>
      </c>
      <c r="BB133" s="141" t="s">
        <v>69</v>
      </c>
    </row>
    <row r="134" spans="2:54" s="1" customFormat="1" ht="27" customHeight="1" x14ac:dyDescent="0.2">
      <c r="B134" s="116"/>
      <c r="C134" s="196">
        <v>11</v>
      </c>
      <c r="D134" s="196" t="s">
        <v>60</v>
      </c>
      <c r="E134" s="197" t="s">
        <v>358</v>
      </c>
      <c r="F134" s="212" t="s">
        <v>391</v>
      </c>
      <c r="G134" s="199" t="s">
        <v>71</v>
      </c>
      <c r="H134" s="200">
        <v>1</v>
      </c>
      <c r="I134" s="201"/>
      <c r="J134" s="202">
        <f>ROUND(I134*H134,2)</f>
        <v>0</v>
      </c>
      <c r="K134" s="203"/>
      <c r="L134" s="31"/>
      <c r="M134" s="186"/>
      <c r="AG134" s="141"/>
      <c r="AI134" s="141"/>
      <c r="AJ134" s="141"/>
      <c r="AN134" s="16"/>
      <c r="AT134" s="142"/>
      <c r="AU134" s="142"/>
      <c r="AV134" s="142"/>
      <c r="AW134" s="142"/>
      <c r="AX134" s="142"/>
      <c r="AY134" s="16"/>
      <c r="AZ134" s="142">
        <f t="shared" si="1"/>
        <v>0</v>
      </c>
      <c r="BA134" s="16"/>
      <c r="BB134" s="141"/>
    </row>
    <row r="135" spans="2:54" s="1" customFormat="1" ht="27" customHeight="1" x14ac:dyDescent="0.2">
      <c r="B135" s="116"/>
      <c r="C135" s="196">
        <v>12</v>
      </c>
      <c r="D135" s="196" t="s">
        <v>60</v>
      </c>
      <c r="E135" s="197" t="s">
        <v>359</v>
      </c>
      <c r="F135" s="212" t="s">
        <v>372</v>
      </c>
      <c r="G135" s="199" t="s">
        <v>71</v>
      </c>
      <c r="H135" s="200">
        <v>2</v>
      </c>
      <c r="I135" s="201"/>
      <c r="J135" s="202">
        <f>ROUND(I135*H135,2)</f>
        <v>0</v>
      </c>
      <c r="K135" s="203"/>
      <c r="L135" s="31"/>
      <c r="M135" s="186"/>
      <c r="AG135" s="141"/>
      <c r="AI135" s="141"/>
      <c r="AJ135" s="141"/>
      <c r="AN135" s="16"/>
      <c r="AT135" s="142"/>
      <c r="AU135" s="142"/>
      <c r="AV135" s="142"/>
      <c r="AW135" s="142"/>
      <c r="AX135" s="142"/>
      <c r="AY135" s="16"/>
      <c r="AZ135" s="142">
        <f t="shared" si="1"/>
        <v>0</v>
      </c>
      <c r="BA135" s="16"/>
      <c r="BB135" s="141"/>
    </row>
    <row r="136" spans="2:54" s="1" customFormat="1" ht="27" customHeight="1" x14ac:dyDescent="0.2">
      <c r="B136" s="116"/>
      <c r="C136" s="196">
        <v>13</v>
      </c>
      <c r="D136" s="196" t="s">
        <v>60</v>
      </c>
      <c r="E136" s="197" t="s">
        <v>360</v>
      </c>
      <c r="F136" s="212" t="s">
        <v>375</v>
      </c>
      <c r="G136" s="199" t="s">
        <v>71</v>
      </c>
      <c r="H136" s="200">
        <v>4</v>
      </c>
      <c r="I136" s="201"/>
      <c r="J136" s="202">
        <f>ROUND(I136*H136,2)</f>
        <v>0</v>
      </c>
      <c r="K136" s="203"/>
      <c r="L136" s="31"/>
      <c r="M136" s="186"/>
      <c r="AG136" s="141"/>
      <c r="AI136" s="141"/>
      <c r="AJ136" s="141"/>
      <c r="AN136" s="16"/>
      <c r="AT136" s="142"/>
      <c r="AU136" s="142"/>
      <c r="AV136" s="142"/>
      <c r="AW136" s="142"/>
      <c r="AX136" s="142"/>
      <c r="AY136" s="16"/>
      <c r="AZ136" s="142">
        <f t="shared" si="1"/>
        <v>0</v>
      </c>
      <c r="BA136" s="16"/>
      <c r="BB136" s="141"/>
    </row>
    <row r="137" spans="2:54" s="1" customFormat="1" ht="27" customHeight="1" x14ac:dyDescent="0.2">
      <c r="B137" s="116"/>
      <c r="C137" s="196">
        <v>14</v>
      </c>
      <c r="D137" s="196" t="s">
        <v>60</v>
      </c>
      <c r="E137" s="197" t="s">
        <v>361</v>
      </c>
      <c r="F137" s="212" t="s">
        <v>377</v>
      </c>
      <c r="G137" s="199" t="s">
        <v>374</v>
      </c>
      <c r="H137" s="200">
        <v>1</v>
      </c>
      <c r="I137" s="201"/>
      <c r="J137" s="202">
        <f>ROUND(I137*H137,2)</f>
        <v>0</v>
      </c>
      <c r="K137" s="203"/>
      <c r="L137" s="31"/>
      <c r="M137" s="186"/>
      <c r="AG137" s="141"/>
      <c r="AI137" s="141"/>
      <c r="AJ137" s="141"/>
      <c r="AN137" s="16"/>
      <c r="AT137" s="142"/>
      <c r="AU137" s="142"/>
      <c r="AV137" s="142"/>
      <c r="AW137" s="142"/>
      <c r="AX137" s="142"/>
      <c r="AY137" s="16"/>
      <c r="AZ137" s="142"/>
      <c r="BA137" s="16"/>
      <c r="BB137" s="141"/>
    </row>
    <row r="138" spans="2:54" s="1" customFormat="1" ht="27" customHeight="1" x14ac:dyDescent="0.2">
      <c r="B138" s="116"/>
      <c r="C138" s="196">
        <v>15</v>
      </c>
      <c r="D138" s="196" t="s">
        <v>60</v>
      </c>
      <c r="E138" s="197" t="s">
        <v>363</v>
      </c>
      <c r="F138" s="212" t="s">
        <v>376</v>
      </c>
      <c r="G138" s="199" t="s">
        <v>71</v>
      </c>
      <c r="H138" s="200">
        <v>4</v>
      </c>
      <c r="I138" s="201"/>
      <c r="J138" s="202">
        <f>ROUND(I138*H138,2)</f>
        <v>0</v>
      </c>
      <c r="K138" s="203"/>
      <c r="L138" s="31"/>
      <c r="M138" s="186"/>
      <c r="AG138" s="141"/>
      <c r="AI138" s="141"/>
      <c r="AJ138" s="141"/>
      <c r="AN138" s="16"/>
      <c r="AT138" s="142"/>
      <c r="AU138" s="142"/>
      <c r="AV138" s="142"/>
      <c r="AW138" s="142"/>
      <c r="AX138" s="142"/>
      <c r="AY138" s="16"/>
      <c r="AZ138" s="142"/>
      <c r="BA138" s="16"/>
      <c r="BB138" s="141"/>
    </row>
    <row r="139" spans="2:54" s="1" customFormat="1" ht="27" customHeight="1" x14ac:dyDescent="0.2">
      <c r="B139" s="116"/>
      <c r="C139" s="196">
        <v>16</v>
      </c>
      <c r="D139" s="196" t="s">
        <v>60</v>
      </c>
      <c r="E139" s="197" t="s">
        <v>378</v>
      </c>
      <c r="F139" s="212" t="s">
        <v>392</v>
      </c>
      <c r="G139" s="199" t="s">
        <v>71</v>
      </c>
      <c r="H139" s="200">
        <v>1</v>
      </c>
      <c r="I139" s="201"/>
      <c r="J139" s="202">
        <f t="shared" ref="J139:J140" si="3">ROUND(I139*H139,2)</f>
        <v>0</v>
      </c>
      <c r="K139" s="203"/>
      <c r="L139" s="31"/>
      <c r="M139" s="186"/>
      <c r="AG139" s="141"/>
      <c r="AI139" s="141"/>
      <c r="AJ139" s="141"/>
      <c r="AN139" s="16"/>
      <c r="AT139" s="142"/>
      <c r="AU139" s="142"/>
      <c r="AV139" s="142"/>
      <c r="AW139" s="142"/>
      <c r="AX139" s="142"/>
      <c r="AY139" s="16"/>
      <c r="AZ139" s="142"/>
      <c r="BA139" s="16"/>
      <c r="BB139" s="141"/>
    </row>
    <row r="140" spans="2:54" s="1" customFormat="1" ht="40.5" customHeight="1" x14ac:dyDescent="0.2">
      <c r="B140" s="116"/>
      <c r="C140" s="196">
        <v>17</v>
      </c>
      <c r="D140" s="196" t="s">
        <v>60</v>
      </c>
      <c r="E140" s="197" t="s">
        <v>379</v>
      </c>
      <c r="F140" s="227" t="s">
        <v>408</v>
      </c>
      <c r="G140" s="222" t="s">
        <v>71</v>
      </c>
      <c r="H140" s="223">
        <v>1</v>
      </c>
      <c r="I140" s="224"/>
      <c r="J140" s="225">
        <f t="shared" si="3"/>
        <v>0</v>
      </c>
      <c r="K140" s="203"/>
      <c r="L140" s="31"/>
      <c r="M140" s="186"/>
      <c r="AG140" s="141"/>
      <c r="AI140" s="141"/>
      <c r="AJ140" s="141"/>
      <c r="AN140" s="16"/>
      <c r="AT140" s="142"/>
      <c r="AU140" s="142"/>
      <c r="AV140" s="142"/>
      <c r="AW140" s="142"/>
      <c r="AX140" s="142"/>
      <c r="AY140" s="16"/>
      <c r="AZ140" s="142"/>
      <c r="BA140" s="16"/>
      <c r="BB140" s="141"/>
    </row>
    <row r="141" spans="2:54" s="1" customFormat="1" ht="27" customHeight="1" x14ac:dyDescent="0.2">
      <c r="B141" s="116"/>
      <c r="C141" s="196">
        <v>18</v>
      </c>
      <c r="D141" s="196" t="s">
        <v>60</v>
      </c>
      <c r="E141" s="197" t="s">
        <v>380</v>
      </c>
      <c r="F141" s="212" t="s">
        <v>393</v>
      </c>
      <c r="G141" s="199" t="s">
        <v>71</v>
      </c>
      <c r="H141" s="200">
        <v>2</v>
      </c>
      <c r="I141" s="201"/>
      <c r="J141" s="202">
        <f>ROUND(I141*H141,2)</f>
        <v>0</v>
      </c>
      <c r="K141" s="203"/>
      <c r="L141" s="31"/>
      <c r="M141" s="186"/>
      <c r="AG141" s="141"/>
      <c r="AI141" s="141"/>
      <c r="AJ141" s="141"/>
      <c r="AN141" s="16"/>
      <c r="AT141" s="142"/>
      <c r="AU141" s="142"/>
      <c r="AV141" s="142"/>
      <c r="AW141" s="142"/>
      <c r="AX141" s="142"/>
      <c r="AY141" s="16"/>
      <c r="AZ141" s="142"/>
      <c r="BA141" s="16"/>
      <c r="BB141" s="141"/>
    </row>
    <row r="142" spans="2:54" s="1" customFormat="1" ht="27" customHeight="1" x14ac:dyDescent="0.2">
      <c r="B142" s="116"/>
      <c r="C142" s="196">
        <v>19</v>
      </c>
      <c r="D142" s="196" t="s">
        <v>60</v>
      </c>
      <c r="E142" s="197" t="s">
        <v>381</v>
      </c>
      <c r="F142" s="212" t="s">
        <v>377</v>
      </c>
      <c r="G142" s="199" t="s">
        <v>374</v>
      </c>
      <c r="H142" s="200">
        <v>1</v>
      </c>
      <c r="I142" s="201"/>
      <c r="J142" s="202">
        <f>ROUND(I142*H142,2)</f>
        <v>0</v>
      </c>
      <c r="K142" s="203"/>
      <c r="L142" s="31"/>
      <c r="M142" s="186"/>
      <c r="AG142" s="141"/>
      <c r="AI142" s="141"/>
      <c r="AJ142" s="141"/>
      <c r="AN142" s="16"/>
      <c r="AT142" s="142"/>
      <c r="AU142" s="142"/>
      <c r="AV142" s="142"/>
      <c r="AW142" s="142"/>
      <c r="AX142" s="142"/>
      <c r="AY142" s="16"/>
      <c r="AZ142" s="142"/>
      <c r="BA142" s="16"/>
      <c r="BB142" s="141"/>
    </row>
    <row r="143" spans="2:54" s="1" customFormat="1" ht="27" customHeight="1" x14ac:dyDescent="0.2">
      <c r="B143" s="116"/>
      <c r="C143" s="196">
        <v>20</v>
      </c>
      <c r="D143" s="196" t="s">
        <v>60</v>
      </c>
      <c r="E143" s="197" t="s">
        <v>382</v>
      </c>
      <c r="F143" s="212" t="s">
        <v>376</v>
      </c>
      <c r="G143" s="199" t="s">
        <v>71</v>
      </c>
      <c r="H143" s="200">
        <v>2</v>
      </c>
      <c r="I143" s="201"/>
      <c r="J143" s="202">
        <f>ROUND(I143*H143,2)</f>
        <v>0</v>
      </c>
      <c r="K143" s="203"/>
      <c r="L143" s="31"/>
      <c r="M143" s="186"/>
      <c r="AG143" s="141"/>
      <c r="AI143" s="141"/>
      <c r="AJ143" s="141"/>
      <c r="AN143" s="16"/>
      <c r="AT143" s="142"/>
      <c r="AU143" s="142"/>
      <c r="AV143" s="142"/>
      <c r="AW143" s="142"/>
      <c r="AX143" s="142"/>
      <c r="AY143" s="16"/>
      <c r="AZ143" s="142"/>
      <c r="BA143" s="16"/>
      <c r="BB143" s="141"/>
    </row>
    <row r="144" spans="2:54" s="1" customFormat="1" ht="27" customHeight="1" x14ac:dyDescent="0.2">
      <c r="B144" s="116"/>
      <c r="C144" s="211"/>
      <c r="D144" s="214" t="s">
        <v>40</v>
      </c>
      <c r="E144" s="215" t="s">
        <v>383</v>
      </c>
      <c r="F144" s="215" t="s">
        <v>364</v>
      </c>
      <c r="G144" s="211"/>
      <c r="H144" s="211"/>
      <c r="I144" s="216"/>
      <c r="J144" s="217">
        <f>SUM(J145:J153)</f>
        <v>0</v>
      </c>
      <c r="K144" s="218"/>
      <c r="L144" s="31"/>
      <c r="M144" s="186"/>
      <c r="AG144" s="141"/>
      <c r="AI144" s="141"/>
      <c r="AJ144" s="141"/>
      <c r="AN144" s="16"/>
      <c r="AT144" s="142"/>
      <c r="AU144" s="142"/>
      <c r="AV144" s="142"/>
      <c r="AW144" s="142"/>
      <c r="AX144" s="142"/>
      <c r="AY144" s="16"/>
      <c r="AZ144" s="142"/>
      <c r="BA144" s="16"/>
      <c r="BB144" s="141"/>
    </row>
    <row r="145" spans="2:54" s="1" customFormat="1" ht="27" customHeight="1" x14ac:dyDescent="0.2">
      <c r="B145" s="116"/>
      <c r="C145" s="196" t="s">
        <v>46</v>
      </c>
      <c r="D145" s="196" t="s">
        <v>60</v>
      </c>
      <c r="E145" s="197" t="s">
        <v>383</v>
      </c>
      <c r="F145" s="198" t="s">
        <v>397</v>
      </c>
      <c r="G145" s="199" t="s">
        <v>71</v>
      </c>
      <c r="H145" s="200">
        <v>1</v>
      </c>
      <c r="I145" s="201"/>
      <c r="J145" s="202">
        <f t="shared" ref="J145:J149" si="4">ROUND(I145*H145,2)</f>
        <v>0</v>
      </c>
      <c r="K145" s="203"/>
      <c r="L145" s="31"/>
      <c r="M145" s="186"/>
      <c r="AG145" s="141"/>
      <c r="AI145" s="141"/>
      <c r="AJ145" s="141"/>
      <c r="AN145" s="16"/>
      <c r="AT145" s="142"/>
      <c r="AU145" s="142"/>
      <c r="AV145" s="142"/>
      <c r="AW145" s="142"/>
      <c r="AX145" s="142"/>
      <c r="AY145" s="16"/>
      <c r="AZ145" s="142"/>
      <c r="BA145" s="16"/>
      <c r="BB145" s="141"/>
    </row>
    <row r="146" spans="2:54" s="1" customFormat="1" ht="27" customHeight="1" x14ac:dyDescent="0.2">
      <c r="B146" s="116"/>
      <c r="C146" s="196" t="s">
        <v>49</v>
      </c>
      <c r="D146" s="196" t="s">
        <v>60</v>
      </c>
      <c r="E146" s="197" t="s">
        <v>384</v>
      </c>
      <c r="F146" s="198" t="s">
        <v>396</v>
      </c>
      <c r="G146" s="199" t="s">
        <v>71</v>
      </c>
      <c r="H146" s="200">
        <v>1</v>
      </c>
      <c r="I146" s="201"/>
      <c r="J146" s="202">
        <f t="shared" si="4"/>
        <v>0</v>
      </c>
      <c r="K146" s="203"/>
      <c r="L146" s="31"/>
      <c r="M146" s="186"/>
      <c r="AG146" s="141"/>
      <c r="AI146" s="141"/>
      <c r="AJ146" s="141"/>
      <c r="AN146" s="16"/>
      <c r="AT146" s="142"/>
      <c r="AU146" s="142"/>
      <c r="AV146" s="142"/>
      <c r="AW146" s="142"/>
      <c r="AX146" s="142"/>
      <c r="AY146" s="16"/>
      <c r="AZ146" s="142"/>
      <c r="BA146" s="16"/>
      <c r="BB146" s="141"/>
    </row>
    <row r="147" spans="2:54" s="1" customFormat="1" ht="27" customHeight="1" x14ac:dyDescent="0.2">
      <c r="B147" s="116"/>
      <c r="C147" s="196">
        <v>3</v>
      </c>
      <c r="D147" s="196" t="s">
        <v>60</v>
      </c>
      <c r="E147" s="197" t="s">
        <v>385</v>
      </c>
      <c r="F147" s="198" t="s">
        <v>395</v>
      </c>
      <c r="G147" s="199" t="s">
        <v>71</v>
      </c>
      <c r="H147" s="200">
        <v>1</v>
      </c>
      <c r="I147" s="201"/>
      <c r="J147" s="202">
        <f t="shared" si="4"/>
        <v>0</v>
      </c>
      <c r="K147" s="203"/>
      <c r="L147" s="31"/>
      <c r="M147" s="186"/>
      <c r="AG147" s="141"/>
      <c r="AI147" s="141"/>
      <c r="AJ147" s="141"/>
      <c r="AN147" s="16"/>
      <c r="AT147" s="142"/>
      <c r="AU147" s="142"/>
      <c r="AV147" s="142"/>
      <c r="AW147" s="142"/>
      <c r="AX147" s="142"/>
      <c r="AY147" s="16"/>
      <c r="AZ147" s="142"/>
      <c r="BA147" s="16"/>
      <c r="BB147" s="141"/>
    </row>
    <row r="148" spans="2:54" s="1" customFormat="1" ht="27" customHeight="1" x14ac:dyDescent="0.2">
      <c r="B148" s="116"/>
      <c r="C148" s="196">
        <v>4</v>
      </c>
      <c r="D148" s="196" t="s">
        <v>60</v>
      </c>
      <c r="E148" s="197" t="s">
        <v>386</v>
      </c>
      <c r="F148" s="198" t="s">
        <v>362</v>
      </c>
      <c r="G148" s="199" t="s">
        <v>71</v>
      </c>
      <c r="H148" s="200">
        <v>3</v>
      </c>
      <c r="I148" s="201"/>
      <c r="J148" s="202">
        <f t="shared" si="4"/>
        <v>0</v>
      </c>
      <c r="K148" s="203"/>
      <c r="L148" s="31"/>
      <c r="M148" s="186"/>
      <c r="AG148" s="141"/>
      <c r="AI148" s="141"/>
      <c r="AJ148" s="141"/>
      <c r="AN148" s="16"/>
      <c r="AT148" s="142"/>
      <c r="AU148" s="142"/>
      <c r="AV148" s="142"/>
      <c r="AW148" s="142"/>
      <c r="AX148" s="142"/>
      <c r="AY148" s="16"/>
      <c r="AZ148" s="142"/>
      <c r="BA148" s="16"/>
      <c r="BB148" s="141"/>
    </row>
    <row r="149" spans="2:54" s="1" customFormat="1" ht="27" customHeight="1" x14ac:dyDescent="0.2">
      <c r="B149" s="116"/>
      <c r="C149" s="196">
        <v>5</v>
      </c>
      <c r="D149" s="196" t="s">
        <v>60</v>
      </c>
      <c r="E149" s="197" t="s">
        <v>389</v>
      </c>
      <c r="F149" s="198" t="s">
        <v>388</v>
      </c>
      <c r="G149" s="199" t="s">
        <v>374</v>
      </c>
      <c r="H149" s="200">
        <v>1</v>
      </c>
      <c r="I149" s="201"/>
      <c r="J149" s="202">
        <f t="shared" si="4"/>
        <v>0</v>
      </c>
      <c r="K149" s="203"/>
      <c r="L149" s="31"/>
      <c r="M149" s="186">
        <v>2</v>
      </c>
      <c r="AG149" s="141"/>
      <c r="AI149" s="141"/>
      <c r="AJ149" s="141"/>
      <c r="AN149" s="16"/>
      <c r="AT149" s="142"/>
      <c r="AU149" s="142"/>
      <c r="AV149" s="142"/>
      <c r="AW149" s="142"/>
      <c r="AX149" s="142"/>
      <c r="AY149" s="16"/>
      <c r="AZ149" s="142"/>
      <c r="BA149" s="16"/>
      <c r="BB149" s="141"/>
    </row>
    <row r="150" spans="2:54" s="1" customFormat="1" ht="27" customHeight="1" x14ac:dyDescent="0.2">
      <c r="B150" s="116"/>
      <c r="C150" s="196">
        <v>6</v>
      </c>
      <c r="D150" s="196" t="s">
        <v>60</v>
      </c>
      <c r="E150" s="197" t="s">
        <v>405</v>
      </c>
      <c r="F150" s="198" t="s">
        <v>387</v>
      </c>
      <c r="G150" s="199" t="s">
        <v>374</v>
      </c>
      <c r="H150" s="200">
        <v>1</v>
      </c>
      <c r="I150" s="201"/>
      <c r="J150" s="202">
        <f t="shared" ref="J150:J153" si="5">ROUND(I150*H150,2)</f>
        <v>0</v>
      </c>
      <c r="K150" s="203"/>
      <c r="L150" s="31"/>
      <c r="M150" s="186"/>
      <c r="AG150" s="141"/>
      <c r="AI150" s="141"/>
      <c r="AJ150" s="141"/>
      <c r="AN150" s="16"/>
      <c r="AT150" s="142"/>
      <c r="AU150" s="142"/>
      <c r="AV150" s="142"/>
      <c r="AW150" s="142"/>
      <c r="AX150" s="142"/>
      <c r="AY150" s="16"/>
      <c r="AZ150" s="142"/>
      <c r="BA150" s="16"/>
      <c r="BB150" s="141"/>
    </row>
    <row r="151" spans="2:54" s="1" customFormat="1" ht="49.5" customHeight="1" x14ac:dyDescent="0.2">
      <c r="B151" s="116"/>
      <c r="C151" s="219">
        <v>7</v>
      </c>
      <c r="D151" s="219" t="s">
        <v>60</v>
      </c>
      <c r="E151" s="220" t="s">
        <v>406</v>
      </c>
      <c r="F151" s="221" t="s">
        <v>409</v>
      </c>
      <c r="G151" s="222" t="s">
        <v>402</v>
      </c>
      <c r="H151" s="223">
        <v>7</v>
      </c>
      <c r="I151" s="224"/>
      <c r="J151" s="225">
        <f t="shared" si="5"/>
        <v>0</v>
      </c>
      <c r="K151" s="226"/>
      <c r="L151" s="31"/>
      <c r="M151" s="186"/>
      <c r="AG151" s="141"/>
      <c r="AI151" s="141"/>
      <c r="AJ151" s="141"/>
      <c r="AN151" s="16"/>
      <c r="AT151" s="142"/>
      <c r="AU151" s="142"/>
      <c r="AV151" s="142"/>
      <c r="AW151" s="142"/>
      <c r="AX151" s="142"/>
      <c r="AY151" s="16"/>
      <c r="AZ151" s="142"/>
      <c r="BA151" s="16"/>
      <c r="BB151" s="141"/>
    </row>
    <row r="152" spans="2:54" s="1" customFormat="1" ht="27" customHeight="1" x14ac:dyDescent="0.2">
      <c r="B152" s="116"/>
      <c r="C152" s="219">
        <v>8</v>
      </c>
      <c r="D152" s="219" t="s">
        <v>60</v>
      </c>
      <c r="E152" s="220" t="s">
        <v>407</v>
      </c>
      <c r="F152" s="221" t="s">
        <v>410</v>
      </c>
      <c r="G152" s="222" t="s">
        <v>71</v>
      </c>
      <c r="H152" s="223">
        <v>1</v>
      </c>
      <c r="I152" s="224"/>
      <c r="J152" s="225">
        <f t="shared" si="5"/>
        <v>0</v>
      </c>
      <c r="K152" s="226"/>
      <c r="L152" s="31"/>
      <c r="M152" s="186"/>
      <c r="AG152" s="141"/>
      <c r="AI152" s="141"/>
      <c r="AJ152" s="141"/>
      <c r="AN152" s="16"/>
      <c r="AT152" s="142"/>
      <c r="AU152" s="142"/>
      <c r="AV152" s="142"/>
      <c r="AW152" s="142"/>
      <c r="AX152" s="142"/>
      <c r="AY152" s="16"/>
      <c r="AZ152" s="142"/>
      <c r="BA152" s="16"/>
      <c r="BB152" s="141"/>
    </row>
    <row r="153" spans="2:54" s="1" customFormat="1" ht="27" customHeight="1" x14ac:dyDescent="0.2">
      <c r="B153" s="116"/>
      <c r="C153" s="219">
        <v>9</v>
      </c>
      <c r="D153" s="219" t="s">
        <v>60</v>
      </c>
      <c r="E153" s="220" t="s">
        <v>412</v>
      </c>
      <c r="F153" s="221" t="s">
        <v>411</v>
      </c>
      <c r="G153" s="222" t="s">
        <v>71</v>
      </c>
      <c r="H153" s="223">
        <v>2</v>
      </c>
      <c r="I153" s="224"/>
      <c r="J153" s="225">
        <f t="shared" si="5"/>
        <v>0</v>
      </c>
      <c r="K153" s="203"/>
      <c r="L153" s="31"/>
      <c r="M153" s="186"/>
      <c r="AG153" s="141"/>
      <c r="AI153" s="141"/>
      <c r="AJ153" s="141"/>
      <c r="AN153" s="16"/>
      <c r="AT153" s="142"/>
      <c r="AU153" s="142"/>
      <c r="AV153" s="142"/>
      <c r="AW153" s="142"/>
      <c r="AX153" s="142"/>
      <c r="AY153" s="16"/>
      <c r="AZ153" s="142"/>
      <c r="BA153" s="16"/>
      <c r="BB153" s="141"/>
    </row>
    <row r="154" spans="2:54" s="11" customFormat="1" ht="25.9" customHeight="1" x14ac:dyDescent="0.2">
      <c r="B154" s="124"/>
      <c r="D154" s="125" t="s">
        <v>40</v>
      </c>
      <c r="E154" s="126"/>
      <c r="F154" s="126" t="s">
        <v>133</v>
      </c>
      <c r="I154" s="127"/>
      <c r="J154" s="128">
        <f>J155+J159</f>
        <v>0</v>
      </c>
      <c r="K154" s="190"/>
      <c r="L154" s="124"/>
      <c r="AG154" s="125" t="s">
        <v>63</v>
      </c>
      <c r="AI154" s="129" t="s">
        <v>40</v>
      </c>
      <c r="AJ154" s="129" t="s">
        <v>41</v>
      </c>
      <c r="AN154" s="125" t="s">
        <v>59</v>
      </c>
      <c r="AZ154" s="130">
        <f>AZ155</f>
        <v>0</v>
      </c>
    </row>
    <row r="155" spans="2:54" s="11" customFormat="1" ht="14.25" customHeight="1" x14ac:dyDescent="0.2">
      <c r="B155" s="124"/>
      <c r="D155" s="125" t="s">
        <v>40</v>
      </c>
      <c r="E155" s="131">
        <v>800</v>
      </c>
      <c r="F155" s="131" t="s">
        <v>135</v>
      </c>
      <c r="I155" s="127"/>
      <c r="J155" s="132">
        <f>SUM(J156:J158)</f>
        <v>0</v>
      </c>
      <c r="L155" s="124"/>
      <c r="AG155" s="125" t="s">
        <v>63</v>
      </c>
      <c r="AI155" s="129" t="s">
        <v>40</v>
      </c>
      <c r="AJ155" s="129" t="s">
        <v>46</v>
      </c>
      <c r="AN155" s="125" t="s">
        <v>59</v>
      </c>
      <c r="AZ155" s="130">
        <f>SUM(AZ157:AZ158)</f>
        <v>0</v>
      </c>
    </row>
    <row r="156" spans="2:54" s="11" customFormat="1" ht="14.25" customHeight="1" x14ac:dyDescent="0.2">
      <c r="B156" s="124"/>
      <c r="C156" s="133">
        <v>10</v>
      </c>
      <c r="D156" s="133" t="s">
        <v>60</v>
      </c>
      <c r="E156" s="134" t="s">
        <v>159</v>
      </c>
      <c r="F156" s="135" t="s">
        <v>275</v>
      </c>
      <c r="G156" s="136" t="s">
        <v>276</v>
      </c>
      <c r="H156" s="137">
        <v>60</v>
      </c>
      <c r="I156" s="138"/>
      <c r="J156" s="139">
        <f t="shared" ref="J156" si="6">ROUND(I156*H156,2)</f>
        <v>0</v>
      </c>
      <c r="L156" s="124"/>
      <c r="AG156" s="125"/>
      <c r="AI156" s="129"/>
      <c r="AJ156" s="129"/>
      <c r="AN156" s="125"/>
      <c r="AZ156" s="130"/>
    </row>
    <row r="157" spans="2:54" s="1" customFormat="1" ht="23.25" customHeight="1" x14ac:dyDescent="0.2">
      <c r="B157" s="116"/>
      <c r="C157" s="196">
        <v>11</v>
      </c>
      <c r="D157" s="196" t="s">
        <v>60</v>
      </c>
      <c r="E157" s="197" t="s">
        <v>285</v>
      </c>
      <c r="F157" s="212" t="s">
        <v>373</v>
      </c>
      <c r="G157" s="199" t="s">
        <v>263</v>
      </c>
      <c r="H157" s="200">
        <v>7</v>
      </c>
      <c r="I157" s="201"/>
      <c r="J157" s="202">
        <f t="shared" ref="J157:J158" si="7">ROUND(I157*H157,2)</f>
        <v>0</v>
      </c>
      <c r="K157" s="213"/>
      <c r="L157" s="159"/>
      <c r="AG157" s="141" t="s">
        <v>82</v>
      </c>
      <c r="AI157" s="141" t="s">
        <v>72</v>
      </c>
      <c r="AJ157" s="141" t="s">
        <v>49</v>
      </c>
      <c r="AN157" s="16" t="s">
        <v>59</v>
      </c>
      <c r="AT157" s="142" t="e">
        <f>IF(#REF!="základná",J157,0)</f>
        <v>#REF!</v>
      </c>
      <c r="AU157" s="142" t="e">
        <f>IF(#REF!="znížená",J157,0)</f>
        <v>#REF!</v>
      </c>
      <c r="AV157" s="142" t="e">
        <f>IF(#REF!="zákl. prenesená",J157,0)</f>
        <v>#REF!</v>
      </c>
      <c r="AW157" s="142" t="e">
        <f>IF(#REF!="zníž. prenesená",J157,0)</f>
        <v>#REF!</v>
      </c>
      <c r="AX157" s="142" t="e">
        <f>IF(#REF!="nulová",J157,0)</f>
        <v>#REF!</v>
      </c>
      <c r="AY157" s="16" t="s">
        <v>49</v>
      </c>
      <c r="AZ157" s="142">
        <f t="shared" ref="AZ157:AZ158" si="8">ROUND(I157*H157,2)</f>
        <v>0</v>
      </c>
      <c r="BA157" s="16" t="s">
        <v>82</v>
      </c>
      <c r="BB157" s="141" t="s">
        <v>83</v>
      </c>
    </row>
    <row r="158" spans="2:54" s="1" customFormat="1" ht="16.5" customHeight="1" x14ac:dyDescent="0.2">
      <c r="B158" s="116"/>
      <c r="C158" s="196">
        <v>12</v>
      </c>
      <c r="D158" s="196" t="s">
        <v>60</v>
      </c>
      <c r="E158" s="197" t="s">
        <v>286</v>
      </c>
      <c r="F158" s="212" t="s">
        <v>138</v>
      </c>
      <c r="G158" s="199" t="s">
        <v>394</v>
      </c>
      <c r="H158" s="200">
        <v>8</v>
      </c>
      <c r="I158" s="201"/>
      <c r="J158" s="202">
        <f t="shared" si="7"/>
        <v>0</v>
      </c>
      <c r="K158" s="203"/>
      <c r="L158" s="31"/>
      <c r="AG158" s="141"/>
      <c r="AI158" s="141"/>
      <c r="AJ158" s="141"/>
      <c r="AN158" s="16"/>
      <c r="AT158" s="142"/>
      <c r="AU158" s="142"/>
      <c r="AV158" s="142"/>
      <c r="AW158" s="142"/>
      <c r="AX158" s="142"/>
      <c r="AY158" s="16"/>
      <c r="AZ158" s="142">
        <f t="shared" si="8"/>
        <v>0</v>
      </c>
      <c r="BA158" s="16"/>
      <c r="BB158" s="141"/>
    </row>
    <row r="159" spans="2:54" s="11" customFormat="1" ht="25.9" customHeight="1" x14ac:dyDescent="0.2">
      <c r="B159" s="124"/>
      <c r="D159" s="125" t="s">
        <v>40</v>
      </c>
      <c r="E159" s="131" t="s">
        <v>74</v>
      </c>
      <c r="F159" s="131" t="s">
        <v>134</v>
      </c>
      <c r="I159" s="127"/>
      <c r="J159" s="132">
        <f>SUM(J160:J161)</f>
        <v>0</v>
      </c>
      <c r="K159" s="190"/>
      <c r="L159" s="124"/>
      <c r="AG159" s="125" t="s">
        <v>61</v>
      </c>
      <c r="AI159" s="129" t="s">
        <v>40</v>
      </c>
      <c r="AJ159" s="129" t="s">
        <v>41</v>
      </c>
      <c r="AN159" s="125" t="s">
        <v>59</v>
      </c>
      <c r="AZ159" s="130">
        <f>AZ161</f>
        <v>0</v>
      </c>
    </row>
    <row r="160" spans="2:54" s="11" customFormat="1" ht="25.9" customHeight="1" x14ac:dyDescent="0.2">
      <c r="B160" s="124"/>
      <c r="C160" s="133">
        <v>13</v>
      </c>
      <c r="D160" s="133" t="s">
        <v>60</v>
      </c>
      <c r="E160" s="134" t="s">
        <v>161</v>
      </c>
      <c r="F160" s="177" t="s">
        <v>273</v>
      </c>
      <c r="G160" s="136" t="s">
        <v>75</v>
      </c>
      <c r="H160" s="137">
        <v>8</v>
      </c>
      <c r="I160" s="138"/>
      <c r="J160" s="139">
        <f>ROUND(I160*H160,2)</f>
        <v>0</v>
      </c>
      <c r="L160" s="124"/>
      <c r="AG160" s="125"/>
      <c r="AI160" s="129"/>
      <c r="AJ160" s="129"/>
      <c r="AN160" s="125"/>
      <c r="AZ160" s="130"/>
    </row>
    <row r="161" spans="2:54" s="1" customFormat="1" ht="21.75" customHeight="1" x14ac:dyDescent="0.2">
      <c r="B161" s="116"/>
      <c r="C161" s="133">
        <v>14</v>
      </c>
      <c r="D161" s="133" t="s">
        <v>60</v>
      </c>
      <c r="E161" s="134" t="s">
        <v>287</v>
      </c>
      <c r="F161" s="135" t="s">
        <v>274</v>
      </c>
      <c r="G161" s="136" t="s">
        <v>75</v>
      </c>
      <c r="H161" s="137">
        <v>8</v>
      </c>
      <c r="I161" s="138"/>
      <c r="J161" s="139">
        <f>ROUND(I161*H161,2)</f>
        <v>0</v>
      </c>
      <c r="K161" s="140"/>
      <c r="L161" s="31"/>
      <c r="AG161" s="141" t="s">
        <v>76</v>
      </c>
      <c r="AI161" s="141" t="s">
        <v>60</v>
      </c>
      <c r="AJ161" s="141" t="s">
        <v>46</v>
      </c>
      <c r="AN161" s="16" t="s">
        <v>59</v>
      </c>
      <c r="AT161" s="142" t="e">
        <f>IF(#REF!="základná",J161,0)</f>
        <v>#REF!</v>
      </c>
      <c r="AU161" s="142" t="e">
        <f>IF(#REF!="znížená",J161,0)</f>
        <v>#REF!</v>
      </c>
      <c r="AV161" s="142" t="e">
        <f>IF(#REF!="zákl. prenesená",J161,0)</f>
        <v>#REF!</v>
      </c>
      <c r="AW161" s="142" t="e">
        <f>IF(#REF!="zníž. prenesená",J161,0)</f>
        <v>#REF!</v>
      </c>
      <c r="AX161" s="142" t="e">
        <f>IF(#REF!="nulová",J161,0)</f>
        <v>#REF!</v>
      </c>
      <c r="AY161" s="16" t="s">
        <v>49</v>
      </c>
      <c r="AZ161" s="142">
        <f>ROUND(I161*H161,2)</f>
        <v>0</v>
      </c>
      <c r="BA161" s="16" t="s">
        <v>76</v>
      </c>
      <c r="BB161" s="141" t="s">
        <v>77</v>
      </c>
    </row>
    <row r="162" spans="2:54" s="1" customFormat="1" ht="6.95" customHeight="1" x14ac:dyDescent="0.2">
      <c r="B162" s="46"/>
      <c r="C162" s="47"/>
      <c r="D162" s="47"/>
      <c r="E162" s="47"/>
      <c r="F162" s="47"/>
      <c r="G162" s="47"/>
      <c r="H162" s="47"/>
      <c r="I162" s="47"/>
      <c r="J162" s="47"/>
      <c r="K162" s="47"/>
      <c r="L162" s="31"/>
    </row>
  </sheetData>
  <autoFilter ref="C122:K161"/>
  <mergeCells count="11">
    <mergeCell ref="E115:H115"/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</mergeCells>
  <phoneticPr fontId="0" type="noConversion"/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A170"/>
  <sheetViews>
    <sheetView showGridLines="0" topLeftCell="A138" zoomScale="70" zoomScaleNormal="70" workbookViewId="0">
      <selection activeCell="W139" sqref="W139"/>
    </sheetView>
  </sheetViews>
  <sheetFormatPr defaultRowHeight="11.25" x14ac:dyDescent="0.2"/>
  <cols>
    <col min="1" max="1" width="8.33203125" customWidth="1"/>
    <col min="2" max="2" width="1.1640625" customWidth="1"/>
    <col min="3" max="3" width="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5" customWidth="1"/>
    <col min="13" max="13" width="15" customWidth="1"/>
    <col min="14" max="14" width="11" customWidth="1"/>
    <col min="15" max="15" width="15" customWidth="1"/>
    <col min="16" max="16" width="16.33203125" customWidth="1"/>
    <col min="17" max="17" width="11" customWidth="1"/>
    <col min="18" max="18" width="15" customWidth="1"/>
    <col min="19" max="19" width="16.33203125" customWidth="1"/>
    <col min="31" max="58" width="0" hidden="1" customWidth="1"/>
  </cols>
  <sheetData>
    <row r="2" spans="2:34" ht="36.950000000000003" customHeight="1" x14ac:dyDescent="0.2">
      <c r="L2" s="192"/>
      <c r="AH2" s="16" t="s">
        <v>51</v>
      </c>
    </row>
    <row r="3" spans="2:34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H3" s="16" t="s">
        <v>41</v>
      </c>
    </row>
    <row r="4" spans="2:34" ht="24.95" customHeight="1" x14ac:dyDescent="0.2">
      <c r="B4" s="19"/>
      <c r="D4" s="20" t="s">
        <v>118</v>
      </c>
      <c r="L4" s="19"/>
      <c r="AH4" s="16" t="s">
        <v>3</v>
      </c>
    </row>
    <row r="5" spans="2:34" ht="6.95" customHeight="1" x14ac:dyDescent="0.2">
      <c r="B5" s="19"/>
      <c r="L5" s="19"/>
    </row>
    <row r="6" spans="2:34" ht="12" customHeight="1" x14ac:dyDescent="0.2">
      <c r="B6" s="19"/>
      <c r="D6" s="26" t="s">
        <v>10</v>
      </c>
      <c r="L6" s="19"/>
    </row>
    <row r="7" spans="2:34" ht="26.25" customHeight="1" x14ac:dyDescent="0.2">
      <c r="B7" s="19"/>
      <c r="E7" s="275" t="str">
        <f>'Rekapitulace stavby'!K6</f>
        <v>PD - Kompresorová stanice včetně rozvodů vzduchu</v>
      </c>
      <c r="F7" s="276"/>
      <c r="G7" s="276"/>
      <c r="H7" s="276"/>
      <c r="L7" s="19"/>
    </row>
    <row r="8" spans="2:34" ht="12" customHeight="1" x14ac:dyDescent="0.2">
      <c r="B8" s="19"/>
      <c r="D8" s="26" t="s">
        <v>52</v>
      </c>
      <c r="L8" s="19"/>
    </row>
    <row r="9" spans="2:34" s="1" customFormat="1" ht="16.5" customHeight="1" x14ac:dyDescent="0.2">
      <c r="B9" s="31"/>
      <c r="E9" s="275" t="s">
        <v>186</v>
      </c>
      <c r="F9" s="274"/>
      <c r="G9" s="274"/>
      <c r="H9" s="274"/>
      <c r="L9" s="31"/>
    </row>
    <row r="10" spans="2:34" s="1" customFormat="1" ht="12" customHeight="1" x14ac:dyDescent="0.2">
      <c r="B10" s="31"/>
      <c r="D10" s="26" t="s">
        <v>113</v>
      </c>
      <c r="L10" s="31"/>
    </row>
    <row r="11" spans="2:34" s="1" customFormat="1" ht="16.5" customHeight="1" x14ac:dyDescent="0.2">
      <c r="B11" s="31"/>
      <c r="E11" s="264" t="s">
        <v>187</v>
      </c>
      <c r="F11" s="274"/>
      <c r="G11" s="274"/>
      <c r="H11" s="274"/>
      <c r="L11" s="31"/>
    </row>
    <row r="12" spans="2:34" s="1" customFormat="1" x14ac:dyDescent="0.2">
      <c r="B12" s="31"/>
      <c r="L12" s="31"/>
    </row>
    <row r="13" spans="2:34" s="1" customFormat="1" ht="12" customHeight="1" x14ac:dyDescent="0.2">
      <c r="B13" s="31"/>
      <c r="D13" s="26" t="s">
        <v>92</v>
      </c>
      <c r="F13" s="24" t="s">
        <v>1</v>
      </c>
      <c r="I13" s="26" t="s">
        <v>94</v>
      </c>
      <c r="J13" s="24" t="s">
        <v>1</v>
      </c>
      <c r="L13" s="31"/>
    </row>
    <row r="14" spans="2:34" s="1" customFormat="1" ht="12" customHeight="1" x14ac:dyDescent="0.2">
      <c r="B14" s="31"/>
      <c r="D14" s="26" t="s">
        <v>93</v>
      </c>
      <c r="F14" s="24" t="s">
        <v>183</v>
      </c>
      <c r="I14" s="26" t="s">
        <v>95</v>
      </c>
      <c r="J14" s="54">
        <f>'Rekapitulace stavby'!AN8</f>
        <v>44645</v>
      </c>
      <c r="L14" s="31"/>
    </row>
    <row r="15" spans="2:34" s="1" customFormat="1" ht="10.9" customHeight="1" x14ac:dyDescent="0.2">
      <c r="B15" s="31"/>
      <c r="E15"/>
      <c r="L15" s="31"/>
    </row>
    <row r="16" spans="2:34" s="1" customFormat="1" ht="12" customHeight="1" x14ac:dyDescent="0.2">
      <c r="B16" s="31"/>
      <c r="D16" s="26" t="s">
        <v>98</v>
      </c>
      <c r="I16" s="26" t="s">
        <v>97</v>
      </c>
      <c r="J16" s="24" t="s">
        <v>1</v>
      </c>
      <c r="L16" s="31"/>
    </row>
    <row r="17" spans="2:12" s="1" customFormat="1" ht="18" customHeight="1" x14ac:dyDescent="0.2">
      <c r="B17" s="31"/>
      <c r="E17" s="24" t="s">
        <v>184</v>
      </c>
      <c r="I17" s="26" t="s">
        <v>96</v>
      </c>
      <c r="J17" s="24" t="s">
        <v>1</v>
      </c>
      <c r="L17" s="31"/>
    </row>
    <row r="18" spans="2:12" s="1" customFormat="1" ht="6.95" customHeight="1" x14ac:dyDescent="0.2">
      <c r="B18" s="31"/>
      <c r="L18" s="31"/>
    </row>
    <row r="19" spans="2:12" s="1" customFormat="1" ht="12" customHeight="1" x14ac:dyDescent="0.2">
      <c r="B19" s="31"/>
      <c r="D19" s="26" t="s">
        <v>12</v>
      </c>
      <c r="I19" s="26" t="s">
        <v>97</v>
      </c>
      <c r="J19" s="27"/>
      <c r="L19" s="31"/>
    </row>
    <row r="20" spans="2:12" s="1" customFormat="1" ht="18" customHeight="1" x14ac:dyDescent="0.2">
      <c r="B20" s="31"/>
      <c r="E20" s="277"/>
      <c r="F20" s="257"/>
      <c r="G20" s="257"/>
      <c r="H20" s="257"/>
      <c r="I20" s="26" t="s">
        <v>96</v>
      </c>
      <c r="J20" s="27"/>
      <c r="L20" s="31"/>
    </row>
    <row r="21" spans="2:12" s="1" customFormat="1" ht="6.95" customHeight="1" x14ac:dyDescent="0.2">
      <c r="B21" s="31"/>
      <c r="L21" s="31"/>
    </row>
    <row r="22" spans="2:12" s="1" customFormat="1" ht="12" customHeight="1" x14ac:dyDescent="0.2">
      <c r="B22" s="31"/>
      <c r="D22" s="26" t="s">
        <v>13</v>
      </c>
      <c r="I22" s="26" t="s">
        <v>97</v>
      </c>
      <c r="J22" s="24" t="s">
        <v>1</v>
      </c>
      <c r="L22" s="31"/>
    </row>
    <row r="23" spans="2:12" s="1" customFormat="1" ht="18" customHeight="1" x14ac:dyDescent="0.2">
      <c r="B23" s="31"/>
      <c r="E23" s="24" t="s">
        <v>100</v>
      </c>
      <c r="I23" s="26" t="s">
        <v>96</v>
      </c>
      <c r="J23" s="24" t="s">
        <v>1</v>
      </c>
      <c r="L23" s="31"/>
    </row>
    <row r="24" spans="2:12" s="1" customFormat="1" ht="6.95" customHeight="1" x14ac:dyDescent="0.2">
      <c r="B24" s="31"/>
      <c r="L24" s="31"/>
    </row>
    <row r="25" spans="2:12" s="1" customFormat="1" ht="12" customHeight="1" x14ac:dyDescent="0.2">
      <c r="B25" s="31"/>
      <c r="D25" s="26" t="s">
        <v>101</v>
      </c>
      <c r="I25" s="26" t="s">
        <v>97</v>
      </c>
      <c r="J25" s="24" t="str">
        <f>IF('Rekapitulace stavby'!AN19="","",'Rekapitulace stavby'!AN19)</f>
        <v/>
      </c>
      <c r="L25" s="31"/>
    </row>
    <row r="26" spans="2:12" s="1" customFormat="1" ht="18" customHeight="1" x14ac:dyDescent="0.2">
      <c r="B26" s="31"/>
      <c r="E26" s="24" t="str">
        <f>IF('Rekapitulace stavby'!E20="","",'Rekapitulace stavby'!E20)</f>
        <v xml:space="preserve"> </v>
      </c>
      <c r="I26" s="26" t="s">
        <v>96</v>
      </c>
      <c r="J26" s="24" t="str">
        <f>IF('Rekapitulace stavby'!AN20="","",'Rekapitulace stavby'!AN20)</f>
        <v/>
      </c>
      <c r="L26" s="31"/>
    </row>
    <row r="27" spans="2:12" s="1" customFormat="1" ht="6.95" customHeight="1" x14ac:dyDescent="0.2">
      <c r="B27" s="31"/>
      <c r="L27" s="31"/>
    </row>
    <row r="28" spans="2:12" s="1" customFormat="1" ht="12" customHeight="1" x14ac:dyDescent="0.2">
      <c r="B28" s="31"/>
      <c r="D28" s="26" t="s">
        <v>15</v>
      </c>
      <c r="L28" s="31"/>
    </row>
    <row r="29" spans="2:12" s="7" customFormat="1" ht="16.5" customHeight="1" x14ac:dyDescent="0.2">
      <c r="B29" s="90"/>
      <c r="E29" s="261" t="s">
        <v>1</v>
      </c>
      <c r="F29" s="261"/>
      <c r="G29" s="261"/>
      <c r="H29" s="261"/>
      <c r="L29" s="90"/>
    </row>
    <row r="30" spans="2:12" s="1" customFormat="1" ht="6.95" customHeight="1" x14ac:dyDescent="0.2">
      <c r="B30" s="31"/>
      <c r="L30" s="31"/>
    </row>
    <row r="31" spans="2:12" s="1" customFormat="1" ht="6.95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 x14ac:dyDescent="0.2">
      <c r="B32" s="31"/>
      <c r="D32" s="24" t="s">
        <v>53</v>
      </c>
      <c r="J32" s="91">
        <f>J98</f>
        <v>0</v>
      </c>
      <c r="L32" s="31"/>
    </row>
    <row r="33" spans="2:12" s="1" customFormat="1" ht="14.45" customHeight="1" x14ac:dyDescent="0.2">
      <c r="B33" s="31"/>
      <c r="D33" s="92" t="s">
        <v>114</v>
      </c>
      <c r="J33" s="91">
        <f>0</f>
        <v>0</v>
      </c>
      <c r="L33" s="31"/>
    </row>
    <row r="34" spans="2:12" s="1" customFormat="1" ht="25.35" customHeight="1" x14ac:dyDescent="0.2">
      <c r="B34" s="31"/>
      <c r="D34" s="93" t="s">
        <v>16</v>
      </c>
      <c r="J34" s="67">
        <f>ROUND(J32 + J33, 2)</f>
        <v>0</v>
      </c>
      <c r="L34" s="31"/>
    </row>
    <row r="35" spans="2:12" s="1" customFormat="1" ht="6.95" customHeight="1" x14ac:dyDescent="0.2">
      <c r="B35" s="31"/>
      <c r="D35" s="55"/>
      <c r="E35" s="55"/>
      <c r="F35" s="55"/>
      <c r="G35" s="55"/>
      <c r="H35" s="55"/>
      <c r="I35" s="55"/>
      <c r="J35" s="55"/>
      <c r="K35" s="55"/>
      <c r="L35" s="31"/>
    </row>
    <row r="36" spans="2:12" s="1" customFormat="1" ht="14.45" customHeight="1" x14ac:dyDescent="0.2">
      <c r="B36" s="31"/>
      <c r="D36" s="172"/>
      <c r="E36" s="172"/>
      <c r="F36" s="174" t="s">
        <v>90</v>
      </c>
      <c r="I36" s="34" t="s">
        <v>91</v>
      </c>
      <c r="J36" s="34" t="s">
        <v>115</v>
      </c>
      <c r="L36" s="31"/>
    </row>
    <row r="37" spans="2:12" s="1" customFormat="1" ht="14.45" customHeight="1" x14ac:dyDescent="0.2">
      <c r="B37" s="31"/>
      <c r="D37" s="175" t="s">
        <v>17</v>
      </c>
      <c r="E37" s="169" t="s">
        <v>107</v>
      </c>
      <c r="F37" s="171" t="e">
        <f>ROUND((SUM(#REF!) + SUM(AS126:AS169)),  2)</f>
        <v>#REF!</v>
      </c>
      <c r="G37" s="172"/>
      <c r="H37" s="172"/>
      <c r="I37" s="173">
        <v>0.21</v>
      </c>
      <c r="J37" s="171">
        <f>J34*(21/100)</f>
        <v>0</v>
      </c>
      <c r="L37" s="31"/>
    </row>
    <row r="38" spans="2:12" s="1" customFormat="1" ht="14.45" customHeight="1" x14ac:dyDescent="0.2">
      <c r="B38" s="31"/>
      <c r="D38" s="172"/>
      <c r="E38" s="169" t="s">
        <v>108</v>
      </c>
      <c r="F38" s="171" t="e">
        <f>ROUND((SUM(#REF!) + SUM(AT126:AT169)),  2)</f>
        <v>#REF!</v>
      </c>
      <c r="G38" s="172"/>
      <c r="H38" s="172"/>
      <c r="I38" s="173">
        <v>0.15</v>
      </c>
      <c r="J38" s="171"/>
      <c r="L38" s="31"/>
    </row>
    <row r="39" spans="2:12" s="1" customFormat="1" ht="14.45" hidden="1" customHeight="1" x14ac:dyDescent="0.2">
      <c r="B39" s="31"/>
      <c r="E39" s="26" t="s">
        <v>18</v>
      </c>
      <c r="F39" s="87" t="e">
        <f>ROUND((SUM(#REF!) + SUM(AU126:AU169)),  2)</f>
        <v>#REF!</v>
      </c>
      <c r="I39" s="97">
        <v>0.2</v>
      </c>
      <c r="J39" s="87">
        <f>0</f>
        <v>0</v>
      </c>
      <c r="L39" s="31"/>
    </row>
    <row r="40" spans="2:12" s="1" customFormat="1" ht="14.45" hidden="1" customHeight="1" x14ac:dyDescent="0.2">
      <c r="B40" s="31"/>
      <c r="E40" s="26" t="s">
        <v>19</v>
      </c>
      <c r="F40" s="87" t="e">
        <f>ROUND((SUM(#REF!) + SUM(AV126:AV169)),  2)</f>
        <v>#REF!</v>
      </c>
      <c r="I40" s="97">
        <v>0.2</v>
      </c>
      <c r="J40" s="87">
        <f>0</f>
        <v>0</v>
      </c>
      <c r="L40" s="31"/>
    </row>
    <row r="41" spans="2:12" s="1" customFormat="1" ht="14.45" hidden="1" customHeight="1" x14ac:dyDescent="0.2">
      <c r="B41" s="31"/>
      <c r="E41" s="36" t="s">
        <v>20</v>
      </c>
      <c r="F41" s="94" t="e">
        <f>ROUND((SUM(#REF!) + SUM(AW126:AW169)),  2)</f>
        <v>#REF!</v>
      </c>
      <c r="G41" s="95"/>
      <c r="H41" s="95"/>
      <c r="I41" s="96">
        <v>0</v>
      </c>
      <c r="J41" s="94">
        <f>0</f>
        <v>0</v>
      </c>
      <c r="L41" s="31"/>
    </row>
    <row r="42" spans="2:12" s="1" customFormat="1" ht="6.95" customHeight="1" x14ac:dyDescent="0.2">
      <c r="B42" s="31"/>
      <c r="L42" s="31"/>
    </row>
    <row r="43" spans="2:12" s="1" customFormat="1" ht="25.35" customHeight="1" x14ac:dyDescent="0.2">
      <c r="B43" s="31"/>
      <c r="C43" s="98"/>
      <c r="D43" s="99" t="s">
        <v>21</v>
      </c>
      <c r="E43" s="58"/>
      <c r="F43" s="58"/>
      <c r="G43" s="100" t="s">
        <v>22</v>
      </c>
      <c r="H43" s="101" t="s">
        <v>116</v>
      </c>
      <c r="I43" s="58"/>
      <c r="J43" s="102">
        <f>SUM(J37+J34)</f>
        <v>0</v>
      </c>
      <c r="K43" s="103"/>
      <c r="L43" s="31"/>
    </row>
    <row r="44" spans="2:12" s="1" customFormat="1" ht="14.45" customHeight="1" x14ac:dyDescent="0.2">
      <c r="B44" s="31"/>
      <c r="L44" s="31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1"/>
      <c r="D50" s="43" t="s">
        <v>23</v>
      </c>
      <c r="E50" s="44"/>
      <c r="F50" s="44"/>
      <c r="G50" s="43" t="s">
        <v>102</v>
      </c>
      <c r="H50" s="44"/>
      <c r="I50" s="44"/>
      <c r="J50" s="44"/>
      <c r="K50" s="44"/>
      <c r="L50" s="31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1"/>
      <c r="D61" s="45" t="s">
        <v>103</v>
      </c>
      <c r="E61" s="33"/>
      <c r="F61" s="104" t="s">
        <v>104</v>
      </c>
      <c r="G61" s="45" t="s">
        <v>103</v>
      </c>
      <c r="H61" s="33"/>
      <c r="I61" s="33"/>
      <c r="J61" s="104" t="s">
        <v>104</v>
      </c>
      <c r="K61" s="33"/>
      <c r="L61" s="31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1"/>
      <c r="D65" s="43" t="s">
        <v>106</v>
      </c>
      <c r="E65" s="44"/>
      <c r="F65" s="44"/>
      <c r="G65" s="43" t="s">
        <v>105</v>
      </c>
      <c r="H65" s="44"/>
      <c r="I65" s="44"/>
      <c r="J65" s="44"/>
      <c r="K65" s="44"/>
      <c r="L65" s="31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1"/>
      <c r="D76" s="45" t="s">
        <v>103</v>
      </c>
      <c r="E76" s="33"/>
      <c r="F76" s="104" t="s">
        <v>104</v>
      </c>
      <c r="G76" s="45" t="s">
        <v>103</v>
      </c>
      <c r="H76" s="33"/>
      <c r="I76" s="33"/>
      <c r="J76" s="104" t="s">
        <v>104</v>
      </c>
      <c r="K76" s="33"/>
      <c r="L76" s="31"/>
    </row>
    <row r="77" spans="2:12" s="1" customFormat="1" ht="14.45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6.95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4.95" customHeight="1" x14ac:dyDescent="0.2">
      <c r="B82" s="31"/>
      <c r="C82" s="20" t="s">
        <v>119</v>
      </c>
      <c r="L82" s="31"/>
    </row>
    <row r="83" spans="2:12" s="1" customFormat="1" ht="6.95" customHeight="1" x14ac:dyDescent="0.2">
      <c r="B83" s="31"/>
      <c r="L83" s="31"/>
    </row>
    <row r="84" spans="2:12" s="1" customFormat="1" ht="12" customHeight="1" x14ac:dyDescent="0.2">
      <c r="B84" s="31"/>
      <c r="C84" s="26" t="s">
        <v>10</v>
      </c>
      <c r="L84" s="31"/>
    </row>
    <row r="85" spans="2:12" s="1" customFormat="1" ht="26.25" customHeight="1" x14ac:dyDescent="0.2">
      <c r="B85" s="31"/>
      <c r="E85" s="275" t="str">
        <f>E7</f>
        <v>PD - Kompresorová stanice včetně rozvodů vzduchu</v>
      </c>
      <c r="F85" s="276"/>
      <c r="G85" s="276"/>
      <c r="H85" s="276"/>
      <c r="L85" s="31"/>
    </row>
    <row r="86" spans="2:12" ht="12" customHeight="1" x14ac:dyDescent="0.2">
      <c r="B86" s="19"/>
      <c r="C86" s="26" t="s">
        <v>52</v>
      </c>
      <c r="L86" s="19"/>
    </row>
    <row r="87" spans="2:12" s="1" customFormat="1" ht="16.5" customHeight="1" x14ac:dyDescent="0.2">
      <c r="B87" s="31"/>
      <c r="E87" s="275" t="str">
        <f>E9</f>
        <v>SO 02 - VZDUCHOTECHNIKA</v>
      </c>
      <c r="F87" s="274"/>
      <c r="G87" s="274"/>
      <c r="H87" s="274"/>
      <c r="L87" s="31"/>
    </row>
    <row r="88" spans="2:12" s="1" customFormat="1" ht="12" customHeight="1" x14ac:dyDescent="0.2">
      <c r="B88" s="31"/>
      <c r="C88" s="26" t="s">
        <v>117</v>
      </c>
      <c r="L88" s="31"/>
    </row>
    <row r="89" spans="2:12" s="1" customFormat="1" ht="16.5" customHeight="1" x14ac:dyDescent="0.2">
      <c r="B89" s="31"/>
      <c r="E89" s="264" t="str">
        <f>E11</f>
        <v>D1.4 TECHNIKA PROSTŘEDÍ STAVEB - VZDUCHOTECHNIKA</v>
      </c>
      <c r="F89" s="274"/>
      <c r="G89" s="274"/>
      <c r="H89" s="274"/>
      <c r="L89" s="31"/>
    </row>
    <row r="90" spans="2:12" s="1" customFormat="1" ht="6.95" customHeight="1" x14ac:dyDescent="0.2">
      <c r="B90" s="31"/>
      <c r="L90" s="31"/>
    </row>
    <row r="91" spans="2:12" s="1" customFormat="1" ht="12" customHeight="1" x14ac:dyDescent="0.2">
      <c r="B91" s="31"/>
      <c r="C91" s="26" t="s">
        <v>93</v>
      </c>
      <c r="F91" s="24" t="str">
        <f>F14</f>
        <v>Ostrava</v>
      </c>
      <c r="I91" s="26" t="s">
        <v>95</v>
      </c>
      <c r="J91" s="54">
        <f>IF(J14="","",J14)</f>
        <v>44645</v>
      </c>
      <c r="L91" s="31"/>
    </row>
    <row r="92" spans="2:12" s="1" customFormat="1" ht="6.95" customHeight="1" x14ac:dyDescent="0.2">
      <c r="B92" s="31"/>
      <c r="L92" s="31"/>
    </row>
    <row r="93" spans="2:12" s="1" customFormat="1" ht="15.2" customHeight="1" x14ac:dyDescent="0.2">
      <c r="B93" s="31"/>
      <c r="C93" s="26" t="s">
        <v>98</v>
      </c>
      <c r="F93" s="24" t="str">
        <f>E17</f>
        <v>Dopravní podnik Ostrava a.s.</v>
      </c>
      <c r="I93" s="26" t="s">
        <v>13</v>
      </c>
      <c r="J93" s="29" t="str">
        <f>E23</f>
        <v xml:space="preserve"> Ing. Ľubomír Charvát</v>
      </c>
      <c r="L93" s="31"/>
    </row>
    <row r="94" spans="2:12" s="1" customFormat="1" ht="15.2" customHeight="1" x14ac:dyDescent="0.2">
      <c r="B94" s="31"/>
      <c r="C94" s="26" t="s">
        <v>99</v>
      </c>
      <c r="F94" s="24" t="str">
        <f>IF(E20="","",E20)</f>
        <v/>
      </c>
      <c r="I94" s="26" t="s">
        <v>101</v>
      </c>
      <c r="J94" s="29" t="str">
        <f>E26</f>
        <v xml:space="preserve"> </v>
      </c>
      <c r="L94" s="31"/>
    </row>
    <row r="95" spans="2:12" s="1" customFormat="1" ht="10.35" customHeight="1" x14ac:dyDescent="0.2">
      <c r="B95" s="31"/>
      <c r="L95" s="31"/>
    </row>
    <row r="96" spans="2:12" s="1" customFormat="1" ht="29.25" customHeight="1" x14ac:dyDescent="0.2">
      <c r="B96" s="31"/>
      <c r="C96" s="105" t="s">
        <v>120</v>
      </c>
      <c r="D96" s="98"/>
      <c r="E96" s="98"/>
      <c r="F96" s="98"/>
      <c r="G96" s="98"/>
      <c r="H96" s="98"/>
      <c r="I96" s="98"/>
      <c r="J96" s="106" t="s">
        <v>88</v>
      </c>
      <c r="K96" s="98"/>
      <c r="L96" s="31"/>
    </row>
    <row r="97" spans="2:35" s="1" customFormat="1" ht="10.35" customHeight="1" x14ac:dyDescent="0.2">
      <c r="B97" s="31"/>
      <c r="L97" s="31"/>
    </row>
    <row r="98" spans="2:35" s="1" customFormat="1" ht="22.9" customHeight="1" x14ac:dyDescent="0.2">
      <c r="B98" s="31"/>
      <c r="C98" s="107" t="s">
        <v>149</v>
      </c>
      <c r="J98" s="67">
        <f>J126</f>
        <v>0</v>
      </c>
      <c r="L98" s="31"/>
      <c r="AI98" s="16" t="s">
        <v>54</v>
      </c>
    </row>
    <row r="99" spans="2:35" s="8" customFormat="1" ht="24.95" customHeight="1" x14ac:dyDescent="0.2">
      <c r="B99" s="108"/>
      <c r="D99" s="109" t="s">
        <v>55</v>
      </c>
      <c r="E99" s="110"/>
      <c r="F99" s="110"/>
      <c r="G99" s="110"/>
      <c r="H99" s="110"/>
      <c r="I99" s="110"/>
      <c r="J99" s="111">
        <f>J127</f>
        <v>0</v>
      </c>
      <c r="L99" s="108"/>
    </row>
    <row r="100" spans="2:35" s="9" customFormat="1" ht="19.899999999999999" customHeight="1" x14ac:dyDescent="0.2">
      <c r="B100" s="112"/>
      <c r="D100" s="113" t="s">
        <v>189</v>
      </c>
      <c r="E100" s="114"/>
      <c r="F100" s="114"/>
      <c r="G100" s="114"/>
      <c r="H100" s="114"/>
      <c r="I100" s="114"/>
      <c r="J100" s="115">
        <f>J128</f>
        <v>0</v>
      </c>
      <c r="L100" s="112"/>
    </row>
    <row r="101" spans="2:35" s="8" customFormat="1" ht="24.95" customHeight="1" x14ac:dyDescent="0.2">
      <c r="B101" s="108"/>
      <c r="D101" s="109" t="s">
        <v>145</v>
      </c>
      <c r="E101" s="110"/>
      <c r="F101" s="110"/>
      <c r="G101" s="110"/>
      <c r="H101" s="110"/>
      <c r="I101" s="110"/>
      <c r="J101" s="181">
        <f>J162</f>
        <v>0</v>
      </c>
      <c r="L101" s="108"/>
    </row>
    <row r="102" spans="2:35" s="9" customFormat="1" ht="19.899999999999999" customHeight="1" x14ac:dyDescent="0.2">
      <c r="B102" s="112"/>
      <c r="D102" s="113" t="s">
        <v>146</v>
      </c>
      <c r="E102" s="114"/>
      <c r="F102" s="114"/>
      <c r="G102" s="114"/>
      <c r="H102" s="114"/>
      <c r="I102" s="114"/>
      <c r="J102" s="182">
        <f>J163</f>
        <v>0</v>
      </c>
      <c r="L102" s="112"/>
    </row>
    <row r="103" spans="2:35" s="9" customFormat="1" ht="19.899999999999999" customHeight="1" x14ac:dyDescent="0.2">
      <c r="B103" s="112"/>
      <c r="D103" s="109" t="s">
        <v>133</v>
      </c>
      <c r="E103" s="110"/>
      <c r="F103" s="110"/>
      <c r="G103" s="110"/>
      <c r="H103" s="110"/>
      <c r="I103" s="110"/>
      <c r="J103" s="181">
        <f>J165</f>
        <v>0</v>
      </c>
      <c r="L103" s="112"/>
    </row>
    <row r="104" spans="2:35" s="9" customFormat="1" ht="19.899999999999999" customHeight="1" x14ac:dyDescent="0.2">
      <c r="B104" s="112"/>
      <c r="D104" s="113" t="s">
        <v>147</v>
      </c>
      <c r="E104" s="114"/>
      <c r="F104" s="114"/>
      <c r="G104" s="114"/>
      <c r="H104" s="114"/>
      <c r="I104" s="114"/>
      <c r="J104" s="182">
        <f>J166</f>
        <v>0</v>
      </c>
      <c r="L104" s="112"/>
    </row>
    <row r="105" spans="2:35" s="8" customFormat="1" ht="24.95" customHeight="1" x14ac:dyDescent="0.2">
      <c r="B105" s="108"/>
      <c r="D105" s="113" t="s">
        <v>148</v>
      </c>
      <c r="E105" s="114"/>
      <c r="F105" s="114"/>
      <c r="G105" s="114"/>
      <c r="H105" s="114"/>
      <c r="I105" s="114"/>
      <c r="J105" s="182">
        <f>J168</f>
        <v>0</v>
      </c>
      <c r="L105" s="108"/>
    </row>
    <row r="106" spans="2:35" s="1" customFormat="1" ht="6.95" customHeight="1" x14ac:dyDescent="0.2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1"/>
    </row>
    <row r="110" spans="2:35" s="1" customFormat="1" ht="6.95" customHeight="1" x14ac:dyDescent="0.2">
      <c r="B110" s="48"/>
      <c r="C110" s="49"/>
      <c r="D110" s="49"/>
      <c r="E110" s="49"/>
      <c r="F110" s="49"/>
      <c r="G110" s="49"/>
      <c r="H110" s="49"/>
      <c r="I110" s="49"/>
      <c r="J110" s="49"/>
      <c r="K110" s="49"/>
      <c r="L110" s="31"/>
    </row>
    <row r="111" spans="2:35" s="1" customFormat="1" ht="24.95" customHeight="1" x14ac:dyDescent="0.2">
      <c r="B111" s="31"/>
      <c r="C111" s="20" t="s">
        <v>121</v>
      </c>
      <c r="L111" s="31"/>
    </row>
    <row r="112" spans="2:35" s="1" customFormat="1" ht="6.95" customHeight="1" x14ac:dyDescent="0.2">
      <c r="B112" s="31"/>
      <c r="L112" s="31"/>
    </row>
    <row r="113" spans="2:51" s="1" customFormat="1" ht="12" customHeight="1" x14ac:dyDescent="0.2">
      <c r="B113" s="31"/>
      <c r="C113" s="26" t="s">
        <v>10</v>
      </c>
      <c r="L113" s="31"/>
    </row>
    <row r="114" spans="2:51" s="1" customFormat="1" ht="26.25" customHeight="1" x14ac:dyDescent="0.2">
      <c r="B114" s="31"/>
      <c r="E114" s="275" t="str">
        <f>E7</f>
        <v>PD - Kompresorová stanice včetně rozvodů vzduchu</v>
      </c>
      <c r="F114" s="276"/>
      <c r="G114" s="276"/>
      <c r="H114" s="276"/>
      <c r="L114" s="31"/>
    </row>
    <row r="115" spans="2:51" ht="12" customHeight="1" x14ac:dyDescent="0.2">
      <c r="B115" s="19"/>
      <c r="C115" s="26" t="s">
        <v>52</v>
      </c>
      <c r="L115" s="19"/>
    </row>
    <row r="116" spans="2:51" s="1" customFormat="1" ht="16.5" customHeight="1" x14ac:dyDescent="0.2">
      <c r="B116" s="31"/>
      <c r="E116" s="275" t="str">
        <f>E9</f>
        <v>SO 02 - VZDUCHOTECHNIKA</v>
      </c>
      <c r="F116" s="274"/>
      <c r="G116" s="274"/>
      <c r="H116" s="274"/>
      <c r="L116" s="31"/>
    </row>
    <row r="117" spans="2:51" s="1" customFormat="1" ht="12" customHeight="1" x14ac:dyDescent="0.2">
      <c r="B117" s="31"/>
      <c r="C117" s="26" t="s">
        <v>113</v>
      </c>
      <c r="L117" s="31"/>
    </row>
    <row r="118" spans="2:51" s="1" customFormat="1" ht="16.5" customHeight="1" x14ac:dyDescent="0.2">
      <c r="B118" s="31"/>
      <c r="E118" s="264" t="str">
        <f>E11</f>
        <v>D1.4 TECHNIKA PROSTŘEDÍ STAVEB - VZDUCHOTECHNIKA</v>
      </c>
      <c r="F118" s="274"/>
      <c r="G118" s="274"/>
      <c r="H118" s="274"/>
      <c r="L118" s="31"/>
    </row>
    <row r="119" spans="2:51" s="1" customFormat="1" ht="6.95" customHeight="1" x14ac:dyDescent="0.2">
      <c r="B119" s="31"/>
      <c r="L119" s="31"/>
    </row>
    <row r="120" spans="2:51" s="1" customFormat="1" ht="12" customHeight="1" x14ac:dyDescent="0.2">
      <c r="B120" s="31"/>
      <c r="C120" s="26" t="s">
        <v>93</v>
      </c>
      <c r="F120" s="24" t="str">
        <f>F14</f>
        <v>Ostrava</v>
      </c>
      <c r="I120" s="26" t="s">
        <v>95</v>
      </c>
      <c r="J120" s="54">
        <f>IF(J14="","",J14)</f>
        <v>44645</v>
      </c>
      <c r="L120" s="31"/>
    </row>
    <row r="121" spans="2:51" s="1" customFormat="1" ht="6.95" customHeight="1" x14ac:dyDescent="0.2">
      <c r="B121" s="31"/>
      <c r="L121" s="31"/>
    </row>
    <row r="122" spans="2:51" s="1" customFormat="1" ht="15.2" customHeight="1" x14ac:dyDescent="0.2">
      <c r="B122" s="31"/>
      <c r="C122" s="26" t="s">
        <v>98</v>
      </c>
      <c r="F122" s="24" t="str">
        <f>E17</f>
        <v>Dopravní podnik Ostrava a.s.</v>
      </c>
      <c r="I122" s="26" t="s">
        <v>13</v>
      </c>
      <c r="J122" s="29" t="str">
        <f>E23</f>
        <v xml:space="preserve"> Ing. Ľubomír Charvát</v>
      </c>
      <c r="L122" s="31"/>
    </row>
    <row r="123" spans="2:51" s="1" customFormat="1" ht="15.2" customHeight="1" x14ac:dyDescent="0.2">
      <c r="B123" s="31"/>
      <c r="C123" s="26" t="s">
        <v>99</v>
      </c>
      <c r="F123" s="24" t="str">
        <f>IF(E20="","",E20)</f>
        <v/>
      </c>
      <c r="I123" s="26" t="s">
        <v>101</v>
      </c>
      <c r="J123" s="29" t="str">
        <f>E26</f>
        <v xml:space="preserve"> </v>
      </c>
      <c r="L123" s="31"/>
    </row>
    <row r="124" spans="2:51" s="1" customFormat="1" ht="10.35" customHeight="1" x14ac:dyDescent="0.2">
      <c r="B124" s="31"/>
      <c r="L124" s="31"/>
    </row>
    <row r="125" spans="2:51" s="10" customFormat="1" ht="29.25" customHeight="1" x14ac:dyDescent="0.2">
      <c r="B125" s="117"/>
      <c r="C125" s="118" t="s">
        <v>56</v>
      </c>
      <c r="D125" s="119" t="s">
        <v>27</v>
      </c>
      <c r="E125" s="119" t="s">
        <v>25</v>
      </c>
      <c r="F125" s="119" t="s">
        <v>26</v>
      </c>
      <c r="G125" s="119" t="s">
        <v>57</v>
      </c>
      <c r="H125" s="119" t="s">
        <v>122</v>
      </c>
      <c r="I125" s="119" t="s">
        <v>87</v>
      </c>
      <c r="J125" s="120" t="s">
        <v>88</v>
      </c>
      <c r="K125" s="121" t="s">
        <v>58</v>
      </c>
      <c r="L125" s="117"/>
    </row>
    <row r="126" spans="2:51" s="1" customFormat="1" ht="22.9" customHeight="1" x14ac:dyDescent="0.25">
      <c r="B126" s="31"/>
      <c r="C126" s="65" t="s">
        <v>149</v>
      </c>
      <c r="J126" s="122">
        <f>J127</f>
        <v>0</v>
      </c>
      <c r="K126" s="189"/>
      <c r="L126" s="31"/>
      <c r="AH126" s="16" t="s">
        <v>40</v>
      </c>
      <c r="AI126" s="16" t="s">
        <v>54</v>
      </c>
      <c r="AY126" s="123" t="e">
        <f>AY128+#REF!+AY165+AY168</f>
        <v>#REF!</v>
      </c>
    </row>
    <row r="127" spans="2:51" s="1" customFormat="1" ht="22.9" customHeight="1" x14ac:dyDescent="0.2">
      <c r="B127" s="31"/>
      <c r="C127" s="65"/>
      <c r="D127" s="125" t="s">
        <v>40</v>
      </c>
      <c r="E127" s="126" t="s">
        <v>128</v>
      </c>
      <c r="F127" s="126" t="s">
        <v>132</v>
      </c>
      <c r="G127" s="11"/>
      <c r="H127" s="11"/>
      <c r="I127" s="127"/>
      <c r="J127" s="128">
        <f>J128+J162+J165</f>
        <v>0</v>
      </c>
      <c r="L127" s="31"/>
      <c r="AH127" s="16"/>
      <c r="AI127" s="16"/>
      <c r="AY127" s="123"/>
    </row>
    <row r="128" spans="2:51" s="11" customFormat="1" ht="25.9" customHeight="1" x14ac:dyDescent="0.2">
      <c r="B128" s="124"/>
      <c r="D128" s="125" t="s">
        <v>40</v>
      </c>
      <c r="E128" s="126">
        <v>751</v>
      </c>
      <c r="F128" s="126" t="s">
        <v>163</v>
      </c>
      <c r="I128" s="127"/>
      <c r="J128" s="128">
        <f>SUM(J129:J159)</f>
        <v>0</v>
      </c>
      <c r="L128" s="124"/>
      <c r="AF128" s="125" t="s">
        <v>46</v>
      </c>
      <c r="AH128" s="129" t="s">
        <v>40</v>
      </c>
      <c r="AI128" s="129" t="s">
        <v>41</v>
      </c>
      <c r="AM128" s="125" t="s">
        <v>59</v>
      </c>
      <c r="AY128" s="130" t="e">
        <f>#REF!+AY140+#REF!+#REF!+#REF!+#REF!</f>
        <v>#REF!</v>
      </c>
    </row>
    <row r="129" spans="2:53" s="1" customFormat="1" ht="39" customHeight="1" x14ac:dyDescent="0.2">
      <c r="B129" s="116"/>
      <c r="C129" s="196" t="s">
        <v>46</v>
      </c>
      <c r="D129" s="196" t="s">
        <v>60</v>
      </c>
      <c r="E129" s="197" t="s">
        <v>162</v>
      </c>
      <c r="F129" s="198" t="s">
        <v>403</v>
      </c>
      <c r="G129" s="199" t="s">
        <v>71</v>
      </c>
      <c r="H129" s="200">
        <v>2</v>
      </c>
      <c r="I129" s="201"/>
      <c r="J129" s="202">
        <f>ROUND(I129*H129,2)</f>
        <v>0</v>
      </c>
      <c r="K129" s="203"/>
      <c r="L129" s="31"/>
      <c r="AF129" s="141" t="s">
        <v>61</v>
      </c>
      <c r="AH129" s="141" t="s">
        <v>60</v>
      </c>
      <c r="AI129" s="141" t="s">
        <v>49</v>
      </c>
      <c r="AM129" s="16" t="s">
        <v>59</v>
      </c>
      <c r="AS129" s="142" t="e">
        <f>IF(#REF!="základná",J129,0)</f>
        <v>#REF!</v>
      </c>
      <c r="AT129" s="142" t="e">
        <f>IF(#REF!="znížená",J129,0)</f>
        <v>#REF!</v>
      </c>
      <c r="AU129" s="142" t="e">
        <f>IF(#REF!="zákl. prenesená",J129,0)</f>
        <v>#REF!</v>
      </c>
      <c r="AV129" s="142" t="e">
        <f>IF(#REF!="zníž. prenesená",J129,0)</f>
        <v>#REF!</v>
      </c>
      <c r="AW129" s="142" t="e">
        <f>IF(#REF!="nulová",J129,0)</f>
        <v>#REF!</v>
      </c>
      <c r="AX129" s="16" t="s">
        <v>49</v>
      </c>
      <c r="AY129" s="142">
        <f>ROUND(I129*H129,2)</f>
        <v>0</v>
      </c>
      <c r="AZ129" s="16" t="s">
        <v>61</v>
      </c>
      <c r="BA129" s="141" t="s">
        <v>64</v>
      </c>
    </row>
    <row r="130" spans="2:53" s="13" customFormat="1" x14ac:dyDescent="0.2">
      <c r="B130" s="149"/>
      <c r="C130" s="204"/>
      <c r="D130" s="205" t="s">
        <v>62</v>
      </c>
      <c r="E130" s="206" t="s">
        <v>1</v>
      </c>
      <c r="F130" s="207"/>
      <c r="G130" s="204"/>
      <c r="H130" s="206" t="s">
        <v>1</v>
      </c>
      <c r="I130" s="208"/>
      <c r="J130" s="204"/>
      <c r="K130" s="204"/>
      <c r="L130" s="149"/>
      <c r="AH130" s="150" t="s">
        <v>62</v>
      </c>
      <c r="AI130" s="150" t="s">
        <v>49</v>
      </c>
      <c r="AJ130" s="13" t="s">
        <v>46</v>
      </c>
      <c r="AK130" s="13" t="s">
        <v>14</v>
      </c>
      <c r="AL130" s="13" t="s">
        <v>41</v>
      </c>
      <c r="AM130" s="150" t="s">
        <v>59</v>
      </c>
    </row>
    <row r="131" spans="2:53" s="12" customFormat="1" x14ac:dyDescent="0.2">
      <c r="B131" s="143"/>
      <c r="C131" s="204"/>
      <c r="D131" s="205" t="s">
        <v>62</v>
      </c>
      <c r="E131" s="206" t="s">
        <v>1</v>
      </c>
      <c r="F131" s="207"/>
      <c r="G131" s="204"/>
      <c r="H131" s="209"/>
      <c r="I131" s="208"/>
      <c r="J131" s="204"/>
      <c r="K131" s="204"/>
      <c r="L131" s="143"/>
      <c r="AH131" s="145" t="s">
        <v>62</v>
      </c>
      <c r="AI131" s="145" t="s">
        <v>49</v>
      </c>
      <c r="AJ131" s="12" t="s">
        <v>49</v>
      </c>
      <c r="AK131" s="12" t="s">
        <v>14</v>
      </c>
      <c r="AL131" s="12" t="s">
        <v>46</v>
      </c>
      <c r="AM131" s="145" t="s">
        <v>59</v>
      </c>
    </row>
    <row r="132" spans="2:53" s="1" customFormat="1" ht="27" customHeight="1" x14ac:dyDescent="0.2">
      <c r="B132" s="116"/>
      <c r="C132" s="196" t="s">
        <v>63</v>
      </c>
      <c r="D132" s="196" t="s">
        <v>60</v>
      </c>
      <c r="E132" s="197" t="s">
        <v>190</v>
      </c>
      <c r="F132" s="198" t="s">
        <v>399</v>
      </c>
      <c r="G132" s="199" t="s">
        <v>71</v>
      </c>
      <c r="H132" s="200">
        <v>2</v>
      </c>
      <c r="I132" s="201"/>
      <c r="J132" s="202">
        <f>ROUND(I132*H132,2)</f>
        <v>0</v>
      </c>
      <c r="K132" s="203"/>
      <c r="L132" s="31"/>
      <c r="AF132" s="141" t="s">
        <v>61</v>
      </c>
      <c r="AH132" s="141" t="s">
        <v>60</v>
      </c>
      <c r="AI132" s="141" t="s">
        <v>49</v>
      </c>
      <c r="AM132" s="16" t="s">
        <v>59</v>
      </c>
      <c r="AS132" s="142" t="e">
        <f>IF(#REF!="základná",J132,0)</f>
        <v>#REF!</v>
      </c>
      <c r="AT132" s="142" t="e">
        <f>IF(#REF!="znížená",J132,0)</f>
        <v>#REF!</v>
      </c>
      <c r="AU132" s="142" t="e">
        <f>IF(#REF!="zákl. prenesená",J132,0)</f>
        <v>#REF!</v>
      </c>
      <c r="AV132" s="142" t="e">
        <f>IF(#REF!="zníž. prenesená",J132,0)</f>
        <v>#REF!</v>
      </c>
      <c r="AW132" s="142" t="e">
        <f>IF(#REF!="nulová",J132,0)</f>
        <v>#REF!</v>
      </c>
      <c r="AX132" s="16" t="s">
        <v>49</v>
      </c>
      <c r="AY132" s="142">
        <f>ROUND(I132*H132,2)</f>
        <v>0</v>
      </c>
      <c r="AZ132" s="16" t="s">
        <v>61</v>
      </c>
      <c r="BA132" s="141" t="s">
        <v>66</v>
      </c>
    </row>
    <row r="133" spans="2:53" s="1" customFormat="1" ht="15" customHeight="1" x14ac:dyDescent="0.2">
      <c r="B133" s="116"/>
      <c r="C133" s="210"/>
      <c r="D133" s="205" t="s">
        <v>62</v>
      </c>
      <c r="E133" s="206" t="s">
        <v>1</v>
      </c>
      <c r="F133" s="207"/>
      <c r="G133" s="204"/>
      <c r="H133" s="209"/>
      <c r="I133" s="208"/>
      <c r="J133" s="204"/>
      <c r="K133" s="208"/>
      <c r="L133" s="31"/>
      <c r="AF133" s="141"/>
      <c r="AH133" s="141"/>
      <c r="AI133" s="141"/>
      <c r="AM133" s="16"/>
      <c r="AS133" s="142"/>
      <c r="AT133" s="142"/>
      <c r="AU133" s="142"/>
      <c r="AV133" s="142"/>
      <c r="AW133" s="142"/>
      <c r="AX133" s="16"/>
      <c r="AY133" s="142"/>
      <c r="AZ133" s="16"/>
      <c r="BA133" s="141"/>
    </row>
    <row r="134" spans="2:53" s="12" customFormat="1" x14ac:dyDescent="0.2">
      <c r="B134" s="143"/>
      <c r="C134" s="204"/>
      <c r="D134" s="205" t="s">
        <v>62</v>
      </c>
      <c r="E134" s="206" t="s">
        <v>1</v>
      </c>
      <c r="F134" s="207"/>
      <c r="G134" s="204"/>
      <c r="H134" s="209"/>
      <c r="I134" s="208"/>
      <c r="J134" s="204"/>
      <c r="K134" s="204"/>
      <c r="L134" s="143"/>
      <c r="AH134" s="145" t="s">
        <v>62</v>
      </c>
      <c r="AI134" s="145" t="s">
        <v>49</v>
      </c>
      <c r="AJ134" s="12" t="s">
        <v>49</v>
      </c>
      <c r="AK134" s="12" t="s">
        <v>14</v>
      </c>
      <c r="AL134" s="12" t="s">
        <v>46</v>
      </c>
      <c r="AM134" s="145" t="s">
        <v>59</v>
      </c>
    </row>
    <row r="135" spans="2:53" s="1" customFormat="1" ht="14.25" customHeight="1" x14ac:dyDescent="0.2">
      <c r="B135" s="116"/>
      <c r="C135" s="196">
        <v>4</v>
      </c>
      <c r="D135" s="196" t="s">
        <v>60</v>
      </c>
      <c r="E135" s="197" t="s">
        <v>243</v>
      </c>
      <c r="F135" s="198" t="s">
        <v>365</v>
      </c>
      <c r="G135" s="199" t="s">
        <v>71</v>
      </c>
      <c r="H135" s="200">
        <v>1</v>
      </c>
      <c r="I135" s="201"/>
      <c r="J135" s="202">
        <f>ROUND(I135*H135,2)</f>
        <v>0</v>
      </c>
      <c r="K135" s="203"/>
      <c r="L135" s="31"/>
      <c r="AF135" s="141" t="s">
        <v>61</v>
      </c>
      <c r="AH135" s="141" t="s">
        <v>60</v>
      </c>
      <c r="AI135" s="141" t="s">
        <v>49</v>
      </c>
      <c r="AM135" s="16" t="s">
        <v>59</v>
      </c>
      <c r="AS135" s="142" t="e">
        <f>IF(#REF!="základná",J135,0)</f>
        <v>#REF!</v>
      </c>
      <c r="AT135" s="142" t="e">
        <f>IF(#REF!="znížená",J135,0)</f>
        <v>#REF!</v>
      </c>
      <c r="AU135" s="142" t="e">
        <f>IF(#REF!="zákl. prenesená",J135,0)</f>
        <v>#REF!</v>
      </c>
      <c r="AV135" s="142" t="e">
        <f>IF(#REF!="zníž. prenesená",J135,0)</f>
        <v>#REF!</v>
      </c>
      <c r="AW135" s="142" t="e">
        <f>IF(#REF!="nulová",J135,0)</f>
        <v>#REF!</v>
      </c>
      <c r="AX135" s="16" t="s">
        <v>49</v>
      </c>
      <c r="AY135" s="142">
        <f>ROUND(I135*H135,2)</f>
        <v>0</v>
      </c>
      <c r="AZ135" s="16" t="s">
        <v>61</v>
      </c>
      <c r="BA135" s="141" t="s">
        <v>78</v>
      </c>
    </row>
    <row r="136" spans="2:53" s="1" customFormat="1" ht="14.25" customHeight="1" x14ac:dyDescent="0.2">
      <c r="B136" s="116"/>
      <c r="C136" s="210"/>
      <c r="D136" s="205" t="s">
        <v>62</v>
      </c>
      <c r="E136" s="206" t="s">
        <v>1</v>
      </c>
      <c r="F136" s="207"/>
      <c r="G136" s="204"/>
      <c r="H136" s="209"/>
      <c r="I136" s="208"/>
      <c r="J136" s="204"/>
      <c r="K136" s="208"/>
      <c r="L136" s="31"/>
      <c r="AF136" s="141"/>
      <c r="AH136" s="141"/>
      <c r="AI136" s="141"/>
      <c r="AM136" s="16"/>
      <c r="AS136" s="142"/>
      <c r="AT136" s="142"/>
      <c r="AU136" s="142"/>
      <c r="AV136" s="142"/>
      <c r="AW136" s="142"/>
      <c r="AX136" s="16"/>
      <c r="AY136" s="142"/>
      <c r="AZ136" s="16"/>
      <c r="BA136" s="141"/>
    </row>
    <row r="137" spans="2:53" s="12" customFormat="1" x14ac:dyDescent="0.2">
      <c r="B137" s="143"/>
      <c r="C137" s="204"/>
      <c r="D137" s="205" t="s">
        <v>62</v>
      </c>
      <c r="E137" s="206" t="s">
        <v>1</v>
      </c>
      <c r="F137" s="207"/>
      <c r="G137" s="204"/>
      <c r="H137" s="209"/>
      <c r="I137" s="208"/>
      <c r="J137" s="204"/>
      <c r="K137" s="204"/>
      <c r="L137" s="143"/>
      <c r="AH137" s="145" t="s">
        <v>62</v>
      </c>
      <c r="AI137" s="145" t="s">
        <v>49</v>
      </c>
      <c r="AJ137" s="12" t="s">
        <v>49</v>
      </c>
      <c r="AK137" s="12" t="s">
        <v>14</v>
      </c>
      <c r="AL137" s="12" t="s">
        <v>46</v>
      </c>
      <c r="AM137" s="145" t="s">
        <v>59</v>
      </c>
    </row>
    <row r="138" spans="2:53" s="1" customFormat="1" ht="25.5" customHeight="1" x14ac:dyDescent="0.2">
      <c r="B138" s="116"/>
      <c r="C138" s="196">
        <v>5</v>
      </c>
      <c r="D138" s="196" t="s">
        <v>60</v>
      </c>
      <c r="E138" s="197" t="s">
        <v>244</v>
      </c>
      <c r="F138" s="198" t="s">
        <v>366</v>
      </c>
      <c r="G138" s="199" t="s">
        <v>71</v>
      </c>
      <c r="H138" s="200">
        <v>1</v>
      </c>
      <c r="I138" s="201"/>
      <c r="J138" s="202">
        <f>ROUND(I138*H138,2)</f>
        <v>0</v>
      </c>
      <c r="K138" s="203"/>
      <c r="L138" s="31"/>
      <c r="AF138" s="141" t="s">
        <v>61</v>
      </c>
      <c r="AH138" s="141" t="s">
        <v>60</v>
      </c>
      <c r="AI138" s="141" t="s">
        <v>49</v>
      </c>
      <c r="AM138" s="16" t="s">
        <v>59</v>
      </c>
      <c r="AS138" s="142" t="e">
        <f>IF(#REF!="základná",J138,0)</f>
        <v>#REF!</v>
      </c>
      <c r="AT138" s="142" t="e">
        <f>IF(#REF!="znížená",J138,0)</f>
        <v>#REF!</v>
      </c>
      <c r="AU138" s="142" t="e">
        <f>IF(#REF!="zákl. prenesená",J138,0)</f>
        <v>#REF!</v>
      </c>
      <c r="AV138" s="142" t="e">
        <f>IF(#REF!="zníž. prenesená",J138,0)</f>
        <v>#REF!</v>
      </c>
      <c r="AW138" s="142" t="e">
        <f>IF(#REF!="nulová",J138,0)</f>
        <v>#REF!</v>
      </c>
      <c r="AX138" s="16" t="s">
        <v>49</v>
      </c>
      <c r="AY138" s="142">
        <f>ROUND(I138*H138,2)</f>
        <v>0</v>
      </c>
      <c r="AZ138" s="16" t="s">
        <v>61</v>
      </c>
      <c r="BA138" s="141" t="s">
        <v>79</v>
      </c>
    </row>
    <row r="139" spans="2:53" s="1" customFormat="1" ht="15" customHeight="1" x14ac:dyDescent="0.2">
      <c r="B139" s="116"/>
      <c r="C139" s="210"/>
      <c r="D139" s="205" t="s">
        <v>62</v>
      </c>
      <c r="E139" s="206" t="s">
        <v>1</v>
      </c>
      <c r="F139" s="207"/>
      <c r="G139" s="204"/>
      <c r="H139" s="209"/>
      <c r="I139" s="208"/>
      <c r="J139" s="204"/>
      <c r="K139" s="208"/>
      <c r="L139" s="31"/>
      <c r="AF139" s="141"/>
      <c r="AH139" s="141"/>
      <c r="AI139" s="141"/>
      <c r="AM139" s="16"/>
      <c r="AS139" s="142"/>
      <c r="AT139" s="142"/>
      <c r="AU139" s="142"/>
      <c r="AV139" s="142"/>
      <c r="AW139" s="142"/>
      <c r="AX139" s="16"/>
      <c r="AY139" s="142"/>
      <c r="AZ139" s="16"/>
      <c r="BA139" s="141"/>
    </row>
    <row r="140" spans="2:53" s="11" customFormat="1" ht="9.75" customHeight="1" x14ac:dyDescent="0.2">
      <c r="B140" s="124"/>
      <c r="C140" s="211"/>
      <c r="D140" s="205" t="s">
        <v>62</v>
      </c>
      <c r="E140" s="206" t="s">
        <v>1</v>
      </c>
      <c r="F140" s="207"/>
      <c r="G140" s="204"/>
      <c r="H140" s="209"/>
      <c r="I140" s="208"/>
      <c r="J140" s="204"/>
      <c r="K140" s="211"/>
      <c r="L140" s="124"/>
      <c r="AF140" s="125" t="s">
        <v>46</v>
      </c>
      <c r="AH140" s="129" t="s">
        <v>40</v>
      </c>
      <c r="AI140" s="129" t="s">
        <v>46</v>
      </c>
      <c r="AM140" s="125" t="s">
        <v>59</v>
      </c>
      <c r="AY140" s="130">
        <f>SUM(AY141:AY146)</f>
        <v>0</v>
      </c>
    </row>
    <row r="141" spans="2:53" s="1" customFormat="1" ht="23.25" customHeight="1" x14ac:dyDescent="0.2">
      <c r="B141" s="116"/>
      <c r="C141" s="196">
        <v>6</v>
      </c>
      <c r="D141" s="196" t="s">
        <v>60</v>
      </c>
      <c r="E141" s="197" t="s">
        <v>245</v>
      </c>
      <c r="F141" s="198" t="s">
        <v>368</v>
      </c>
      <c r="G141" s="199" t="s">
        <v>124</v>
      </c>
      <c r="H141" s="200">
        <v>9</v>
      </c>
      <c r="I141" s="201"/>
      <c r="J141" s="202">
        <f>ROUND(I141*H141,2)</f>
        <v>0</v>
      </c>
      <c r="K141" s="203"/>
      <c r="L141" s="31"/>
      <c r="AF141" s="141" t="s">
        <v>61</v>
      </c>
      <c r="AH141" s="141" t="s">
        <v>60</v>
      </c>
      <c r="AI141" s="141" t="s">
        <v>49</v>
      </c>
      <c r="AM141" s="16" t="s">
        <v>59</v>
      </c>
      <c r="AS141" s="142" t="e">
        <f>IF(#REF!="základná",J141,0)</f>
        <v>#REF!</v>
      </c>
      <c r="AT141" s="142" t="e">
        <f>IF(#REF!="znížená",J141,0)</f>
        <v>#REF!</v>
      </c>
      <c r="AU141" s="142" t="e">
        <f>IF(#REF!="zákl. prenesená",J141,0)</f>
        <v>#REF!</v>
      </c>
      <c r="AV141" s="142" t="e">
        <f>IF(#REF!="zníž. prenesená",J141,0)</f>
        <v>#REF!</v>
      </c>
      <c r="AW141" s="142" t="e">
        <f>IF(#REF!="nulová",J141,0)</f>
        <v>#REF!</v>
      </c>
      <c r="AX141" s="16" t="s">
        <v>49</v>
      </c>
      <c r="AY141" s="142">
        <f>ROUND(I141*H141,2)</f>
        <v>0</v>
      </c>
      <c r="AZ141" s="16" t="s">
        <v>61</v>
      </c>
      <c r="BA141" s="141" t="s">
        <v>67</v>
      </c>
    </row>
    <row r="142" spans="2:53" s="13" customFormat="1" x14ac:dyDescent="0.2">
      <c r="B142" s="149"/>
      <c r="C142" s="204"/>
      <c r="D142" s="205" t="s">
        <v>62</v>
      </c>
      <c r="E142" s="206" t="s">
        <v>1</v>
      </c>
      <c r="F142" s="207"/>
      <c r="G142" s="204"/>
      <c r="H142" s="206" t="s">
        <v>1</v>
      </c>
      <c r="I142" s="208"/>
      <c r="J142" s="204"/>
      <c r="K142" s="204"/>
      <c r="L142" s="149"/>
      <c r="AH142" s="150" t="s">
        <v>62</v>
      </c>
      <c r="AI142" s="150" t="s">
        <v>49</v>
      </c>
      <c r="AJ142" s="13" t="s">
        <v>46</v>
      </c>
      <c r="AK142" s="13" t="s">
        <v>14</v>
      </c>
      <c r="AL142" s="13" t="s">
        <v>41</v>
      </c>
      <c r="AM142" s="150" t="s">
        <v>59</v>
      </c>
    </row>
    <row r="143" spans="2:53" s="12" customFormat="1" x14ac:dyDescent="0.2">
      <c r="B143" s="143"/>
      <c r="C143" s="204"/>
      <c r="D143" s="205" t="s">
        <v>62</v>
      </c>
      <c r="E143" s="206" t="s">
        <v>1</v>
      </c>
      <c r="F143" s="207"/>
      <c r="G143" s="204"/>
      <c r="H143" s="209"/>
      <c r="I143" s="208"/>
      <c r="J143" s="204"/>
      <c r="K143" s="204"/>
      <c r="L143" s="143"/>
      <c r="AH143" s="145" t="s">
        <v>62</v>
      </c>
      <c r="AI143" s="145" t="s">
        <v>49</v>
      </c>
      <c r="AJ143" s="12" t="s">
        <v>49</v>
      </c>
      <c r="AK143" s="12" t="s">
        <v>14</v>
      </c>
      <c r="AL143" s="12" t="s">
        <v>46</v>
      </c>
      <c r="AM143" s="145" t="s">
        <v>59</v>
      </c>
    </row>
    <row r="144" spans="2:53" s="1" customFormat="1" ht="35.25" customHeight="1" x14ac:dyDescent="0.2">
      <c r="B144" s="116"/>
      <c r="C144" s="196">
        <v>8</v>
      </c>
      <c r="D144" s="196" t="s">
        <v>60</v>
      </c>
      <c r="E144" s="197" t="s">
        <v>246</v>
      </c>
      <c r="F144" s="198" t="s">
        <v>367</v>
      </c>
      <c r="G144" s="199" t="s">
        <v>71</v>
      </c>
      <c r="H144" s="200">
        <v>2</v>
      </c>
      <c r="I144" s="201"/>
      <c r="J144" s="202">
        <f>ROUND(I144*H144,2)</f>
        <v>0</v>
      </c>
      <c r="K144" s="203"/>
      <c r="L144" s="31"/>
      <c r="AF144" s="141" t="s">
        <v>61</v>
      </c>
      <c r="AH144" s="141" t="s">
        <v>60</v>
      </c>
      <c r="AI144" s="141" t="s">
        <v>49</v>
      </c>
      <c r="AM144" s="16" t="s">
        <v>59</v>
      </c>
      <c r="AS144" s="142" t="e">
        <f>IF(#REF!="základná",J144,0)</f>
        <v>#REF!</v>
      </c>
      <c r="AT144" s="142" t="e">
        <f>IF(#REF!="znížená",J144,0)</f>
        <v>#REF!</v>
      </c>
      <c r="AU144" s="142" t="e">
        <f>IF(#REF!="zákl. prenesená",J144,0)</f>
        <v>#REF!</v>
      </c>
      <c r="AV144" s="142" t="e">
        <f>IF(#REF!="zníž. prenesená",J144,0)</f>
        <v>#REF!</v>
      </c>
      <c r="AW144" s="142" t="e">
        <f>IF(#REF!="nulová",J144,0)</f>
        <v>#REF!</v>
      </c>
      <c r="AX144" s="16" t="s">
        <v>49</v>
      </c>
      <c r="AY144" s="142">
        <f>ROUND(I144*H144,2)</f>
        <v>0</v>
      </c>
      <c r="AZ144" s="16" t="s">
        <v>61</v>
      </c>
      <c r="BA144" s="141" t="s">
        <v>68</v>
      </c>
    </row>
    <row r="145" spans="2:53" s="1" customFormat="1" ht="12.75" customHeight="1" x14ac:dyDescent="0.2">
      <c r="B145" s="116"/>
      <c r="C145" s="210"/>
      <c r="D145" s="205" t="s">
        <v>62</v>
      </c>
      <c r="E145" s="206" t="s">
        <v>1</v>
      </c>
      <c r="F145" s="207"/>
      <c r="G145" s="204"/>
      <c r="H145" s="209"/>
      <c r="I145" s="208"/>
      <c r="J145" s="204"/>
      <c r="K145" s="208"/>
      <c r="L145" s="31"/>
      <c r="AF145" s="141"/>
      <c r="AH145" s="141"/>
      <c r="AI145" s="141"/>
      <c r="AM145" s="16"/>
      <c r="AS145" s="142"/>
      <c r="AT145" s="142"/>
      <c r="AU145" s="142"/>
      <c r="AV145" s="142"/>
      <c r="AW145" s="142"/>
      <c r="AX145" s="16"/>
      <c r="AY145" s="142"/>
      <c r="AZ145" s="16"/>
      <c r="BA145" s="141"/>
    </row>
    <row r="146" spans="2:53" s="1" customFormat="1" ht="7.5" customHeight="1" x14ac:dyDescent="0.2">
      <c r="B146" s="116"/>
      <c r="C146" s="210"/>
      <c r="D146" s="205" t="s">
        <v>62</v>
      </c>
      <c r="E146" s="206" t="s">
        <v>1</v>
      </c>
      <c r="F146" s="207"/>
      <c r="G146" s="204"/>
      <c r="H146" s="209"/>
      <c r="I146" s="208"/>
      <c r="J146" s="204"/>
      <c r="K146" s="204"/>
      <c r="L146" s="31"/>
      <c r="AF146" s="141"/>
      <c r="AH146" s="141"/>
      <c r="AI146" s="141"/>
      <c r="AM146" s="16"/>
      <c r="AS146" s="142"/>
      <c r="AT146" s="142"/>
      <c r="AU146" s="142"/>
      <c r="AV146" s="142"/>
      <c r="AW146" s="142"/>
      <c r="AX146" s="16"/>
      <c r="AY146" s="142"/>
      <c r="AZ146" s="16"/>
      <c r="BA146" s="141"/>
    </row>
    <row r="147" spans="2:53" s="12" customFormat="1" ht="49.5" customHeight="1" x14ac:dyDescent="0.2">
      <c r="B147" s="143"/>
      <c r="C147" s="196">
        <v>9</v>
      </c>
      <c r="D147" s="196" t="s">
        <v>60</v>
      </c>
      <c r="E147" s="197" t="s">
        <v>369</v>
      </c>
      <c r="F147" s="198" t="s">
        <v>356</v>
      </c>
      <c r="G147" s="199" t="s">
        <v>71</v>
      </c>
      <c r="H147" s="200">
        <v>2</v>
      </c>
      <c r="I147" s="201"/>
      <c r="J147" s="202">
        <f>ROUND(I147*H147,2)</f>
        <v>0</v>
      </c>
      <c r="K147" s="203"/>
      <c r="L147" s="143"/>
      <c r="AH147" s="145"/>
      <c r="AI147" s="145"/>
      <c r="AM147" s="145"/>
    </row>
    <row r="148" spans="2:53" s="12" customFormat="1" ht="12" x14ac:dyDescent="0.2">
      <c r="B148" s="143"/>
      <c r="C148" s="210"/>
      <c r="D148" s="205" t="s">
        <v>62</v>
      </c>
      <c r="E148" s="206" t="s">
        <v>1</v>
      </c>
      <c r="F148" s="207"/>
      <c r="G148" s="204"/>
      <c r="H148" s="209"/>
      <c r="I148" s="208"/>
      <c r="J148" s="204"/>
      <c r="K148" s="208"/>
      <c r="L148" s="143"/>
      <c r="AH148" s="145"/>
      <c r="AI148" s="145"/>
      <c r="AM148" s="145"/>
    </row>
    <row r="149" spans="2:53" s="12" customFormat="1" x14ac:dyDescent="0.2">
      <c r="B149" s="143"/>
      <c r="C149" s="204"/>
      <c r="D149" s="205" t="s">
        <v>62</v>
      </c>
      <c r="E149" s="206" t="s">
        <v>1</v>
      </c>
      <c r="F149" s="207"/>
      <c r="G149" s="204"/>
      <c r="H149" s="209"/>
      <c r="I149" s="208"/>
      <c r="J149" s="204"/>
      <c r="K149" s="204"/>
      <c r="L149" s="143"/>
      <c r="AH149" s="145"/>
      <c r="AI149" s="145"/>
      <c r="AM149" s="145"/>
    </row>
    <row r="150" spans="2:53" s="12" customFormat="1" ht="42.75" customHeight="1" x14ac:dyDescent="0.2">
      <c r="B150" s="143"/>
      <c r="C150" s="196">
        <v>10</v>
      </c>
      <c r="D150" s="196" t="s">
        <v>60</v>
      </c>
      <c r="E150" s="197" t="s">
        <v>370</v>
      </c>
      <c r="F150" s="198" t="s">
        <v>355</v>
      </c>
      <c r="G150" s="199" t="s">
        <v>71</v>
      </c>
      <c r="H150" s="200">
        <v>1</v>
      </c>
      <c r="I150" s="201"/>
      <c r="J150" s="202">
        <f>ROUND(I150*H150,2)</f>
        <v>0</v>
      </c>
      <c r="K150" s="203"/>
      <c r="L150" s="143"/>
      <c r="AH150" s="145"/>
      <c r="AI150" s="145"/>
      <c r="AM150" s="145"/>
    </row>
    <row r="151" spans="2:53" s="12" customFormat="1" ht="12" x14ac:dyDescent="0.2">
      <c r="B151" s="143"/>
      <c r="C151" s="210"/>
      <c r="D151" s="205" t="s">
        <v>62</v>
      </c>
      <c r="E151" s="206" t="s">
        <v>1</v>
      </c>
      <c r="F151" s="207"/>
      <c r="G151" s="204"/>
      <c r="H151" s="209"/>
      <c r="I151" s="208"/>
      <c r="J151" s="204"/>
      <c r="K151" s="208"/>
      <c r="L151" s="143"/>
      <c r="AH151" s="145"/>
      <c r="AI151" s="145"/>
      <c r="AM151" s="145"/>
    </row>
    <row r="152" spans="2:53" s="12" customFormat="1" x14ac:dyDescent="0.2">
      <c r="B152" s="143"/>
      <c r="C152" s="204"/>
      <c r="D152" s="205" t="s">
        <v>62</v>
      </c>
      <c r="E152" s="206" t="s">
        <v>1</v>
      </c>
      <c r="F152" s="207"/>
      <c r="G152" s="204"/>
      <c r="H152" s="209"/>
      <c r="I152" s="208"/>
      <c r="J152" s="204"/>
      <c r="K152" s="204"/>
      <c r="L152" s="143"/>
      <c r="AH152" s="145"/>
      <c r="AI152" s="145"/>
      <c r="AM152" s="145"/>
    </row>
    <row r="153" spans="2:53" s="12" customFormat="1" ht="24" x14ac:dyDescent="0.2">
      <c r="B153" s="143"/>
      <c r="C153" s="196">
        <v>11</v>
      </c>
      <c r="D153" s="196" t="s">
        <v>60</v>
      </c>
      <c r="E153" s="197" t="s">
        <v>371</v>
      </c>
      <c r="F153" s="198" t="s">
        <v>242</v>
      </c>
      <c r="G153" s="199" t="s">
        <v>231</v>
      </c>
      <c r="H153" s="200">
        <v>1</v>
      </c>
      <c r="I153" s="201"/>
      <c r="J153" s="202">
        <f>ROUND(I153*H153,2)</f>
        <v>0</v>
      </c>
      <c r="K153" s="203"/>
      <c r="L153" s="143"/>
      <c r="AH153" s="145"/>
      <c r="AI153" s="145"/>
      <c r="AM153" s="145"/>
    </row>
    <row r="154" spans="2:53" s="12" customFormat="1" ht="12" x14ac:dyDescent="0.2">
      <c r="B154" s="143"/>
      <c r="C154" s="210"/>
      <c r="D154" s="205" t="s">
        <v>62</v>
      </c>
      <c r="E154" s="206" t="s">
        <v>1</v>
      </c>
      <c r="F154" s="207"/>
      <c r="G154" s="204"/>
      <c r="H154" s="209"/>
      <c r="I154" s="208"/>
      <c r="J154" s="204"/>
      <c r="K154" s="208"/>
      <c r="L154" s="143"/>
      <c r="AH154" s="145"/>
      <c r="AI154" s="145"/>
      <c r="AM154" s="145"/>
    </row>
    <row r="155" spans="2:53" s="12" customFormat="1" x14ac:dyDescent="0.2">
      <c r="B155" s="143"/>
      <c r="C155" s="204"/>
      <c r="D155" s="205" t="s">
        <v>62</v>
      </c>
      <c r="E155" s="206" t="s">
        <v>1</v>
      </c>
      <c r="F155" s="207"/>
      <c r="G155" s="204"/>
      <c r="H155" s="209"/>
      <c r="I155" s="208"/>
      <c r="J155" s="204"/>
      <c r="K155" s="204"/>
      <c r="L155" s="143"/>
      <c r="AH155" s="145"/>
      <c r="AI155" s="145"/>
      <c r="AM155" s="145"/>
    </row>
    <row r="156" spans="2:53" s="12" customFormat="1" ht="66" customHeight="1" x14ac:dyDescent="0.2">
      <c r="B156" s="143"/>
      <c r="C156" s="196">
        <v>12</v>
      </c>
      <c r="D156" s="196" t="s">
        <v>60</v>
      </c>
      <c r="E156" s="197" t="s">
        <v>400</v>
      </c>
      <c r="F156" s="198" t="s">
        <v>398</v>
      </c>
      <c r="G156" s="199" t="s">
        <v>71</v>
      </c>
      <c r="H156" s="200">
        <v>2</v>
      </c>
      <c r="I156" s="201"/>
      <c r="J156" s="202">
        <f>ROUND(I156*H156,2)</f>
        <v>0</v>
      </c>
      <c r="K156" s="203"/>
      <c r="L156" s="143"/>
      <c r="AH156" s="145"/>
      <c r="AI156" s="145"/>
      <c r="AM156" s="145"/>
    </row>
    <row r="157" spans="2:53" s="12" customFormat="1" ht="12" x14ac:dyDescent="0.2">
      <c r="B157" s="143"/>
      <c r="C157" s="210"/>
      <c r="D157" s="205" t="s">
        <v>62</v>
      </c>
      <c r="E157" s="206" t="s">
        <v>1</v>
      </c>
      <c r="F157" s="207"/>
      <c r="G157" s="204"/>
      <c r="H157" s="209"/>
      <c r="I157" s="208"/>
      <c r="J157" s="204"/>
      <c r="K157" s="208"/>
      <c r="L157" s="143"/>
      <c r="AH157" s="145"/>
      <c r="AI157" s="145"/>
      <c r="AM157" s="145"/>
    </row>
    <row r="158" spans="2:53" s="12" customFormat="1" x14ac:dyDescent="0.2">
      <c r="B158" s="143"/>
      <c r="C158" s="204"/>
      <c r="D158" s="205" t="s">
        <v>62</v>
      </c>
      <c r="E158" s="206" t="s">
        <v>1</v>
      </c>
      <c r="F158" s="207"/>
      <c r="G158" s="204"/>
      <c r="H158" s="209"/>
      <c r="I158" s="208"/>
      <c r="J158" s="204"/>
      <c r="K158" s="204"/>
      <c r="L158" s="143"/>
      <c r="AH158" s="145"/>
      <c r="AI158" s="145"/>
      <c r="AM158" s="145"/>
    </row>
    <row r="159" spans="2:53" s="12" customFormat="1" ht="38.25" customHeight="1" x14ac:dyDescent="0.2">
      <c r="B159" s="143"/>
      <c r="C159" s="196">
        <v>13</v>
      </c>
      <c r="D159" s="196" t="s">
        <v>60</v>
      </c>
      <c r="E159" s="197" t="s">
        <v>401</v>
      </c>
      <c r="F159" s="198" t="s">
        <v>404</v>
      </c>
      <c r="G159" s="199" t="s">
        <v>402</v>
      </c>
      <c r="H159" s="200">
        <v>51</v>
      </c>
      <c r="I159" s="201"/>
      <c r="J159" s="202">
        <f>ROUND(I159*H159,2)</f>
        <v>0</v>
      </c>
      <c r="K159" s="203"/>
      <c r="L159" s="143"/>
      <c r="AH159" s="145"/>
      <c r="AI159" s="145"/>
      <c r="AM159" s="145"/>
    </row>
    <row r="160" spans="2:53" s="12" customFormat="1" ht="12" x14ac:dyDescent="0.2">
      <c r="B160" s="143"/>
      <c r="C160" s="195"/>
      <c r="D160" s="194" t="s">
        <v>62</v>
      </c>
      <c r="E160" s="154" t="s">
        <v>1</v>
      </c>
      <c r="F160" s="155"/>
      <c r="G160" s="14"/>
      <c r="H160" s="156"/>
      <c r="I160" s="157"/>
      <c r="J160" s="14"/>
      <c r="K160" s="157"/>
      <c r="L160" s="143"/>
      <c r="AH160" s="145"/>
      <c r="AI160" s="145"/>
      <c r="AM160" s="145"/>
    </row>
    <row r="161" spans="2:53" s="12" customFormat="1" x14ac:dyDescent="0.2">
      <c r="B161" s="143"/>
      <c r="C161" s="14"/>
      <c r="D161" s="194" t="s">
        <v>62</v>
      </c>
      <c r="E161" s="154" t="s">
        <v>1</v>
      </c>
      <c r="F161" s="155"/>
      <c r="G161" s="14"/>
      <c r="H161" s="156"/>
      <c r="I161" s="157"/>
      <c r="J161" s="14"/>
      <c r="K161" s="14"/>
      <c r="L161" s="143"/>
      <c r="AH161" s="145"/>
      <c r="AI161" s="145"/>
      <c r="AM161" s="145"/>
    </row>
    <row r="162" spans="2:53" s="1" customFormat="1" ht="24.2" customHeight="1" x14ac:dyDescent="0.2">
      <c r="B162" s="116"/>
      <c r="C162" s="11"/>
      <c r="D162" s="125" t="s">
        <v>40</v>
      </c>
      <c r="E162" s="126" t="s">
        <v>72</v>
      </c>
      <c r="F162" s="126" t="s">
        <v>129</v>
      </c>
      <c r="G162" s="11"/>
      <c r="H162" s="11"/>
      <c r="I162" s="127"/>
      <c r="J162" s="128">
        <f>J163</f>
        <v>0</v>
      </c>
      <c r="K162" s="11"/>
      <c r="L162" s="31"/>
      <c r="AF162" s="141" t="s">
        <v>70</v>
      </c>
      <c r="AH162" s="141" t="s">
        <v>60</v>
      </c>
      <c r="AI162" s="141" t="s">
        <v>49</v>
      </c>
      <c r="AM162" s="16" t="s">
        <v>59</v>
      </c>
      <c r="AS162" s="142" t="e">
        <f>IF(#REF!="základná",J162,0)</f>
        <v>#REF!</v>
      </c>
      <c r="AT162" s="142" t="e">
        <f>IF(#REF!="znížená",J162,0)</f>
        <v>#REF!</v>
      </c>
      <c r="AU162" s="142" t="e">
        <f>IF(#REF!="zákl. prenesená",J162,0)</f>
        <v>#REF!</v>
      </c>
      <c r="AV162" s="142" t="e">
        <f>IF(#REF!="zníž. prenesená",J162,0)</f>
        <v>#REF!</v>
      </c>
      <c r="AW162" s="142" t="e">
        <f>IF(#REF!="nulová",J162,0)</f>
        <v>#REF!</v>
      </c>
      <c r="AX162" s="16" t="s">
        <v>49</v>
      </c>
      <c r="AY162" s="142">
        <f>ROUND(I162*H162,2)</f>
        <v>0</v>
      </c>
      <c r="AZ162" s="16" t="s">
        <v>70</v>
      </c>
      <c r="BA162" s="141" t="s">
        <v>73</v>
      </c>
    </row>
    <row r="163" spans="2:53" s="1" customFormat="1" ht="15.75" customHeight="1" x14ac:dyDescent="0.2">
      <c r="B163" s="116"/>
      <c r="C163" s="11"/>
      <c r="D163" s="125" t="s">
        <v>40</v>
      </c>
      <c r="E163" s="131" t="s">
        <v>131</v>
      </c>
      <c r="F163" s="131" t="s">
        <v>130</v>
      </c>
      <c r="G163" s="183"/>
      <c r="H163" s="183"/>
      <c r="I163" s="184"/>
      <c r="J163" s="132">
        <f>SUM(J164:J164)</f>
        <v>0</v>
      </c>
      <c r="K163" s="11"/>
      <c r="L163" s="31"/>
      <c r="AF163" s="141"/>
      <c r="AH163" s="141"/>
      <c r="AI163" s="141"/>
      <c r="AM163" s="16"/>
      <c r="AS163" s="142"/>
      <c r="AT163" s="142"/>
      <c r="AU163" s="142"/>
      <c r="AV163" s="142"/>
      <c r="AW163" s="142"/>
      <c r="AX163" s="16"/>
      <c r="AY163" s="142"/>
      <c r="AZ163" s="16"/>
      <c r="BA163" s="141"/>
    </row>
    <row r="164" spans="2:53" s="12" customFormat="1" ht="36" x14ac:dyDescent="0.2">
      <c r="B164" s="143"/>
      <c r="C164" s="176">
        <v>21</v>
      </c>
      <c r="D164" s="176" t="s">
        <v>60</v>
      </c>
      <c r="E164" s="134" t="s">
        <v>289</v>
      </c>
      <c r="F164" s="177" t="s">
        <v>247</v>
      </c>
      <c r="G164" s="178" t="s">
        <v>75</v>
      </c>
      <c r="H164" s="179">
        <v>70</v>
      </c>
      <c r="I164" s="138"/>
      <c r="J164" s="180">
        <f t="shared" ref="J164" si="0">ROUND(I164*H164,2)</f>
        <v>0</v>
      </c>
      <c r="K164" s="177" t="s">
        <v>1</v>
      </c>
      <c r="L164" s="143"/>
      <c r="AH164" s="145" t="s">
        <v>62</v>
      </c>
      <c r="AI164" s="145" t="s">
        <v>49</v>
      </c>
      <c r="AJ164" s="12" t="s">
        <v>49</v>
      </c>
      <c r="AK164" s="12" t="s">
        <v>14</v>
      </c>
      <c r="AL164" s="12" t="s">
        <v>41</v>
      </c>
      <c r="AM164" s="145" t="s">
        <v>59</v>
      </c>
    </row>
    <row r="165" spans="2:53" s="11" customFormat="1" ht="25.9" customHeight="1" x14ac:dyDescent="0.2">
      <c r="B165" s="124"/>
      <c r="D165" s="125" t="s">
        <v>40</v>
      </c>
      <c r="E165" s="126"/>
      <c r="F165" s="126" t="s">
        <v>133</v>
      </c>
      <c r="I165" s="127"/>
      <c r="J165" s="128">
        <f>J166+J168</f>
        <v>0</v>
      </c>
      <c r="L165" s="124"/>
      <c r="AF165" s="125" t="s">
        <v>63</v>
      </c>
      <c r="AH165" s="129" t="s">
        <v>40</v>
      </c>
      <c r="AI165" s="129" t="s">
        <v>41</v>
      </c>
      <c r="AM165" s="125" t="s">
        <v>59</v>
      </c>
      <c r="AY165" s="130">
        <f>AY166</f>
        <v>0</v>
      </c>
    </row>
    <row r="166" spans="2:53" s="11" customFormat="1" ht="14.25" customHeight="1" x14ac:dyDescent="0.2">
      <c r="B166" s="124"/>
      <c r="D166" s="125" t="s">
        <v>40</v>
      </c>
      <c r="E166" s="131">
        <v>800</v>
      </c>
      <c r="F166" s="131" t="s">
        <v>135</v>
      </c>
      <c r="I166" s="127"/>
      <c r="J166" s="132">
        <f>SUM(J167:J167)</f>
        <v>0</v>
      </c>
      <c r="L166" s="124"/>
      <c r="AF166" s="125" t="s">
        <v>63</v>
      </c>
      <c r="AH166" s="129" t="s">
        <v>40</v>
      </c>
      <c r="AI166" s="129" t="s">
        <v>46</v>
      </c>
      <c r="AM166" s="125" t="s">
        <v>59</v>
      </c>
      <c r="AY166" s="130">
        <f>SUM(AY167:AY167)</f>
        <v>0</v>
      </c>
    </row>
    <row r="167" spans="2:53" s="1" customFormat="1" ht="16.5" customHeight="1" x14ac:dyDescent="0.2">
      <c r="B167" s="116"/>
      <c r="C167" s="133">
        <v>22</v>
      </c>
      <c r="D167" s="133" t="s">
        <v>60</v>
      </c>
      <c r="E167" s="134" t="s">
        <v>160</v>
      </c>
      <c r="F167" s="135" t="s">
        <v>138</v>
      </c>
      <c r="G167" s="136" t="s">
        <v>71</v>
      </c>
      <c r="H167" s="137">
        <v>1</v>
      </c>
      <c r="I167" s="138"/>
      <c r="J167" s="139">
        <f t="shared" ref="J167" si="1">ROUND(I167*H167,2)</f>
        <v>0</v>
      </c>
      <c r="K167" s="140"/>
      <c r="L167" s="31"/>
      <c r="AF167" s="141"/>
      <c r="AH167" s="141"/>
      <c r="AI167" s="141"/>
      <c r="AM167" s="16"/>
      <c r="AS167" s="142"/>
      <c r="AT167" s="142"/>
      <c r="AU167" s="142"/>
      <c r="AV167" s="142"/>
      <c r="AW167" s="142"/>
      <c r="AX167" s="16"/>
      <c r="AY167" s="142">
        <f t="shared" ref="AY167" si="2">ROUND(I167*H167,2)</f>
        <v>0</v>
      </c>
      <c r="AZ167" s="16"/>
      <c r="BA167" s="141"/>
    </row>
    <row r="168" spans="2:53" s="11" customFormat="1" ht="25.9" customHeight="1" x14ac:dyDescent="0.2">
      <c r="B168" s="124"/>
      <c r="D168" s="125" t="s">
        <v>40</v>
      </c>
      <c r="E168" s="131" t="s">
        <v>74</v>
      </c>
      <c r="F168" s="131" t="s">
        <v>134</v>
      </c>
      <c r="I168" s="127"/>
      <c r="J168" s="132">
        <f>J169</f>
        <v>0</v>
      </c>
      <c r="L168" s="124"/>
      <c r="AF168" s="125" t="s">
        <v>61</v>
      </c>
      <c r="AH168" s="129" t="s">
        <v>40</v>
      </c>
      <c r="AI168" s="129" t="s">
        <v>41</v>
      </c>
      <c r="AM168" s="125" t="s">
        <v>59</v>
      </c>
      <c r="AY168" s="130">
        <f>AY169</f>
        <v>0</v>
      </c>
    </row>
    <row r="169" spans="2:53" s="1" customFormat="1" ht="21.75" customHeight="1" x14ac:dyDescent="0.2">
      <c r="B169" s="116"/>
      <c r="C169" s="133">
        <v>23</v>
      </c>
      <c r="D169" s="133" t="s">
        <v>60</v>
      </c>
      <c r="E169" s="134" t="s">
        <v>288</v>
      </c>
      <c r="F169" s="135" t="s">
        <v>152</v>
      </c>
      <c r="G169" s="136" t="s">
        <v>75</v>
      </c>
      <c r="H169" s="137">
        <v>2</v>
      </c>
      <c r="I169" s="138"/>
      <c r="J169" s="139">
        <f>ROUND(I169*H169,2)</f>
        <v>0</v>
      </c>
      <c r="K169" s="140"/>
      <c r="L169" s="31"/>
      <c r="AF169" s="141" t="s">
        <v>76</v>
      </c>
      <c r="AH169" s="141" t="s">
        <v>60</v>
      </c>
      <c r="AI169" s="141" t="s">
        <v>46</v>
      </c>
      <c r="AM169" s="16" t="s">
        <v>59</v>
      </c>
      <c r="AS169" s="142" t="e">
        <f>IF(#REF!="základná",J169,0)</f>
        <v>#REF!</v>
      </c>
      <c r="AT169" s="142" t="e">
        <f>IF(#REF!="znížená",J169,0)</f>
        <v>#REF!</v>
      </c>
      <c r="AU169" s="142" t="e">
        <f>IF(#REF!="zákl. prenesená",J169,0)</f>
        <v>#REF!</v>
      </c>
      <c r="AV169" s="142" t="e">
        <f>IF(#REF!="zníž. prenesená",J169,0)</f>
        <v>#REF!</v>
      </c>
      <c r="AW169" s="142" t="e">
        <f>IF(#REF!="nulová",J169,0)</f>
        <v>#REF!</v>
      </c>
      <c r="AX169" s="16" t="s">
        <v>49</v>
      </c>
      <c r="AY169" s="142">
        <f>ROUND(I169*H169,2)</f>
        <v>0</v>
      </c>
      <c r="AZ169" s="16" t="s">
        <v>76</v>
      </c>
      <c r="BA169" s="141" t="s">
        <v>77</v>
      </c>
    </row>
    <row r="170" spans="2:53" s="1" customFormat="1" ht="6.95" customHeight="1" x14ac:dyDescent="0.2">
      <c r="B170" s="46"/>
      <c r="C170" s="47"/>
      <c r="D170" s="47"/>
      <c r="E170" s="47"/>
      <c r="F170" s="47"/>
      <c r="G170" s="47"/>
      <c r="H170" s="47"/>
      <c r="I170" s="47"/>
      <c r="J170" s="47"/>
      <c r="K170" s="47"/>
      <c r="L170" s="31"/>
    </row>
  </sheetData>
  <autoFilter ref="C125:K169"/>
  <mergeCells count="11">
    <mergeCell ref="E118:H118"/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A316"/>
  <sheetViews>
    <sheetView showGridLines="0" tabSelected="1" topLeftCell="A265" zoomScale="80" zoomScaleNormal="80" workbookViewId="0">
      <selection activeCell="I315" sqref="I315"/>
    </sheetView>
  </sheetViews>
  <sheetFormatPr defaultRowHeight="11.25" x14ac:dyDescent="0.2"/>
  <cols>
    <col min="1" max="1" width="8.33203125" customWidth="1"/>
    <col min="2" max="2" width="1.1640625" customWidth="1"/>
    <col min="3" max="3" width="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1640625" customWidth="1"/>
    <col min="13" max="13" width="15" customWidth="1"/>
    <col min="14" max="14" width="11" customWidth="1"/>
    <col min="15" max="15" width="15" customWidth="1"/>
    <col min="16" max="16" width="16.33203125" customWidth="1"/>
    <col min="17" max="17" width="11" customWidth="1"/>
    <col min="18" max="18" width="15" customWidth="1"/>
    <col min="19" max="19" width="16.33203125" customWidth="1"/>
    <col min="32" max="53" width="9.33203125" hidden="1"/>
  </cols>
  <sheetData>
    <row r="2" spans="2:34" ht="36.950000000000003" customHeight="1" x14ac:dyDescent="0.2">
      <c r="L2" s="192"/>
      <c r="AH2" s="16" t="s">
        <v>51</v>
      </c>
    </row>
    <row r="3" spans="2:34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H3" s="16" t="s">
        <v>41</v>
      </c>
    </row>
    <row r="4" spans="2:34" ht="24.95" customHeight="1" x14ac:dyDescent="0.2">
      <c r="B4" s="19"/>
      <c r="D4" s="20" t="s">
        <v>118</v>
      </c>
      <c r="L4" s="19"/>
      <c r="AH4" s="16" t="s">
        <v>3</v>
      </c>
    </row>
    <row r="5" spans="2:34" ht="6.95" customHeight="1" x14ac:dyDescent="0.2">
      <c r="B5" s="19"/>
      <c r="L5" s="19"/>
    </row>
    <row r="6" spans="2:34" ht="12" customHeight="1" x14ac:dyDescent="0.2">
      <c r="B6" s="19"/>
      <c r="D6" s="26" t="s">
        <v>10</v>
      </c>
      <c r="L6" s="19"/>
    </row>
    <row r="7" spans="2:34" ht="26.25" customHeight="1" x14ac:dyDescent="0.2">
      <c r="B7" s="19"/>
      <c r="E7" s="275" t="str">
        <f>'Rekapitulace stavby'!K6</f>
        <v>PD - Kompresorová stanice včetně rozvodů vzduchu</v>
      </c>
      <c r="F7" s="276"/>
      <c r="G7" s="276"/>
      <c r="H7" s="276"/>
      <c r="L7" s="19"/>
    </row>
    <row r="8" spans="2:34" ht="12" customHeight="1" x14ac:dyDescent="0.2">
      <c r="B8" s="19"/>
      <c r="D8" s="26" t="s">
        <v>52</v>
      </c>
      <c r="L8" s="19"/>
    </row>
    <row r="9" spans="2:34" s="1" customFormat="1" ht="16.5" customHeight="1" x14ac:dyDescent="0.2">
      <c r="B9" s="31"/>
      <c r="E9" s="275" t="s">
        <v>185</v>
      </c>
      <c r="F9" s="274"/>
      <c r="G9" s="274"/>
      <c r="H9" s="274"/>
      <c r="L9" s="31"/>
    </row>
    <row r="10" spans="2:34" s="1" customFormat="1" ht="12" customHeight="1" x14ac:dyDescent="0.2">
      <c r="B10" s="31"/>
      <c r="D10" s="26" t="s">
        <v>113</v>
      </c>
      <c r="L10" s="31"/>
    </row>
    <row r="11" spans="2:34" s="1" customFormat="1" ht="16.5" customHeight="1" x14ac:dyDescent="0.2">
      <c r="B11" s="31"/>
      <c r="E11" s="264" t="s">
        <v>188</v>
      </c>
      <c r="F11" s="274"/>
      <c r="G11" s="274"/>
      <c r="H11" s="274"/>
      <c r="L11" s="31"/>
    </row>
    <row r="12" spans="2:34" s="1" customFormat="1" x14ac:dyDescent="0.2">
      <c r="B12" s="31"/>
      <c r="L12" s="31"/>
    </row>
    <row r="13" spans="2:34" s="1" customFormat="1" ht="12" customHeight="1" x14ac:dyDescent="0.2">
      <c r="B13" s="31"/>
      <c r="D13" s="26" t="s">
        <v>92</v>
      </c>
      <c r="F13" s="24" t="s">
        <v>1</v>
      </c>
      <c r="I13" s="26" t="s">
        <v>94</v>
      </c>
      <c r="J13" s="24" t="s">
        <v>1</v>
      </c>
      <c r="L13" s="31"/>
    </row>
    <row r="14" spans="2:34" s="1" customFormat="1" ht="12" customHeight="1" x14ac:dyDescent="0.2">
      <c r="B14" s="31"/>
      <c r="D14" s="26" t="s">
        <v>93</v>
      </c>
      <c r="F14" s="24" t="s">
        <v>183</v>
      </c>
      <c r="I14" s="26" t="s">
        <v>95</v>
      </c>
      <c r="J14" s="54">
        <f>'Rekapitulace stavby'!AN8</f>
        <v>44645</v>
      </c>
      <c r="L14" s="31"/>
    </row>
    <row r="15" spans="2:34" s="1" customFormat="1" ht="10.9" customHeight="1" x14ac:dyDescent="0.2">
      <c r="B15" s="31"/>
      <c r="E15"/>
      <c r="L15" s="31"/>
    </row>
    <row r="16" spans="2:34" s="1" customFormat="1" ht="12" customHeight="1" x14ac:dyDescent="0.2">
      <c r="B16" s="31"/>
      <c r="D16" s="26" t="s">
        <v>98</v>
      </c>
      <c r="I16" s="26" t="s">
        <v>97</v>
      </c>
      <c r="J16" s="24" t="s">
        <v>1</v>
      </c>
      <c r="L16" s="31"/>
    </row>
    <row r="17" spans="2:12" s="1" customFormat="1" ht="18" customHeight="1" x14ac:dyDescent="0.2">
      <c r="B17" s="31"/>
      <c r="E17" s="24" t="s">
        <v>184</v>
      </c>
      <c r="I17" s="26" t="s">
        <v>96</v>
      </c>
      <c r="J17" s="24" t="s">
        <v>1</v>
      </c>
      <c r="L17" s="31"/>
    </row>
    <row r="18" spans="2:12" s="1" customFormat="1" ht="6.95" customHeight="1" x14ac:dyDescent="0.2">
      <c r="B18" s="31"/>
      <c r="L18" s="31"/>
    </row>
    <row r="19" spans="2:12" s="1" customFormat="1" ht="12" customHeight="1" x14ac:dyDescent="0.2">
      <c r="B19" s="31"/>
      <c r="D19" s="26" t="s">
        <v>12</v>
      </c>
      <c r="I19" s="26" t="s">
        <v>97</v>
      </c>
      <c r="J19" s="27"/>
      <c r="L19" s="31"/>
    </row>
    <row r="20" spans="2:12" s="1" customFormat="1" ht="18" customHeight="1" x14ac:dyDescent="0.2">
      <c r="B20" s="31"/>
      <c r="E20" s="277"/>
      <c r="F20" s="257"/>
      <c r="G20" s="257"/>
      <c r="H20" s="257"/>
      <c r="I20" s="26" t="s">
        <v>96</v>
      </c>
      <c r="J20" s="27"/>
      <c r="L20" s="31"/>
    </row>
    <row r="21" spans="2:12" s="1" customFormat="1" ht="6.95" customHeight="1" x14ac:dyDescent="0.2">
      <c r="B21" s="31"/>
      <c r="L21" s="31"/>
    </row>
    <row r="22" spans="2:12" s="1" customFormat="1" ht="12" customHeight="1" x14ac:dyDescent="0.2">
      <c r="B22" s="31"/>
      <c r="D22" s="26" t="s">
        <v>13</v>
      </c>
      <c r="I22" s="26" t="s">
        <v>97</v>
      </c>
      <c r="J22" s="24" t="s">
        <v>1</v>
      </c>
      <c r="L22" s="31"/>
    </row>
    <row r="23" spans="2:12" s="1" customFormat="1" ht="18" customHeight="1" x14ac:dyDescent="0.2">
      <c r="B23" s="31"/>
      <c r="E23" s="24" t="s">
        <v>100</v>
      </c>
      <c r="I23" s="26" t="s">
        <v>96</v>
      </c>
      <c r="J23" s="24" t="s">
        <v>1</v>
      </c>
      <c r="L23" s="31"/>
    </row>
    <row r="24" spans="2:12" s="1" customFormat="1" ht="6.95" customHeight="1" x14ac:dyDescent="0.2">
      <c r="B24" s="31"/>
      <c r="L24" s="31"/>
    </row>
    <row r="25" spans="2:12" s="1" customFormat="1" ht="12" customHeight="1" x14ac:dyDescent="0.2">
      <c r="B25" s="31"/>
      <c r="D25" s="26" t="s">
        <v>101</v>
      </c>
      <c r="I25" s="26" t="s">
        <v>97</v>
      </c>
      <c r="J25" s="24" t="str">
        <f>IF('Rekapitulace stavby'!AN19="","",'Rekapitulace stavby'!AN19)</f>
        <v/>
      </c>
      <c r="L25" s="31"/>
    </row>
    <row r="26" spans="2:12" s="1" customFormat="1" ht="18" customHeight="1" x14ac:dyDescent="0.2">
      <c r="B26" s="31"/>
      <c r="E26" s="24" t="str">
        <f>IF('Rekapitulace stavby'!E20="","",'Rekapitulace stavby'!E20)</f>
        <v xml:space="preserve"> </v>
      </c>
      <c r="I26" s="26" t="s">
        <v>96</v>
      </c>
      <c r="J26" s="24" t="str">
        <f>IF('Rekapitulace stavby'!AN20="","",'Rekapitulace stavby'!AN20)</f>
        <v/>
      </c>
      <c r="L26" s="31"/>
    </row>
    <row r="27" spans="2:12" s="1" customFormat="1" ht="6.95" customHeight="1" x14ac:dyDescent="0.2">
      <c r="B27" s="31"/>
      <c r="L27" s="31"/>
    </row>
    <row r="28" spans="2:12" s="1" customFormat="1" ht="12" customHeight="1" x14ac:dyDescent="0.2">
      <c r="B28" s="31"/>
      <c r="D28" s="26" t="s">
        <v>15</v>
      </c>
      <c r="L28" s="31"/>
    </row>
    <row r="29" spans="2:12" s="7" customFormat="1" ht="16.5" customHeight="1" x14ac:dyDescent="0.2">
      <c r="B29" s="90"/>
      <c r="E29" s="261" t="s">
        <v>1</v>
      </c>
      <c r="F29" s="261"/>
      <c r="G29" s="261"/>
      <c r="H29" s="261"/>
      <c r="L29" s="90"/>
    </row>
    <row r="30" spans="2:12" s="1" customFormat="1" ht="6.95" customHeight="1" x14ac:dyDescent="0.2">
      <c r="B30" s="31"/>
      <c r="L30" s="31"/>
    </row>
    <row r="31" spans="2:12" s="1" customFormat="1" ht="6.95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 x14ac:dyDescent="0.2">
      <c r="B32" s="31"/>
      <c r="D32" s="24" t="s">
        <v>53</v>
      </c>
      <c r="J32" s="91">
        <f>J98</f>
        <v>0</v>
      </c>
      <c r="L32" s="31"/>
    </row>
    <row r="33" spans="2:12" s="1" customFormat="1" ht="14.45" customHeight="1" x14ac:dyDescent="0.2">
      <c r="B33" s="31"/>
      <c r="D33" s="92" t="s">
        <v>114</v>
      </c>
      <c r="J33" s="91">
        <f>0</f>
        <v>0</v>
      </c>
      <c r="L33" s="31"/>
    </row>
    <row r="34" spans="2:12" s="1" customFormat="1" ht="25.35" customHeight="1" x14ac:dyDescent="0.2">
      <c r="B34" s="31"/>
      <c r="D34" s="93" t="s">
        <v>16</v>
      </c>
      <c r="J34" s="67">
        <f>ROUND(J32 + J33, 2)</f>
        <v>0</v>
      </c>
      <c r="L34" s="31"/>
    </row>
    <row r="35" spans="2:12" s="1" customFormat="1" ht="6.95" customHeight="1" x14ac:dyDescent="0.2">
      <c r="B35" s="31"/>
      <c r="D35" s="55"/>
      <c r="E35" s="55"/>
      <c r="F35" s="55"/>
      <c r="G35" s="55"/>
      <c r="H35" s="55"/>
      <c r="I35" s="55"/>
      <c r="J35" s="55"/>
      <c r="K35" s="55"/>
      <c r="L35" s="31"/>
    </row>
    <row r="36" spans="2:12" s="1" customFormat="1" ht="14.45" customHeight="1" x14ac:dyDescent="0.2">
      <c r="B36" s="31"/>
      <c r="D36" s="172"/>
      <c r="E36" s="172"/>
      <c r="F36" s="174" t="s">
        <v>90</v>
      </c>
      <c r="I36" s="34" t="s">
        <v>91</v>
      </c>
      <c r="J36" s="34" t="s">
        <v>115</v>
      </c>
      <c r="L36" s="31"/>
    </row>
    <row r="37" spans="2:12" s="1" customFormat="1" ht="14.45" customHeight="1" x14ac:dyDescent="0.2">
      <c r="B37" s="31"/>
      <c r="D37" s="175" t="s">
        <v>17</v>
      </c>
      <c r="E37" s="169" t="s">
        <v>107</v>
      </c>
      <c r="F37" s="171"/>
      <c r="G37" s="172"/>
      <c r="H37" s="172"/>
      <c r="I37" s="173">
        <v>0.21</v>
      </c>
      <c r="J37" s="171">
        <f>J34*(21/100)</f>
        <v>0</v>
      </c>
      <c r="L37" s="31"/>
    </row>
    <row r="38" spans="2:12" s="1" customFormat="1" ht="14.45" customHeight="1" x14ac:dyDescent="0.2">
      <c r="B38" s="31"/>
      <c r="D38" s="172"/>
      <c r="E38" s="169" t="s">
        <v>108</v>
      </c>
      <c r="F38" s="171"/>
      <c r="G38" s="172"/>
      <c r="H38" s="172"/>
      <c r="I38" s="173">
        <v>0.15</v>
      </c>
      <c r="J38" s="171"/>
      <c r="L38" s="31"/>
    </row>
    <row r="39" spans="2:12" s="1" customFormat="1" ht="14.45" hidden="1" customHeight="1" x14ac:dyDescent="0.2">
      <c r="B39" s="31"/>
      <c r="E39" s="26" t="s">
        <v>18</v>
      </c>
      <c r="F39" s="87" t="e">
        <f>ROUND((SUM(#REF!) + SUM(AU130:AU315)),  2)</f>
        <v>#REF!</v>
      </c>
      <c r="I39" s="97">
        <v>0.2</v>
      </c>
      <c r="J39" s="87">
        <f>0</f>
        <v>0</v>
      </c>
      <c r="L39" s="31"/>
    </row>
    <row r="40" spans="2:12" s="1" customFormat="1" ht="14.45" hidden="1" customHeight="1" x14ac:dyDescent="0.2">
      <c r="B40" s="31"/>
      <c r="E40" s="26" t="s">
        <v>19</v>
      </c>
      <c r="F40" s="87" t="e">
        <f>ROUND((SUM(#REF!) + SUM(AV130:AV315)),  2)</f>
        <v>#REF!</v>
      </c>
      <c r="I40" s="97">
        <v>0.2</v>
      </c>
      <c r="J40" s="87">
        <f>0</f>
        <v>0</v>
      </c>
      <c r="L40" s="31"/>
    </row>
    <row r="41" spans="2:12" s="1" customFormat="1" ht="14.45" hidden="1" customHeight="1" x14ac:dyDescent="0.2">
      <c r="B41" s="31"/>
      <c r="E41" s="36" t="s">
        <v>20</v>
      </c>
      <c r="F41" s="94" t="e">
        <f>ROUND((SUM(#REF!) + SUM(AW130:AW315)),  2)</f>
        <v>#REF!</v>
      </c>
      <c r="G41" s="95"/>
      <c r="H41" s="95"/>
      <c r="I41" s="96">
        <v>0</v>
      </c>
      <c r="J41" s="94">
        <f>0</f>
        <v>0</v>
      </c>
      <c r="L41" s="31"/>
    </row>
    <row r="42" spans="2:12" s="1" customFormat="1" ht="6.95" customHeight="1" x14ac:dyDescent="0.2">
      <c r="B42" s="31"/>
      <c r="L42" s="31"/>
    </row>
    <row r="43" spans="2:12" s="1" customFormat="1" ht="25.35" customHeight="1" x14ac:dyDescent="0.2">
      <c r="B43" s="31"/>
      <c r="C43" s="98"/>
      <c r="D43" s="99" t="s">
        <v>21</v>
      </c>
      <c r="E43" s="58"/>
      <c r="F43" s="58"/>
      <c r="G43" s="100" t="s">
        <v>22</v>
      </c>
      <c r="H43" s="101" t="s">
        <v>116</v>
      </c>
      <c r="I43" s="58"/>
      <c r="J43" s="102">
        <f>J34+J37</f>
        <v>0</v>
      </c>
      <c r="K43" s="103"/>
      <c r="L43" s="31"/>
    </row>
    <row r="44" spans="2:12" s="1" customFormat="1" ht="14.45" customHeight="1" x14ac:dyDescent="0.2">
      <c r="B44" s="31"/>
      <c r="L44" s="31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1"/>
      <c r="D50" s="43" t="s">
        <v>23</v>
      </c>
      <c r="E50" s="44"/>
      <c r="F50" s="44"/>
      <c r="G50" s="43" t="s">
        <v>102</v>
      </c>
      <c r="H50" s="44"/>
      <c r="I50" s="44"/>
      <c r="J50" s="44"/>
      <c r="K50" s="44"/>
      <c r="L50" s="31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1"/>
      <c r="D61" s="45" t="s">
        <v>103</v>
      </c>
      <c r="E61" s="33"/>
      <c r="F61" s="104" t="s">
        <v>104</v>
      </c>
      <c r="G61" s="45" t="s">
        <v>103</v>
      </c>
      <c r="H61" s="33"/>
      <c r="I61" s="33"/>
      <c r="J61" s="104" t="s">
        <v>104</v>
      </c>
      <c r="K61" s="33"/>
      <c r="L61" s="31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1"/>
      <c r="D65" s="43" t="s">
        <v>106</v>
      </c>
      <c r="E65" s="44"/>
      <c r="F65" s="44"/>
      <c r="G65" s="43" t="s">
        <v>105</v>
      </c>
      <c r="H65" s="44"/>
      <c r="I65" s="44"/>
      <c r="J65" s="44"/>
      <c r="K65" s="44"/>
      <c r="L65" s="31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1"/>
      <c r="D76" s="45" t="s">
        <v>103</v>
      </c>
      <c r="E76" s="33"/>
      <c r="F76" s="104" t="s">
        <v>104</v>
      </c>
      <c r="G76" s="45" t="s">
        <v>103</v>
      </c>
      <c r="H76" s="33"/>
      <c r="I76" s="33"/>
      <c r="J76" s="104" t="s">
        <v>104</v>
      </c>
      <c r="K76" s="33"/>
      <c r="L76" s="31"/>
    </row>
    <row r="77" spans="2:12" s="1" customFormat="1" ht="14.45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6.95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4.95" customHeight="1" x14ac:dyDescent="0.2">
      <c r="B82" s="31"/>
      <c r="C82" s="20" t="s">
        <v>119</v>
      </c>
      <c r="L82" s="31"/>
    </row>
    <row r="83" spans="2:12" s="1" customFormat="1" ht="6.95" customHeight="1" x14ac:dyDescent="0.2">
      <c r="B83" s="31"/>
      <c r="L83" s="31"/>
    </row>
    <row r="84" spans="2:12" s="1" customFormat="1" ht="12" customHeight="1" x14ac:dyDescent="0.2">
      <c r="B84" s="31"/>
      <c r="C84" s="26" t="s">
        <v>10</v>
      </c>
      <c r="L84" s="31"/>
    </row>
    <row r="85" spans="2:12" s="1" customFormat="1" ht="26.25" customHeight="1" x14ac:dyDescent="0.2">
      <c r="B85" s="31"/>
      <c r="E85" s="275" t="str">
        <f>E7</f>
        <v>PD - Kompresorová stanice včetně rozvodů vzduchu</v>
      </c>
      <c r="F85" s="276"/>
      <c r="G85" s="276"/>
      <c r="H85" s="276"/>
      <c r="L85" s="31"/>
    </row>
    <row r="86" spans="2:12" ht="12" customHeight="1" x14ac:dyDescent="0.2">
      <c r="B86" s="19"/>
      <c r="C86" s="26" t="s">
        <v>52</v>
      </c>
      <c r="L86" s="19"/>
    </row>
    <row r="87" spans="2:12" s="1" customFormat="1" ht="16.5" customHeight="1" x14ac:dyDescent="0.2">
      <c r="B87" s="31"/>
      <c r="E87" s="275" t="str">
        <f>E9</f>
        <v>PS 01 – TECHNOLOGIE KOMPRESOROVÉ STANICE</v>
      </c>
      <c r="F87" s="274"/>
      <c r="G87" s="274"/>
      <c r="H87" s="274"/>
      <c r="L87" s="31"/>
    </row>
    <row r="88" spans="2:12" s="1" customFormat="1" ht="12" customHeight="1" x14ac:dyDescent="0.2">
      <c r="B88" s="31"/>
      <c r="C88" s="26" t="s">
        <v>117</v>
      </c>
      <c r="L88" s="31"/>
    </row>
    <row r="89" spans="2:12" s="1" customFormat="1" ht="16.5" customHeight="1" x14ac:dyDescent="0.2">
      <c r="B89" s="31"/>
      <c r="E89" s="264" t="str">
        <f>E11</f>
        <v>D2.1 TECHNOLOGIE KOMPRESOROVÉ STANICE</v>
      </c>
      <c r="F89" s="274"/>
      <c r="G89" s="274"/>
      <c r="H89" s="274"/>
      <c r="L89" s="31"/>
    </row>
    <row r="90" spans="2:12" s="1" customFormat="1" ht="6.95" customHeight="1" x14ac:dyDescent="0.2">
      <c r="B90" s="31"/>
      <c r="L90" s="31"/>
    </row>
    <row r="91" spans="2:12" s="1" customFormat="1" ht="12" customHeight="1" x14ac:dyDescent="0.2">
      <c r="B91" s="31"/>
      <c r="C91" s="26" t="s">
        <v>93</v>
      </c>
      <c r="F91" s="24" t="str">
        <f>F14</f>
        <v>Ostrava</v>
      </c>
      <c r="I91" s="26" t="s">
        <v>95</v>
      </c>
      <c r="J91" s="54">
        <f>IF(J14="","",J14)</f>
        <v>44645</v>
      </c>
      <c r="L91" s="31"/>
    </row>
    <row r="92" spans="2:12" s="1" customFormat="1" ht="6.95" customHeight="1" x14ac:dyDescent="0.2">
      <c r="B92" s="31"/>
      <c r="L92" s="31"/>
    </row>
    <row r="93" spans="2:12" s="1" customFormat="1" ht="15.2" customHeight="1" x14ac:dyDescent="0.2">
      <c r="B93" s="31"/>
      <c r="C93" s="26" t="s">
        <v>98</v>
      </c>
      <c r="F93" s="24" t="str">
        <f>E17</f>
        <v>Dopravní podnik Ostrava a.s.</v>
      </c>
      <c r="I93" s="26" t="s">
        <v>13</v>
      </c>
      <c r="J93" s="29" t="str">
        <f>E23</f>
        <v xml:space="preserve"> Ing. Ľubomír Charvát</v>
      </c>
      <c r="L93" s="31"/>
    </row>
    <row r="94" spans="2:12" s="1" customFormat="1" ht="15.2" customHeight="1" x14ac:dyDescent="0.2">
      <c r="B94" s="31"/>
      <c r="C94" s="26" t="s">
        <v>99</v>
      </c>
      <c r="F94" s="24" t="str">
        <f>IF(E20="","",E20)</f>
        <v/>
      </c>
      <c r="I94" s="26" t="s">
        <v>101</v>
      </c>
      <c r="J94" s="29" t="str">
        <f>E26</f>
        <v xml:space="preserve"> </v>
      </c>
      <c r="L94" s="31"/>
    </row>
    <row r="95" spans="2:12" s="1" customFormat="1" ht="10.35" customHeight="1" x14ac:dyDescent="0.2">
      <c r="B95" s="31"/>
      <c r="L95" s="31"/>
    </row>
    <row r="96" spans="2:12" s="1" customFormat="1" ht="29.25" customHeight="1" x14ac:dyDescent="0.2">
      <c r="B96" s="31"/>
      <c r="C96" s="105" t="s">
        <v>120</v>
      </c>
      <c r="D96" s="98"/>
      <c r="E96" s="98"/>
      <c r="F96" s="98"/>
      <c r="G96" s="98"/>
      <c r="H96" s="98"/>
      <c r="I96" s="98"/>
      <c r="J96" s="106" t="s">
        <v>88</v>
      </c>
      <c r="K96" s="98"/>
      <c r="L96" s="31"/>
    </row>
    <row r="97" spans="2:35" s="1" customFormat="1" ht="10.35" customHeight="1" x14ac:dyDescent="0.2">
      <c r="B97" s="31"/>
      <c r="L97" s="31"/>
    </row>
    <row r="98" spans="2:35" s="1" customFormat="1" ht="22.9" customHeight="1" x14ac:dyDescent="0.2">
      <c r="B98" s="31"/>
      <c r="C98" s="107" t="s">
        <v>149</v>
      </c>
      <c r="J98" s="67">
        <f>J130</f>
        <v>0</v>
      </c>
      <c r="L98" s="31"/>
      <c r="AI98" s="16" t="s">
        <v>54</v>
      </c>
    </row>
    <row r="99" spans="2:35" s="8" customFormat="1" ht="24.95" customHeight="1" x14ac:dyDescent="0.2">
      <c r="B99" s="108"/>
      <c r="D99" s="109" t="s">
        <v>55</v>
      </c>
      <c r="E99" s="110"/>
      <c r="F99" s="110"/>
      <c r="G99" s="110"/>
      <c r="H99" s="110"/>
      <c r="I99" s="110"/>
      <c r="J99" s="111">
        <f>J131</f>
        <v>0</v>
      </c>
      <c r="L99" s="108"/>
    </row>
    <row r="100" spans="2:35" s="9" customFormat="1" ht="19.899999999999999" customHeight="1" x14ac:dyDescent="0.2">
      <c r="B100" s="112"/>
      <c r="D100" s="113" t="s">
        <v>142</v>
      </c>
      <c r="E100" s="114"/>
      <c r="F100" s="114"/>
      <c r="G100" s="114"/>
      <c r="H100" s="114"/>
      <c r="I100" s="114"/>
      <c r="J100" s="115">
        <f>J132</f>
        <v>0</v>
      </c>
      <c r="L100" s="112"/>
    </row>
    <row r="101" spans="2:35" s="9" customFormat="1" ht="19.899999999999999" customHeight="1" x14ac:dyDescent="0.2">
      <c r="B101" s="112"/>
      <c r="D101" s="113" t="s">
        <v>143</v>
      </c>
      <c r="E101" s="114"/>
      <c r="F101" s="114"/>
      <c r="G101" s="114"/>
      <c r="H101" s="114"/>
      <c r="I101" s="114"/>
      <c r="J101" s="115">
        <f>J156</f>
        <v>0</v>
      </c>
      <c r="L101" s="112"/>
    </row>
    <row r="102" spans="2:35" s="9" customFormat="1" ht="19.899999999999999" customHeight="1" x14ac:dyDescent="0.2">
      <c r="B102" s="112"/>
      <c r="D102" s="113" t="s">
        <v>261</v>
      </c>
      <c r="E102" s="114"/>
      <c r="F102" s="114"/>
      <c r="G102" s="114"/>
      <c r="H102" s="114"/>
      <c r="I102" s="114"/>
      <c r="J102" s="115">
        <f>J157</f>
        <v>0</v>
      </c>
      <c r="L102" s="112"/>
    </row>
    <row r="103" spans="2:35" s="9" customFormat="1" ht="19.899999999999999" customHeight="1" x14ac:dyDescent="0.2">
      <c r="B103" s="112"/>
      <c r="D103" s="113" t="s">
        <v>262</v>
      </c>
      <c r="E103" s="114"/>
      <c r="F103" s="114"/>
      <c r="G103" s="114"/>
      <c r="H103" s="114"/>
      <c r="I103" s="114"/>
      <c r="J103" s="115">
        <f>J253</f>
        <v>0</v>
      </c>
      <c r="L103" s="112"/>
    </row>
    <row r="104" spans="2:35" s="9" customFormat="1" ht="19.899999999999999" customHeight="1" x14ac:dyDescent="0.2">
      <c r="B104" s="112"/>
      <c r="D104" s="113" t="s">
        <v>144</v>
      </c>
      <c r="E104" s="114"/>
      <c r="F104" s="114"/>
      <c r="G104" s="114"/>
      <c r="H104" s="114"/>
      <c r="I104" s="114"/>
      <c r="J104" s="115">
        <f>J275</f>
        <v>0</v>
      </c>
      <c r="L104" s="112"/>
    </row>
    <row r="105" spans="2:35" s="8" customFormat="1" ht="24.95" customHeight="1" x14ac:dyDescent="0.2">
      <c r="B105" s="108"/>
      <c r="D105" s="109" t="s">
        <v>145</v>
      </c>
      <c r="E105" s="110"/>
      <c r="F105" s="110"/>
      <c r="G105" s="110"/>
      <c r="H105" s="110"/>
      <c r="I105" s="110"/>
      <c r="J105" s="181">
        <f>J300</f>
        <v>0</v>
      </c>
      <c r="L105" s="108"/>
    </row>
    <row r="106" spans="2:35" s="9" customFormat="1" ht="19.899999999999999" customHeight="1" x14ac:dyDescent="0.2">
      <c r="B106" s="112"/>
      <c r="D106" s="113" t="s">
        <v>146</v>
      </c>
      <c r="E106" s="114"/>
      <c r="F106" s="114"/>
      <c r="G106" s="114"/>
      <c r="H106" s="114"/>
      <c r="I106" s="114"/>
      <c r="J106" s="182">
        <f>J301</f>
        <v>0</v>
      </c>
      <c r="L106" s="112"/>
    </row>
    <row r="107" spans="2:35" s="9" customFormat="1" ht="19.899999999999999" customHeight="1" x14ac:dyDescent="0.2">
      <c r="B107" s="112"/>
      <c r="D107" s="109" t="s">
        <v>133</v>
      </c>
      <c r="E107" s="110"/>
      <c r="F107" s="110"/>
      <c r="G107" s="110"/>
      <c r="H107" s="110"/>
      <c r="I107" s="110"/>
      <c r="J107" s="181">
        <f>J304</f>
        <v>0</v>
      </c>
      <c r="L107" s="112"/>
    </row>
    <row r="108" spans="2:35" s="9" customFormat="1" ht="19.899999999999999" customHeight="1" x14ac:dyDescent="0.2">
      <c r="B108" s="112"/>
      <c r="D108" s="113" t="s">
        <v>147</v>
      </c>
      <c r="E108" s="114"/>
      <c r="F108" s="114"/>
      <c r="G108" s="114"/>
      <c r="H108" s="114"/>
      <c r="I108" s="114"/>
      <c r="J108" s="182">
        <f>J305</f>
        <v>0</v>
      </c>
      <c r="L108" s="112"/>
    </row>
    <row r="109" spans="2:35" s="8" customFormat="1" ht="24.95" customHeight="1" x14ac:dyDescent="0.2">
      <c r="B109" s="108"/>
      <c r="D109" s="113" t="s">
        <v>148</v>
      </c>
      <c r="E109" s="114"/>
      <c r="F109" s="114"/>
      <c r="G109" s="114"/>
      <c r="H109" s="114"/>
      <c r="I109" s="114"/>
      <c r="J109" s="182">
        <f>J314</f>
        <v>0</v>
      </c>
      <c r="L109" s="108"/>
    </row>
    <row r="110" spans="2:35" s="1" customFormat="1" ht="6.95" customHeight="1" x14ac:dyDescent="0.2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1"/>
    </row>
    <row r="114" spans="2:12" s="1" customFormat="1" ht="6.95" customHeight="1" x14ac:dyDescent="0.2">
      <c r="B114" s="48"/>
      <c r="C114" s="49"/>
      <c r="D114" s="49"/>
      <c r="E114" s="49"/>
      <c r="F114" s="49"/>
      <c r="G114" s="49"/>
      <c r="H114" s="49"/>
      <c r="I114" s="49"/>
      <c r="J114" s="49"/>
      <c r="K114" s="49"/>
      <c r="L114" s="31"/>
    </row>
    <row r="115" spans="2:12" s="1" customFormat="1" ht="24.95" customHeight="1" x14ac:dyDescent="0.2">
      <c r="B115" s="31"/>
      <c r="C115" s="20" t="s">
        <v>121</v>
      </c>
      <c r="L115" s="31"/>
    </row>
    <row r="116" spans="2:12" s="1" customFormat="1" ht="6.95" customHeight="1" x14ac:dyDescent="0.2">
      <c r="B116" s="31"/>
      <c r="L116" s="31"/>
    </row>
    <row r="117" spans="2:12" s="1" customFormat="1" ht="12" customHeight="1" x14ac:dyDescent="0.2">
      <c r="B117" s="31"/>
      <c r="C117" s="26" t="s">
        <v>10</v>
      </c>
      <c r="L117" s="31"/>
    </row>
    <row r="118" spans="2:12" s="1" customFormat="1" ht="26.25" customHeight="1" x14ac:dyDescent="0.2">
      <c r="B118" s="31"/>
      <c r="E118" s="275" t="str">
        <f>E7</f>
        <v>PD - Kompresorová stanice včetně rozvodů vzduchu</v>
      </c>
      <c r="F118" s="276"/>
      <c r="G118" s="276"/>
      <c r="H118" s="276"/>
      <c r="L118" s="31"/>
    </row>
    <row r="119" spans="2:12" ht="12" customHeight="1" x14ac:dyDescent="0.2">
      <c r="B119" s="19"/>
      <c r="C119" s="26" t="s">
        <v>52</v>
      </c>
      <c r="L119" s="19"/>
    </row>
    <row r="120" spans="2:12" s="1" customFormat="1" ht="16.5" customHeight="1" x14ac:dyDescent="0.2">
      <c r="B120" s="31"/>
      <c r="E120" s="275" t="str">
        <f>E9</f>
        <v>PS 01 – TECHNOLOGIE KOMPRESOROVÉ STANICE</v>
      </c>
      <c r="F120" s="274"/>
      <c r="G120" s="274"/>
      <c r="H120" s="274"/>
      <c r="L120" s="31"/>
    </row>
    <row r="121" spans="2:12" s="1" customFormat="1" ht="12" customHeight="1" x14ac:dyDescent="0.2">
      <c r="B121" s="31"/>
      <c r="C121" s="26" t="s">
        <v>113</v>
      </c>
      <c r="L121" s="31"/>
    </row>
    <row r="122" spans="2:12" s="1" customFormat="1" ht="16.5" customHeight="1" x14ac:dyDescent="0.2">
      <c r="B122" s="31"/>
      <c r="E122" s="264" t="str">
        <f>E11</f>
        <v>D2.1 TECHNOLOGIE KOMPRESOROVÉ STANICE</v>
      </c>
      <c r="F122" s="274"/>
      <c r="G122" s="274"/>
      <c r="H122" s="274"/>
      <c r="L122" s="31"/>
    </row>
    <row r="123" spans="2:12" s="1" customFormat="1" ht="6.95" customHeight="1" x14ac:dyDescent="0.2">
      <c r="B123" s="31"/>
      <c r="L123" s="31"/>
    </row>
    <row r="124" spans="2:12" s="1" customFormat="1" ht="12" customHeight="1" x14ac:dyDescent="0.2">
      <c r="B124" s="31"/>
      <c r="C124" s="26" t="s">
        <v>93</v>
      </c>
      <c r="F124" s="24" t="str">
        <f>F14</f>
        <v>Ostrava</v>
      </c>
      <c r="I124" s="26" t="s">
        <v>95</v>
      </c>
      <c r="J124" s="54">
        <f>IF(J14="","",J14)</f>
        <v>44645</v>
      </c>
      <c r="L124" s="31"/>
    </row>
    <row r="125" spans="2:12" s="1" customFormat="1" ht="6.95" customHeight="1" x14ac:dyDescent="0.2">
      <c r="B125" s="31"/>
      <c r="L125" s="31"/>
    </row>
    <row r="126" spans="2:12" s="1" customFormat="1" ht="15.2" customHeight="1" x14ac:dyDescent="0.2">
      <c r="B126" s="31"/>
      <c r="C126" s="26" t="s">
        <v>98</v>
      </c>
      <c r="F126" s="24" t="str">
        <f>E17</f>
        <v>Dopravní podnik Ostrava a.s.</v>
      </c>
      <c r="I126" s="26" t="s">
        <v>13</v>
      </c>
      <c r="J126" s="29" t="str">
        <f>E23</f>
        <v xml:space="preserve"> Ing. Ľubomír Charvát</v>
      </c>
      <c r="L126" s="31"/>
    </row>
    <row r="127" spans="2:12" s="1" customFormat="1" ht="15.2" customHeight="1" x14ac:dyDescent="0.2">
      <c r="B127" s="31"/>
      <c r="C127" s="26" t="s">
        <v>99</v>
      </c>
      <c r="F127" s="24" t="str">
        <f>IF(E20="","",E20)</f>
        <v/>
      </c>
      <c r="I127" s="26" t="s">
        <v>101</v>
      </c>
      <c r="J127" s="29" t="str">
        <f>E26</f>
        <v xml:space="preserve"> </v>
      </c>
      <c r="L127" s="31"/>
    </row>
    <row r="128" spans="2:12" s="1" customFormat="1" ht="10.35" customHeight="1" x14ac:dyDescent="0.2">
      <c r="B128" s="31"/>
      <c r="L128" s="31"/>
    </row>
    <row r="129" spans="2:53" s="10" customFormat="1" ht="29.25" customHeight="1" x14ac:dyDescent="0.2">
      <c r="B129" s="117"/>
      <c r="C129" s="118" t="s">
        <v>56</v>
      </c>
      <c r="D129" s="119" t="s">
        <v>27</v>
      </c>
      <c r="E129" s="119" t="s">
        <v>25</v>
      </c>
      <c r="F129" s="119" t="s">
        <v>26</v>
      </c>
      <c r="G129" s="119" t="s">
        <v>57</v>
      </c>
      <c r="H129" s="119" t="s">
        <v>122</v>
      </c>
      <c r="I129" s="119" t="s">
        <v>87</v>
      </c>
      <c r="J129" s="120" t="s">
        <v>88</v>
      </c>
      <c r="K129" s="121" t="s">
        <v>58</v>
      </c>
      <c r="L129" s="117"/>
    </row>
    <row r="130" spans="2:53" s="1" customFormat="1" ht="22.9" customHeight="1" x14ac:dyDescent="0.25">
      <c r="B130" s="31"/>
      <c r="C130" s="65" t="s">
        <v>149</v>
      </c>
      <c r="J130" s="122">
        <f>J131</f>
        <v>0</v>
      </c>
      <c r="K130" s="189"/>
      <c r="L130" s="31"/>
      <c r="AH130" s="16" t="s">
        <v>40</v>
      </c>
      <c r="AI130" s="16" t="s">
        <v>54</v>
      </c>
      <c r="AY130" s="123" t="e">
        <f>#REF!+#REF!+AY304+AY314</f>
        <v>#REF!</v>
      </c>
    </row>
    <row r="131" spans="2:53" s="1" customFormat="1" ht="22.9" customHeight="1" x14ac:dyDescent="0.2">
      <c r="B131" s="31"/>
      <c r="C131" s="65"/>
      <c r="D131" s="125" t="s">
        <v>40</v>
      </c>
      <c r="E131" s="126" t="s">
        <v>128</v>
      </c>
      <c r="F131" s="126" t="s">
        <v>132</v>
      </c>
      <c r="G131" s="11"/>
      <c r="H131" s="11"/>
      <c r="I131" s="127"/>
      <c r="J131" s="128">
        <f>J132+J275+J156+J300+J304</f>
        <v>0</v>
      </c>
      <c r="L131" s="31"/>
      <c r="AH131" s="16"/>
      <c r="AI131" s="16"/>
      <c r="AY131" s="123"/>
    </row>
    <row r="132" spans="2:53" s="12" customFormat="1" ht="15" x14ac:dyDescent="0.2">
      <c r="B132" s="143"/>
      <c r="C132" s="11"/>
      <c r="D132" s="125" t="s">
        <v>40</v>
      </c>
      <c r="E132" s="126">
        <v>732</v>
      </c>
      <c r="F132" s="126" t="s">
        <v>127</v>
      </c>
      <c r="G132" s="11"/>
      <c r="H132" s="11"/>
      <c r="I132" s="127"/>
      <c r="J132" s="128">
        <f>J133</f>
        <v>0</v>
      </c>
      <c r="L132" s="143"/>
      <c r="AH132" s="145"/>
      <c r="AI132" s="145"/>
      <c r="AM132" s="145"/>
    </row>
    <row r="133" spans="2:53" s="12" customFormat="1" ht="12.75" x14ac:dyDescent="0.2">
      <c r="B133" s="143"/>
      <c r="C133" s="11"/>
      <c r="D133" s="125" t="s">
        <v>40</v>
      </c>
      <c r="E133" s="131"/>
      <c r="F133" s="131" t="s">
        <v>86</v>
      </c>
      <c r="G133" s="11"/>
      <c r="H133" s="11"/>
      <c r="I133" s="127"/>
      <c r="J133" s="132">
        <f>SUM(J134:J153)</f>
        <v>0</v>
      </c>
      <c r="K133" s="191"/>
      <c r="L133" s="143"/>
      <c r="AH133" s="145"/>
      <c r="AI133" s="145"/>
      <c r="AM133" s="145"/>
    </row>
    <row r="134" spans="2:53" s="1" customFormat="1" ht="99.75" customHeight="1" x14ac:dyDescent="0.2">
      <c r="B134" s="116"/>
      <c r="C134" s="133" t="s">
        <v>49</v>
      </c>
      <c r="D134" s="133" t="s">
        <v>60</v>
      </c>
      <c r="E134" s="134" t="s">
        <v>164</v>
      </c>
      <c r="F134" s="160" t="s">
        <v>165</v>
      </c>
      <c r="G134" s="136" t="s">
        <v>71</v>
      </c>
      <c r="H134" s="137">
        <v>1</v>
      </c>
      <c r="I134" s="138"/>
      <c r="J134" s="139">
        <f>ROUND(I134*H134,2)</f>
        <v>0</v>
      </c>
      <c r="K134" s="140"/>
      <c r="L134" s="31"/>
      <c r="AF134" s="141" t="s">
        <v>61</v>
      </c>
      <c r="AH134" s="141" t="s">
        <v>60</v>
      </c>
      <c r="AI134" s="141" t="s">
        <v>49</v>
      </c>
      <c r="AM134" s="16" t="s">
        <v>59</v>
      </c>
      <c r="AS134" s="142" t="e">
        <f>IF(#REF!="základná",J134,0)</f>
        <v>#REF!</v>
      </c>
      <c r="AT134" s="142" t="e">
        <f>IF(#REF!="znížená",J134,0)</f>
        <v>#REF!</v>
      </c>
      <c r="AU134" s="142" t="e">
        <f>IF(#REF!="zákl. prenesená",J134,0)</f>
        <v>#REF!</v>
      </c>
      <c r="AV134" s="142" t="e">
        <f>IF(#REF!="zníž. prenesená",J134,0)</f>
        <v>#REF!</v>
      </c>
      <c r="AW134" s="142" t="e">
        <f>IF(#REF!="nulová",J134,0)</f>
        <v>#REF!</v>
      </c>
      <c r="AX134" s="16" t="s">
        <v>49</v>
      </c>
      <c r="AY134" s="142">
        <f>ROUND(I134*H134,2)</f>
        <v>0</v>
      </c>
      <c r="AZ134" s="16" t="s">
        <v>61</v>
      </c>
      <c r="BA134" s="141" t="s">
        <v>65</v>
      </c>
    </row>
    <row r="135" spans="2:53" s="13" customFormat="1" x14ac:dyDescent="0.2">
      <c r="B135" s="149"/>
      <c r="D135" s="144" t="s">
        <v>62</v>
      </c>
      <c r="E135" s="150" t="s">
        <v>1</v>
      </c>
      <c r="F135" s="151"/>
      <c r="H135" s="150" t="s">
        <v>1</v>
      </c>
      <c r="I135" s="152"/>
      <c r="L135" s="149"/>
      <c r="AH135" s="150" t="s">
        <v>62</v>
      </c>
      <c r="AI135" s="150" t="s">
        <v>49</v>
      </c>
      <c r="AJ135" s="13" t="s">
        <v>46</v>
      </c>
      <c r="AK135" s="13" t="s">
        <v>14</v>
      </c>
      <c r="AL135" s="13" t="s">
        <v>41</v>
      </c>
      <c r="AM135" s="150" t="s">
        <v>59</v>
      </c>
    </row>
    <row r="136" spans="2:53" s="12" customFormat="1" x14ac:dyDescent="0.2">
      <c r="B136" s="143"/>
      <c r="D136" s="144" t="s">
        <v>62</v>
      </c>
      <c r="E136" s="145" t="s">
        <v>1</v>
      </c>
      <c r="F136" s="146"/>
      <c r="H136" s="147"/>
      <c r="I136" s="148"/>
      <c r="L136" s="143"/>
      <c r="AH136" s="145" t="s">
        <v>62</v>
      </c>
      <c r="AI136" s="145" t="s">
        <v>49</v>
      </c>
      <c r="AJ136" s="12" t="s">
        <v>49</v>
      </c>
      <c r="AK136" s="12" t="s">
        <v>14</v>
      </c>
      <c r="AL136" s="12" t="s">
        <v>46</v>
      </c>
      <c r="AM136" s="145" t="s">
        <v>59</v>
      </c>
    </row>
    <row r="137" spans="2:53" s="1" customFormat="1" ht="91.5" customHeight="1" x14ac:dyDescent="0.2">
      <c r="B137" s="116"/>
      <c r="C137" s="133" t="s">
        <v>63</v>
      </c>
      <c r="D137" s="133" t="s">
        <v>60</v>
      </c>
      <c r="E137" s="134" t="s">
        <v>153</v>
      </c>
      <c r="F137" s="188" t="s">
        <v>167</v>
      </c>
      <c r="G137" s="136" t="s">
        <v>71</v>
      </c>
      <c r="H137" s="137">
        <v>1</v>
      </c>
      <c r="I137" s="138"/>
      <c r="J137" s="139">
        <f>ROUND(I137*H137,2)</f>
        <v>0</v>
      </c>
      <c r="K137" s="140"/>
      <c r="L137" s="31"/>
      <c r="AF137" s="141" t="s">
        <v>61</v>
      </c>
      <c r="AH137" s="141" t="s">
        <v>60</v>
      </c>
      <c r="AI137" s="141" t="s">
        <v>49</v>
      </c>
      <c r="AM137" s="16" t="s">
        <v>59</v>
      </c>
      <c r="AS137" s="142" t="e">
        <f>IF(#REF!="základná",J137,0)</f>
        <v>#REF!</v>
      </c>
      <c r="AT137" s="142" t="e">
        <f>IF(#REF!="znížená",J137,0)</f>
        <v>#REF!</v>
      </c>
      <c r="AU137" s="142" t="e">
        <f>IF(#REF!="zákl. prenesená",J137,0)</f>
        <v>#REF!</v>
      </c>
      <c r="AV137" s="142" t="e">
        <f>IF(#REF!="zníž. prenesená",J137,0)</f>
        <v>#REF!</v>
      </c>
      <c r="AW137" s="142" t="e">
        <f>IF(#REF!="nulová",J137,0)</f>
        <v>#REF!</v>
      </c>
      <c r="AX137" s="16" t="s">
        <v>49</v>
      </c>
      <c r="AY137" s="142">
        <f>ROUND(I137*H137,2)</f>
        <v>0</v>
      </c>
      <c r="AZ137" s="16" t="s">
        <v>61</v>
      </c>
      <c r="BA137" s="141" t="s">
        <v>66</v>
      </c>
    </row>
    <row r="138" spans="2:53" s="1" customFormat="1" ht="15" customHeight="1" x14ac:dyDescent="0.2">
      <c r="B138" s="116"/>
      <c r="C138" s="161"/>
      <c r="D138" s="144" t="s">
        <v>62</v>
      </c>
      <c r="E138" s="145" t="s">
        <v>1</v>
      </c>
      <c r="F138" s="146"/>
      <c r="G138" s="12"/>
      <c r="H138" s="147"/>
      <c r="I138" s="148"/>
      <c r="J138" s="12"/>
      <c r="K138" s="167"/>
      <c r="L138" s="31"/>
      <c r="AF138" s="141"/>
      <c r="AH138" s="141"/>
      <c r="AI138" s="141"/>
      <c r="AM138" s="16"/>
      <c r="AS138" s="142"/>
      <c r="AT138" s="142"/>
      <c r="AU138" s="142"/>
      <c r="AV138" s="142"/>
      <c r="AW138" s="142"/>
      <c r="AX138" s="16"/>
      <c r="AY138" s="142"/>
      <c r="AZ138" s="16"/>
      <c r="BA138" s="141"/>
    </row>
    <row r="139" spans="2:53" s="12" customFormat="1" x14ac:dyDescent="0.2">
      <c r="B139" s="143"/>
      <c r="D139" s="144" t="s">
        <v>62</v>
      </c>
      <c r="E139" s="145" t="s">
        <v>1</v>
      </c>
      <c r="F139" s="146"/>
      <c r="H139" s="147"/>
      <c r="I139" s="148"/>
      <c r="L139" s="143"/>
      <c r="AH139" s="145" t="s">
        <v>62</v>
      </c>
      <c r="AI139" s="145" t="s">
        <v>49</v>
      </c>
      <c r="AJ139" s="12" t="s">
        <v>49</v>
      </c>
      <c r="AK139" s="12" t="s">
        <v>14</v>
      </c>
      <c r="AL139" s="12" t="s">
        <v>46</v>
      </c>
      <c r="AM139" s="145" t="s">
        <v>59</v>
      </c>
    </row>
    <row r="140" spans="2:53" s="1" customFormat="1" ht="80.25" customHeight="1" x14ac:dyDescent="0.2">
      <c r="B140" s="116"/>
      <c r="C140" s="133">
        <v>4</v>
      </c>
      <c r="D140" s="133" t="s">
        <v>60</v>
      </c>
      <c r="E140" s="134" t="s">
        <v>154</v>
      </c>
      <c r="F140" s="160" t="s">
        <v>166</v>
      </c>
      <c r="G140" s="136" t="s">
        <v>71</v>
      </c>
      <c r="H140" s="137">
        <v>1</v>
      </c>
      <c r="I140" s="138"/>
      <c r="J140" s="139">
        <f>ROUND(I140*H140,2)</f>
        <v>0</v>
      </c>
      <c r="K140" s="140"/>
      <c r="L140" s="31"/>
      <c r="AF140" s="141" t="s">
        <v>61</v>
      </c>
      <c r="AH140" s="141" t="s">
        <v>60</v>
      </c>
      <c r="AI140" s="141" t="s">
        <v>49</v>
      </c>
      <c r="AM140" s="16" t="s">
        <v>59</v>
      </c>
      <c r="AS140" s="142" t="e">
        <f>IF(#REF!="základná",J140,0)</f>
        <v>#REF!</v>
      </c>
      <c r="AT140" s="142" t="e">
        <f>IF(#REF!="znížená",J140,0)</f>
        <v>#REF!</v>
      </c>
      <c r="AU140" s="142" t="e">
        <f>IF(#REF!="zákl. prenesená",J140,0)</f>
        <v>#REF!</v>
      </c>
      <c r="AV140" s="142" t="e">
        <f>IF(#REF!="zníž. prenesená",J140,0)</f>
        <v>#REF!</v>
      </c>
      <c r="AW140" s="142" t="e">
        <f>IF(#REF!="nulová",J140,0)</f>
        <v>#REF!</v>
      </c>
      <c r="AX140" s="16" t="s">
        <v>49</v>
      </c>
      <c r="AY140" s="142">
        <f>ROUND(I140*H140,2)</f>
        <v>0</v>
      </c>
      <c r="AZ140" s="16" t="s">
        <v>61</v>
      </c>
      <c r="BA140" s="141" t="s">
        <v>78</v>
      </c>
    </row>
    <row r="141" spans="2:53" s="1" customFormat="1" ht="14.25" customHeight="1" x14ac:dyDescent="0.2">
      <c r="B141" s="116"/>
      <c r="C141" s="161"/>
      <c r="D141" s="144" t="s">
        <v>62</v>
      </c>
      <c r="E141" s="145" t="s">
        <v>1</v>
      </c>
      <c r="F141" s="146"/>
      <c r="G141" s="164"/>
      <c r="H141" s="165"/>
      <c r="I141" s="165"/>
      <c r="J141" s="166"/>
      <c r="K141" s="167"/>
      <c r="L141" s="31"/>
      <c r="AF141" s="141"/>
      <c r="AH141" s="141"/>
      <c r="AI141" s="141"/>
      <c r="AM141" s="16"/>
      <c r="AS141" s="142"/>
      <c r="AT141" s="142"/>
      <c r="AU141" s="142"/>
      <c r="AV141" s="142"/>
      <c r="AW141" s="142"/>
      <c r="AX141" s="16"/>
      <c r="AY141" s="142"/>
      <c r="AZ141" s="16"/>
      <c r="BA141" s="141"/>
    </row>
    <row r="142" spans="2:53" s="12" customFormat="1" x14ac:dyDescent="0.2">
      <c r="B142" s="143"/>
      <c r="D142" s="144" t="s">
        <v>62</v>
      </c>
      <c r="E142" s="145" t="s">
        <v>1</v>
      </c>
      <c r="F142" s="146"/>
      <c r="H142" s="147"/>
      <c r="I142" s="148"/>
      <c r="L142" s="143"/>
      <c r="AH142" s="145" t="s">
        <v>62</v>
      </c>
      <c r="AI142" s="145" t="s">
        <v>49</v>
      </c>
      <c r="AJ142" s="12" t="s">
        <v>49</v>
      </c>
      <c r="AK142" s="12" t="s">
        <v>14</v>
      </c>
      <c r="AL142" s="12" t="s">
        <v>46</v>
      </c>
      <c r="AM142" s="145" t="s">
        <v>59</v>
      </c>
    </row>
    <row r="143" spans="2:53" s="1" customFormat="1" ht="90" customHeight="1" x14ac:dyDescent="0.2">
      <c r="B143" s="116"/>
      <c r="C143" s="133">
        <v>5</v>
      </c>
      <c r="D143" s="133" t="s">
        <v>60</v>
      </c>
      <c r="E143" s="134" t="s">
        <v>155</v>
      </c>
      <c r="F143" s="188" t="s">
        <v>168</v>
      </c>
      <c r="G143" s="136" t="s">
        <v>71</v>
      </c>
      <c r="H143" s="137">
        <v>2</v>
      </c>
      <c r="I143" s="138"/>
      <c r="J143" s="139">
        <f>ROUND(I143*H143,2)</f>
        <v>0</v>
      </c>
      <c r="K143" s="140"/>
      <c r="L143" s="31"/>
      <c r="AF143" s="141" t="s">
        <v>61</v>
      </c>
      <c r="AH143" s="141" t="s">
        <v>60</v>
      </c>
      <c r="AI143" s="141" t="s">
        <v>49</v>
      </c>
      <c r="AM143" s="16" t="s">
        <v>59</v>
      </c>
      <c r="AS143" s="142" t="e">
        <f>IF(#REF!="základná",J143,0)</f>
        <v>#REF!</v>
      </c>
      <c r="AT143" s="142" t="e">
        <f>IF(#REF!="znížená",J143,0)</f>
        <v>#REF!</v>
      </c>
      <c r="AU143" s="142" t="e">
        <f>IF(#REF!="zákl. prenesená",J143,0)</f>
        <v>#REF!</v>
      </c>
      <c r="AV143" s="142" t="e">
        <f>IF(#REF!="zníž. prenesená",J143,0)</f>
        <v>#REF!</v>
      </c>
      <c r="AW143" s="142" t="e">
        <f>IF(#REF!="nulová",J143,0)</f>
        <v>#REF!</v>
      </c>
      <c r="AX143" s="16" t="s">
        <v>49</v>
      </c>
      <c r="AY143" s="142">
        <f>ROUND(I143*H143,2)</f>
        <v>0</v>
      </c>
      <c r="AZ143" s="16" t="s">
        <v>61</v>
      </c>
      <c r="BA143" s="141" t="s">
        <v>79</v>
      </c>
    </row>
    <row r="144" spans="2:53" s="1" customFormat="1" ht="15" customHeight="1" x14ac:dyDescent="0.2">
      <c r="B144" s="116"/>
      <c r="C144" s="161"/>
      <c r="D144" s="144" t="s">
        <v>62</v>
      </c>
      <c r="E144" s="145" t="s">
        <v>1</v>
      </c>
      <c r="F144" s="146"/>
      <c r="G144" s="12"/>
      <c r="H144" s="147"/>
      <c r="I144" s="148"/>
      <c r="J144" s="12"/>
      <c r="K144" s="167"/>
      <c r="L144" s="31"/>
      <c r="AF144" s="141"/>
      <c r="AH144" s="141"/>
      <c r="AI144" s="141"/>
      <c r="AM144" s="16"/>
      <c r="AS144" s="142"/>
      <c r="AT144" s="142"/>
      <c r="AU144" s="142"/>
      <c r="AV144" s="142"/>
      <c r="AW144" s="142"/>
      <c r="AX144" s="16"/>
      <c r="AY144" s="142"/>
      <c r="AZ144" s="16"/>
      <c r="BA144" s="141"/>
    </row>
    <row r="145" spans="2:53" s="11" customFormat="1" ht="9.75" customHeight="1" x14ac:dyDescent="0.2">
      <c r="B145" s="124"/>
      <c r="D145" s="144" t="s">
        <v>62</v>
      </c>
      <c r="E145" s="145" t="s">
        <v>1</v>
      </c>
      <c r="F145" s="146"/>
      <c r="G145" s="12"/>
      <c r="H145" s="147"/>
      <c r="I145" s="148"/>
      <c r="J145" s="12"/>
      <c r="L145" s="124"/>
      <c r="AF145" s="125" t="s">
        <v>46</v>
      </c>
      <c r="AH145" s="129" t="s">
        <v>40</v>
      </c>
      <c r="AI145" s="129" t="s">
        <v>46</v>
      </c>
      <c r="AM145" s="125" t="s">
        <v>59</v>
      </c>
      <c r="AY145" s="130">
        <f>SUM(AY146:AY152)</f>
        <v>0</v>
      </c>
    </row>
    <row r="146" spans="2:53" s="1" customFormat="1" ht="43.5" customHeight="1" x14ac:dyDescent="0.2">
      <c r="B146" s="116"/>
      <c r="C146" s="133">
        <v>6</v>
      </c>
      <c r="D146" s="133" t="s">
        <v>60</v>
      </c>
      <c r="E146" s="134" t="s">
        <v>156</v>
      </c>
      <c r="F146" s="160" t="s">
        <v>169</v>
      </c>
      <c r="G146" s="136" t="s">
        <v>71</v>
      </c>
      <c r="H146" s="137">
        <v>1</v>
      </c>
      <c r="I146" s="138"/>
      <c r="J146" s="139">
        <f>ROUND(I146*H146,2)</f>
        <v>0</v>
      </c>
      <c r="K146" s="140"/>
      <c r="L146" s="31"/>
      <c r="AF146" s="141" t="s">
        <v>61</v>
      </c>
      <c r="AH146" s="141" t="s">
        <v>60</v>
      </c>
      <c r="AI146" s="141" t="s">
        <v>49</v>
      </c>
      <c r="AM146" s="16" t="s">
        <v>59</v>
      </c>
      <c r="AS146" s="142" t="e">
        <f>IF(#REF!="základná",J146,0)</f>
        <v>#REF!</v>
      </c>
      <c r="AT146" s="142" t="e">
        <f>IF(#REF!="znížená",J146,0)</f>
        <v>#REF!</v>
      </c>
      <c r="AU146" s="142" t="e">
        <f>IF(#REF!="zákl. prenesená",J146,0)</f>
        <v>#REF!</v>
      </c>
      <c r="AV146" s="142" t="e">
        <f>IF(#REF!="zníž. prenesená",J146,0)</f>
        <v>#REF!</v>
      </c>
      <c r="AW146" s="142" t="e">
        <f>IF(#REF!="nulová",J146,0)</f>
        <v>#REF!</v>
      </c>
      <c r="AX146" s="16" t="s">
        <v>49</v>
      </c>
      <c r="AY146" s="142">
        <f>ROUND(I146*H146,2)</f>
        <v>0</v>
      </c>
      <c r="AZ146" s="16" t="s">
        <v>61</v>
      </c>
      <c r="BA146" s="141" t="s">
        <v>67</v>
      </c>
    </row>
    <row r="147" spans="2:53" s="13" customFormat="1" x14ac:dyDescent="0.2">
      <c r="B147" s="149"/>
      <c r="D147" s="144" t="s">
        <v>62</v>
      </c>
      <c r="E147" s="150" t="s">
        <v>1</v>
      </c>
      <c r="F147" s="151"/>
      <c r="H147" s="150" t="s">
        <v>1</v>
      </c>
      <c r="I147" s="152"/>
      <c r="L147" s="149"/>
      <c r="AH147" s="150" t="s">
        <v>62</v>
      </c>
      <c r="AI147" s="150" t="s">
        <v>49</v>
      </c>
      <c r="AJ147" s="13" t="s">
        <v>46</v>
      </c>
      <c r="AK147" s="13" t="s">
        <v>14</v>
      </c>
      <c r="AL147" s="13" t="s">
        <v>41</v>
      </c>
      <c r="AM147" s="150" t="s">
        <v>59</v>
      </c>
    </row>
    <row r="148" spans="2:53" s="12" customFormat="1" x14ac:dyDescent="0.2">
      <c r="B148" s="143"/>
      <c r="D148" s="144" t="s">
        <v>62</v>
      </c>
      <c r="E148" s="145" t="s">
        <v>1</v>
      </c>
      <c r="F148" s="146"/>
      <c r="H148" s="147"/>
      <c r="I148" s="148"/>
      <c r="L148" s="143"/>
      <c r="AH148" s="145" t="s">
        <v>62</v>
      </c>
      <c r="AI148" s="145" t="s">
        <v>49</v>
      </c>
      <c r="AJ148" s="12" t="s">
        <v>49</v>
      </c>
      <c r="AK148" s="12" t="s">
        <v>14</v>
      </c>
      <c r="AL148" s="12" t="s">
        <v>46</v>
      </c>
      <c r="AM148" s="145" t="s">
        <v>59</v>
      </c>
    </row>
    <row r="149" spans="2:53" s="1" customFormat="1" ht="64.5" customHeight="1" x14ac:dyDescent="0.2">
      <c r="B149" s="116"/>
      <c r="C149" s="133">
        <v>7</v>
      </c>
      <c r="D149" s="133" t="s">
        <v>60</v>
      </c>
      <c r="E149" s="134" t="s">
        <v>158</v>
      </c>
      <c r="F149" s="160" t="s">
        <v>170</v>
      </c>
      <c r="G149" s="136" t="s">
        <v>71</v>
      </c>
      <c r="H149" s="137">
        <v>1</v>
      </c>
      <c r="I149" s="138"/>
      <c r="J149" s="139">
        <f>ROUND(I149*H149,2)</f>
        <v>0</v>
      </c>
      <c r="K149" s="140"/>
      <c r="L149" s="31"/>
      <c r="AF149" s="141" t="s">
        <v>61</v>
      </c>
      <c r="AH149" s="141" t="s">
        <v>60</v>
      </c>
      <c r="AI149" s="141" t="s">
        <v>49</v>
      </c>
      <c r="AM149" s="16" t="s">
        <v>59</v>
      </c>
      <c r="AS149" s="142" t="e">
        <f>IF(#REF!="základná",J149,0)</f>
        <v>#REF!</v>
      </c>
      <c r="AT149" s="142" t="e">
        <f>IF(#REF!="znížená",J149,0)</f>
        <v>#REF!</v>
      </c>
      <c r="AU149" s="142" t="e">
        <f>IF(#REF!="zákl. prenesená",J149,0)</f>
        <v>#REF!</v>
      </c>
      <c r="AV149" s="142" t="e">
        <f>IF(#REF!="zníž. prenesená",J149,0)</f>
        <v>#REF!</v>
      </c>
      <c r="AW149" s="142" t="e">
        <f>IF(#REF!="nulová",J149,0)</f>
        <v>#REF!</v>
      </c>
      <c r="AX149" s="16" t="s">
        <v>49</v>
      </c>
      <c r="AY149" s="142">
        <f>ROUND(I149*H149,2)</f>
        <v>0</v>
      </c>
      <c r="AZ149" s="16" t="s">
        <v>61</v>
      </c>
      <c r="BA149" s="141" t="s">
        <v>68</v>
      </c>
    </row>
    <row r="150" spans="2:53" s="1" customFormat="1" ht="14.25" customHeight="1" x14ac:dyDescent="0.2">
      <c r="B150" s="116"/>
      <c r="C150" s="161"/>
      <c r="D150" s="144" t="s">
        <v>62</v>
      </c>
      <c r="E150" s="162"/>
      <c r="F150" s="163"/>
      <c r="G150" s="164"/>
      <c r="H150" s="165"/>
      <c r="I150" s="165"/>
      <c r="J150" s="166"/>
      <c r="K150" s="167"/>
      <c r="L150" s="31"/>
      <c r="AF150" s="141"/>
      <c r="AH150" s="141"/>
      <c r="AI150" s="141"/>
      <c r="AM150" s="16"/>
      <c r="AS150" s="142"/>
      <c r="AT150" s="142"/>
      <c r="AU150" s="142"/>
      <c r="AV150" s="142"/>
      <c r="AW150" s="142"/>
      <c r="AX150" s="16"/>
      <c r="AY150" s="142"/>
      <c r="AZ150" s="16"/>
      <c r="BA150" s="141"/>
    </row>
    <row r="151" spans="2:53" s="12" customFormat="1" x14ac:dyDescent="0.2">
      <c r="B151" s="143"/>
      <c r="D151" s="144" t="s">
        <v>62</v>
      </c>
      <c r="E151" s="145" t="s">
        <v>1</v>
      </c>
      <c r="F151" s="146"/>
      <c r="H151" s="147"/>
      <c r="I151" s="148"/>
      <c r="L151" s="143"/>
      <c r="AH151" s="145" t="s">
        <v>62</v>
      </c>
      <c r="AI151" s="145" t="s">
        <v>49</v>
      </c>
      <c r="AJ151" s="12" t="s">
        <v>49</v>
      </c>
      <c r="AK151" s="12" t="s">
        <v>14</v>
      </c>
      <c r="AL151" s="12" t="s">
        <v>46</v>
      </c>
      <c r="AM151" s="145" t="s">
        <v>59</v>
      </c>
    </row>
    <row r="152" spans="2:53" s="1" customFormat="1" ht="64.5" customHeight="1" x14ac:dyDescent="0.2">
      <c r="B152" s="116"/>
      <c r="C152" s="133">
        <v>8</v>
      </c>
      <c r="D152" s="133" t="s">
        <v>60</v>
      </c>
      <c r="E152" s="134" t="s">
        <v>157</v>
      </c>
      <c r="F152" s="160" t="s">
        <v>237</v>
      </c>
      <c r="G152" s="136" t="s">
        <v>71</v>
      </c>
      <c r="H152" s="137">
        <v>2</v>
      </c>
      <c r="I152" s="138"/>
      <c r="J152" s="139">
        <f>ROUND(I152*H152,2)</f>
        <v>0</v>
      </c>
      <c r="K152" s="140"/>
      <c r="L152" s="31"/>
      <c r="AF152" s="141" t="s">
        <v>61</v>
      </c>
      <c r="AH152" s="141" t="s">
        <v>60</v>
      </c>
      <c r="AI152" s="141" t="s">
        <v>49</v>
      </c>
      <c r="AM152" s="16" t="s">
        <v>59</v>
      </c>
      <c r="AS152" s="142" t="e">
        <f>IF(#REF!="základná",J152,0)</f>
        <v>#REF!</v>
      </c>
      <c r="AT152" s="142" t="e">
        <f>IF(#REF!="znížená",J152,0)</f>
        <v>#REF!</v>
      </c>
      <c r="AU152" s="142" t="e">
        <f>IF(#REF!="zákl. prenesená",J152,0)</f>
        <v>#REF!</v>
      </c>
      <c r="AV152" s="142" t="e">
        <f>IF(#REF!="zníž. prenesená",J152,0)</f>
        <v>#REF!</v>
      </c>
      <c r="AW152" s="142" t="e">
        <f>IF(#REF!="nulová",J152,0)</f>
        <v>#REF!</v>
      </c>
      <c r="AX152" s="16" t="s">
        <v>49</v>
      </c>
      <c r="AY152" s="142">
        <f>ROUND(I152*H152,2)</f>
        <v>0</v>
      </c>
      <c r="AZ152" s="16" t="s">
        <v>61</v>
      </c>
      <c r="BA152" s="141" t="s">
        <v>69</v>
      </c>
    </row>
    <row r="153" spans="2:53" s="1" customFormat="1" ht="16.5" customHeight="1" x14ac:dyDescent="0.2">
      <c r="B153" s="116"/>
      <c r="C153" s="161"/>
      <c r="D153" s="144" t="s">
        <v>62</v>
      </c>
      <c r="E153" s="162"/>
      <c r="F153" s="146" t="s">
        <v>222</v>
      </c>
      <c r="G153" s="12"/>
      <c r="H153" s="147"/>
      <c r="I153" s="148"/>
      <c r="J153" s="12"/>
      <c r="K153" s="167"/>
      <c r="L153" s="31"/>
      <c r="AF153" s="141"/>
      <c r="AH153" s="141"/>
      <c r="AI153" s="141"/>
      <c r="AM153" s="16"/>
      <c r="AS153" s="142"/>
      <c r="AT153" s="142"/>
      <c r="AU153" s="142"/>
      <c r="AV153" s="142"/>
      <c r="AW153" s="142"/>
      <c r="AX153" s="16"/>
      <c r="AY153" s="142"/>
      <c r="AZ153" s="16"/>
      <c r="BA153" s="141"/>
    </row>
    <row r="154" spans="2:53" s="11" customFormat="1" ht="14.25" customHeight="1" x14ac:dyDescent="0.2">
      <c r="B154" s="124"/>
      <c r="D154" s="144" t="s">
        <v>62</v>
      </c>
      <c r="E154" s="145" t="s">
        <v>1</v>
      </c>
      <c r="F154" s="146"/>
      <c r="G154" s="12"/>
      <c r="H154" s="147"/>
      <c r="I154" s="148"/>
      <c r="J154" s="12"/>
      <c r="L154" s="124"/>
      <c r="AF154" s="125" t="s">
        <v>46</v>
      </c>
      <c r="AH154" s="129" t="s">
        <v>40</v>
      </c>
      <c r="AI154" s="129" t="s">
        <v>46</v>
      </c>
      <c r="AM154" s="125" t="s">
        <v>59</v>
      </c>
      <c r="AY154" s="130" t="e">
        <f>SUM(#REF!)</f>
        <v>#REF!</v>
      </c>
    </row>
    <row r="155" spans="2:53" s="11" customFormat="1" ht="14.25" customHeight="1" x14ac:dyDescent="0.2">
      <c r="B155" s="124"/>
      <c r="D155" s="144"/>
      <c r="E155" s="145"/>
      <c r="F155" s="146"/>
      <c r="G155" s="12"/>
      <c r="H155" s="147"/>
      <c r="I155" s="148"/>
      <c r="J155" s="12"/>
      <c r="L155" s="124"/>
      <c r="AF155" s="125"/>
      <c r="AH155" s="129"/>
      <c r="AI155" s="129"/>
      <c r="AM155" s="125"/>
      <c r="AY155" s="130"/>
    </row>
    <row r="156" spans="2:53" s="14" customFormat="1" ht="15" x14ac:dyDescent="0.2">
      <c r="B156" s="153"/>
      <c r="C156" s="11"/>
      <c r="D156" s="125" t="s">
        <v>40</v>
      </c>
      <c r="E156" s="126">
        <v>733</v>
      </c>
      <c r="F156" s="126" t="s">
        <v>176</v>
      </c>
      <c r="G156" s="11"/>
      <c r="H156" s="11"/>
      <c r="I156" s="127"/>
      <c r="J156" s="128">
        <f>J157+J253</f>
        <v>0</v>
      </c>
      <c r="L156" s="153"/>
      <c r="AH156" s="154"/>
      <c r="AI156" s="154"/>
      <c r="AM156" s="154"/>
    </row>
    <row r="157" spans="2:53" s="14" customFormat="1" ht="12.75" x14ac:dyDescent="0.2">
      <c r="B157" s="153"/>
      <c r="C157" s="11"/>
      <c r="D157" s="125" t="s">
        <v>40</v>
      </c>
      <c r="E157" s="131" t="s">
        <v>125</v>
      </c>
      <c r="F157" s="131" t="s">
        <v>175</v>
      </c>
      <c r="G157" s="11"/>
      <c r="H157" s="11"/>
      <c r="I157" s="127"/>
      <c r="J157" s="132">
        <f>SUM(J158:J251)</f>
        <v>0</v>
      </c>
      <c r="K157" s="191"/>
      <c r="L157" s="153"/>
      <c r="AH157" s="154"/>
      <c r="AI157" s="154"/>
      <c r="AM157" s="154"/>
    </row>
    <row r="158" spans="2:53" s="14" customFormat="1" ht="23.25" customHeight="1" x14ac:dyDescent="0.2">
      <c r="B158" s="153"/>
      <c r="C158" s="133">
        <v>9</v>
      </c>
      <c r="D158" s="133" t="s">
        <v>60</v>
      </c>
      <c r="E158" s="134" t="s">
        <v>171</v>
      </c>
      <c r="F158" s="160" t="s">
        <v>172</v>
      </c>
      <c r="G158" s="136" t="s">
        <v>124</v>
      </c>
      <c r="H158" s="137">
        <v>162</v>
      </c>
      <c r="I158" s="138"/>
      <c r="J158" s="139">
        <f>ROUND(I158*H158,2)</f>
        <v>0</v>
      </c>
      <c r="L158" s="153"/>
      <c r="AH158" s="154"/>
      <c r="AI158" s="154"/>
      <c r="AM158" s="154"/>
    </row>
    <row r="159" spans="2:53" s="14" customFormat="1" x14ac:dyDescent="0.2">
      <c r="B159" s="153"/>
      <c r="C159" s="12"/>
      <c r="D159" s="144" t="s">
        <v>62</v>
      </c>
      <c r="E159" s="145" t="s">
        <v>1</v>
      </c>
      <c r="F159" s="146" t="s">
        <v>178</v>
      </c>
      <c r="G159" s="12"/>
      <c r="H159" s="147"/>
      <c r="I159" s="148"/>
      <c r="J159" s="12"/>
      <c r="L159" s="153"/>
      <c r="AH159" s="154"/>
      <c r="AI159" s="154"/>
      <c r="AM159" s="154"/>
    </row>
    <row r="160" spans="2:53" s="14" customFormat="1" x14ac:dyDescent="0.2">
      <c r="B160" s="153"/>
      <c r="C160" s="12"/>
      <c r="D160" s="144" t="s">
        <v>62</v>
      </c>
      <c r="E160" s="145"/>
      <c r="F160" s="146" t="s">
        <v>248</v>
      </c>
      <c r="G160" s="12"/>
      <c r="H160" s="147"/>
      <c r="I160" s="148"/>
      <c r="J160" s="12"/>
      <c r="L160" s="153"/>
      <c r="AH160" s="154"/>
      <c r="AI160" s="154"/>
      <c r="AM160" s="154"/>
    </row>
    <row r="161" spans="2:39" s="14" customFormat="1" ht="24" customHeight="1" x14ac:dyDescent="0.2">
      <c r="B161" s="153"/>
      <c r="C161" s="133">
        <v>10</v>
      </c>
      <c r="D161" s="133" t="s">
        <v>60</v>
      </c>
      <c r="E161" s="134" t="s">
        <v>290</v>
      </c>
      <c r="F161" s="160" t="s">
        <v>173</v>
      </c>
      <c r="G161" s="136" t="s">
        <v>124</v>
      </c>
      <c r="H161" s="137">
        <v>6</v>
      </c>
      <c r="I161" s="138"/>
      <c r="J161" s="139">
        <f>ROUND(I161*H161,2)</f>
        <v>0</v>
      </c>
      <c r="L161" s="153"/>
      <c r="AH161" s="154"/>
      <c r="AI161" s="154"/>
      <c r="AM161" s="154"/>
    </row>
    <row r="162" spans="2:39" s="14" customFormat="1" x14ac:dyDescent="0.2">
      <c r="B162" s="153"/>
      <c r="C162" s="12"/>
      <c r="D162" s="144" t="s">
        <v>62</v>
      </c>
      <c r="E162" s="145" t="s">
        <v>1</v>
      </c>
      <c r="F162" s="146" t="s">
        <v>180</v>
      </c>
      <c r="G162" s="12"/>
      <c r="H162" s="147"/>
      <c r="I162" s="148"/>
      <c r="J162" s="12"/>
      <c r="L162" s="153"/>
      <c r="AH162" s="154"/>
      <c r="AI162" s="154"/>
      <c r="AM162" s="154"/>
    </row>
    <row r="163" spans="2:39" s="14" customFormat="1" x14ac:dyDescent="0.2">
      <c r="B163" s="153"/>
      <c r="C163" s="12"/>
      <c r="D163" s="144" t="s">
        <v>62</v>
      </c>
      <c r="E163" s="145"/>
      <c r="F163" s="146"/>
      <c r="G163" s="12"/>
      <c r="H163" s="147"/>
      <c r="I163" s="148"/>
      <c r="J163" s="12"/>
      <c r="L163" s="153"/>
      <c r="AH163" s="154"/>
      <c r="AI163" s="154"/>
      <c r="AM163" s="154"/>
    </row>
    <row r="164" spans="2:39" s="14" customFormat="1" ht="23.25" customHeight="1" x14ac:dyDescent="0.2">
      <c r="B164" s="153"/>
      <c r="C164" s="133">
        <v>11</v>
      </c>
      <c r="D164" s="133" t="s">
        <v>60</v>
      </c>
      <c r="E164" s="134" t="s">
        <v>291</v>
      </c>
      <c r="F164" s="160" t="s">
        <v>177</v>
      </c>
      <c r="G164" s="136" t="s">
        <v>124</v>
      </c>
      <c r="H164" s="137">
        <v>54</v>
      </c>
      <c r="I164" s="138"/>
      <c r="J164" s="139">
        <f>ROUND(I164*H164,2)</f>
        <v>0</v>
      </c>
      <c r="L164" s="153"/>
      <c r="AH164" s="154"/>
      <c r="AI164" s="154"/>
      <c r="AM164" s="154"/>
    </row>
    <row r="165" spans="2:39" s="14" customFormat="1" x14ac:dyDescent="0.2">
      <c r="B165" s="153"/>
      <c r="C165" s="12"/>
      <c r="D165" s="144" t="s">
        <v>62</v>
      </c>
      <c r="E165" s="145" t="s">
        <v>1</v>
      </c>
      <c r="F165" s="146" t="s">
        <v>178</v>
      </c>
      <c r="G165" s="12"/>
      <c r="H165" s="147"/>
      <c r="I165" s="148"/>
      <c r="J165" s="12"/>
      <c r="L165" s="153"/>
      <c r="AH165" s="154"/>
      <c r="AI165" s="154"/>
      <c r="AM165" s="154"/>
    </row>
    <row r="166" spans="2:39" s="14" customFormat="1" x14ac:dyDescent="0.2">
      <c r="B166" s="153"/>
      <c r="C166" s="12"/>
      <c r="D166" s="144" t="s">
        <v>62</v>
      </c>
      <c r="E166" s="145"/>
      <c r="F166" s="146"/>
      <c r="G166" s="12"/>
      <c r="H166" s="147"/>
      <c r="I166" s="148"/>
      <c r="J166" s="12"/>
      <c r="L166" s="153"/>
      <c r="AH166" s="154"/>
      <c r="AI166" s="154"/>
      <c r="AM166" s="154"/>
    </row>
    <row r="167" spans="2:39" s="14" customFormat="1" ht="21.75" customHeight="1" x14ac:dyDescent="0.2">
      <c r="B167" s="153"/>
      <c r="C167" s="133">
        <v>13</v>
      </c>
      <c r="D167" s="133" t="s">
        <v>60</v>
      </c>
      <c r="E167" s="134" t="s">
        <v>292</v>
      </c>
      <c r="F167" s="160" t="s">
        <v>174</v>
      </c>
      <c r="G167" s="136" t="s">
        <v>124</v>
      </c>
      <c r="H167" s="137">
        <v>60</v>
      </c>
      <c r="I167" s="138"/>
      <c r="J167" s="139">
        <f>ROUND(I167*H167,2)</f>
        <v>0</v>
      </c>
      <c r="L167" s="153"/>
      <c r="AH167" s="154"/>
      <c r="AI167" s="154"/>
      <c r="AM167" s="154"/>
    </row>
    <row r="168" spans="2:39" s="14" customFormat="1" x14ac:dyDescent="0.2">
      <c r="B168" s="153"/>
      <c r="C168" s="12"/>
      <c r="D168" s="144" t="s">
        <v>62</v>
      </c>
      <c r="E168" s="145" t="s">
        <v>1</v>
      </c>
      <c r="F168" s="146" t="s">
        <v>179</v>
      </c>
      <c r="G168" s="12"/>
      <c r="H168" s="147"/>
      <c r="I168" s="148"/>
      <c r="J168" s="12"/>
      <c r="L168" s="153"/>
      <c r="AH168" s="154"/>
      <c r="AI168" s="154"/>
      <c r="AM168" s="154"/>
    </row>
    <row r="169" spans="2:39" s="14" customFormat="1" x14ac:dyDescent="0.2">
      <c r="B169" s="153"/>
      <c r="C169" s="12"/>
      <c r="D169" s="144" t="s">
        <v>62</v>
      </c>
      <c r="E169" s="145"/>
      <c r="F169" s="146" t="s">
        <v>249</v>
      </c>
      <c r="G169" s="12"/>
      <c r="H169" s="147"/>
      <c r="I169" s="148"/>
      <c r="J169" s="12"/>
      <c r="L169" s="153"/>
      <c r="AH169" s="154"/>
      <c r="AI169" s="154"/>
      <c r="AM169" s="154"/>
    </row>
    <row r="170" spans="2:39" s="14" customFormat="1" ht="12" x14ac:dyDescent="0.2">
      <c r="B170" s="153"/>
      <c r="C170" s="133">
        <v>15</v>
      </c>
      <c r="D170" s="133" t="s">
        <v>60</v>
      </c>
      <c r="E170" s="134" t="s">
        <v>293</v>
      </c>
      <c r="F170" s="160" t="s">
        <v>198</v>
      </c>
      <c r="G170" s="136" t="s">
        <v>71</v>
      </c>
      <c r="H170" s="137">
        <v>40</v>
      </c>
      <c r="I170" s="138"/>
      <c r="J170" s="139">
        <f>ROUND(I170*H170,2)</f>
        <v>0</v>
      </c>
      <c r="L170" s="153"/>
      <c r="AH170" s="154"/>
      <c r="AI170" s="154"/>
      <c r="AM170" s="154"/>
    </row>
    <row r="171" spans="2:39" s="14" customFormat="1" x14ac:dyDescent="0.2">
      <c r="B171" s="153"/>
      <c r="C171" s="12"/>
      <c r="D171" s="144" t="s">
        <v>62</v>
      </c>
      <c r="E171" s="145"/>
      <c r="F171" s="146" t="s">
        <v>347</v>
      </c>
      <c r="G171" s="12"/>
      <c r="H171" s="147"/>
      <c r="I171" s="148"/>
      <c r="J171" s="12"/>
      <c r="L171" s="153"/>
      <c r="AH171" s="154"/>
      <c r="AI171" s="154"/>
      <c r="AM171" s="154"/>
    </row>
    <row r="172" spans="2:39" s="14" customFormat="1" x14ac:dyDescent="0.2">
      <c r="B172" s="153"/>
      <c r="C172" s="12"/>
      <c r="D172" s="144" t="s">
        <v>62</v>
      </c>
      <c r="E172" s="145"/>
      <c r="F172" s="146"/>
      <c r="G172" s="12"/>
      <c r="H172" s="147"/>
      <c r="I172" s="148"/>
      <c r="J172" s="12"/>
      <c r="L172" s="153"/>
      <c r="AH172" s="154"/>
      <c r="AI172" s="154"/>
      <c r="AM172" s="154"/>
    </row>
    <row r="173" spans="2:39" s="14" customFormat="1" ht="12" x14ac:dyDescent="0.2">
      <c r="B173" s="153"/>
      <c r="C173" s="133">
        <v>16</v>
      </c>
      <c r="D173" s="133" t="s">
        <v>60</v>
      </c>
      <c r="E173" s="134" t="s">
        <v>294</v>
      </c>
      <c r="F173" s="160" t="s">
        <v>199</v>
      </c>
      <c r="G173" s="136" t="s">
        <v>71</v>
      </c>
      <c r="H173" s="137">
        <v>2</v>
      </c>
      <c r="I173" s="138"/>
      <c r="J173" s="139">
        <f>ROUND(I173*H173,2)</f>
        <v>0</v>
      </c>
      <c r="L173" s="153"/>
      <c r="AH173" s="154"/>
      <c r="AI173" s="154"/>
      <c r="AM173" s="154"/>
    </row>
    <row r="174" spans="2:39" s="14" customFormat="1" x14ac:dyDescent="0.2">
      <c r="B174" s="153"/>
      <c r="C174" s="12"/>
      <c r="D174" s="144" t="s">
        <v>62</v>
      </c>
      <c r="E174" s="145"/>
      <c r="F174" s="146"/>
      <c r="G174" s="12"/>
      <c r="H174" s="147"/>
      <c r="I174" s="148"/>
      <c r="J174" s="12"/>
      <c r="L174" s="153"/>
      <c r="AH174" s="154"/>
      <c r="AI174" s="154"/>
      <c r="AM174" s="154"/>
    </row>
    <row r="175" spans="2:39" s="14" customFormat="1" x14ac:dyDescent="0.2">
      <c r="B175" s="153"/>
      <c r="C175" s="12"/>
      <c r="D175" s="144" t="s">
        <v>62</v>
      </c>
      <c r="E175" s="145"/>
      <c r="F175" s="146"/>
      <c r="G175" s="12"/>
      <c r="H175" s="147"/>
      <c r="I175" s="148"/>
      <c r="J175" s="12"/>
      <c r="L175" s="153"/>
      <c r="AH175" s="154"/>
      <c r="AI175" s="154"/>
      <c r="AM175" s="154"/>
    </row>
    <row r="176" spans="2:39" s="14" customFormat="1" ht="12.75" customHeight="1" x14ac:dyDescent="0.2">
      <c r="B176" s="153"/>
      <c r="C176" s="133">
        <v>17</v>
      </c>
      <c r="D176" s="133" t="s">
        <v>60</v>
      </c>
      <c r="E176" s="134" t="s">
        <v>295</v>
      </c>
      <c r="F176" s="160" t="s">
        <v>200</v>
      </c>
      <c r="G176" s="136" t="s">
        <v>71</v>
      </c>
      <c r="H176" s="137">
        <v>15</v>
      </c>
      <c r="I176" s="138"/>
      <c r="J176" s="139">
        <f>ROUND(I176*H176,2)</f>
        <v>0</v>
      </c>
      <c r="L176" s="153"/>
      <c r="AH176" s="154"/>
      <c r="AI176" s="154"/>
      <c r="AM176" s="154"/>
    </row>
    <row r="177" spans="2:39" s="14" customFormat="1" x14ac:dyDescent="0.2">
      <c r="B177" s="153"/>
      <c r="C177" s="12"/>
      <c r="D177" s="144" t="s">
        <v>62</v>
      </c>
      <c r="E177" s="145" t="s">
        <v>1</v>
      </c>
      <c r="F177" s="146" t="s">
        <v>349</v>
      </c>
      <c r="G177" s="12"/>
      <c r="H177" s="147"/>
      <c r="I177" s="148"/>
      <c r="J177" s="12"/>
      <c r="L177" s="153"/>
      <c r="AH177" s="154"/>
      <c r="AI177" s="154"/>
      <c r="AM177" s="154"/>
    </row>
    <row r="178" spans="2:39" s="14" customFormat="1" x14ac:dyDescent="0.2">
      <c r="B178" s="153"/>
      <c r="C178" s="12"/>
      <c r="D178" s="144" t="s">
        <v>62</v>
      </c>
      <c r="E178" s="145"/>
      <c r="F178" s="146"/>
      <c r="G178" s="12"/>
      <c r="H178" s="147"/>
      <c r="I178" s="148"/>
      <c r="J178" s="12"/>
      <c r="L178" s="153"/>
      <c r="AH178" s="154"/>
      <c r="AI178" s="154"/>
      <c r="AM178" s="154"/>
    </row>
    <row r="179" spans="2:39" s="14" customFormat="1" ht="12" x14ac:dyDescent="0.2">
      <c r="B179" s="153"/>
      <c r="C179" s="133">
        <v>18</v>
      </c>
      <c r="D179" s="133" t="s">
        <v>60</v>
      </c>
      <c r="E179" s="134" t="s">
        <v>296</v>
      </c>
      <c r="F179" s="160" t="s">
        <v>201</v>
      </c>
      <c r="G179" s="136" t="s">
        <v>71</v>
      </c>
      <c r="H179" s="137">
        <v>11</v>
      </c>
      <c r="I179" s="138"/>
      <c r="J179" s="139">
        <f>ROUND(I179*H179,2)</f>
        <v>0</v>
      </c>
      <c r="L179" s="153"/>
      <c r="AH179" s="154"/>
      <c r="AI179" s="154"/>
      <c r="AM179" s="154"/>
    </row>
    <row r="180" spans="2:39" s="14" customFormat="1" x14ac:dyDescent="0.2">
      <c r="B180" s="153"/>
      <c r="C180" s="12"/>
      <c r="D180" s="144" t="s">
        <v>62</v>
      </c>
      <c r="E180" s="145" t="s">
        <v>1</v>
      </c>
      <c r="F180" s="146" t="s">
        <v>251</v>
      </c>
      <c r="G180" s="12"/>
      <c r="H180" s="147"/>
      <c r="I180" s="148"/>
      <c r="J180" s="12"/>
      <c r="L180" s="153"/>
      <c r="AH180" s="154"/>
      <c r="AI180" s="154"/>
      <c r="AM180" s="154"/>
    </row>
    <row r="181" spans="2:39" s="14" customFormat="1" x14ac:dyDescent="0.2">
      <c r="B181" s="153"/>
      <c r="C181" s="12"/>
      <c r="D181" s="144" t="s">
        <v>62</v>
      </c>
      <c r="E181" s="145"/>
      <c r="F181" s="146"/>
      <c r="G181" s="12"/>
      <c r="H181" s="147"/>
      <c r="I181" s="148"/>
      <c r="J181" s="12"/>
      <c r="L181" s="153"/>
      <c r="AH181" s="154"/>
      <c r="AI181" s="154"/>
      <c r="AM181" s="154"/>
    </row>
    <row r="182" spans="2:39" s="14" customFormat="1" ht="12" x14ac:dyDescent="0.2">
      <c r="B182" s="153"/>
      <c r="C182" s="133">
        <v>19</v>
      </c>
      <c r="D182" s="133" t="s">
        <v>60</v>
      </c>
      <c r="E182" s="134" t="s">
        <v>297</v>
      </c>
      <c r="F182" s="160" t="s">
        <v>202</v>
      </c>
      <c r="G182" s="136" t="s">
        <v>71</v>
      </c>
      <c r="H182" s="137">
        <v>10</v>
      </c>
      <c r="I182" s="138"/>
      <c r="J182" s="139">
        <f>ROUND(I182*H182,2)</f>
        <v>0</v>
      </c>
      <c r="L182" s="153"/>
      <c r="AH182" s="154"/>
      <c r="AI182" s="154"/>
      <c r="AM182" s="154"/>
    </row>
    <row r="183" spans="2:39" s="14" customFormat="1" x14ac:dyDescent="0.2">
      <c r="B183" s="153"/>
      <c r="C183" s="12"/>
      <c r="D183" s="144" t="s">
        <v>62</v>
      </c>
      <c r="E183" s="145" t="s">
        <v>1</v>
      </c>
      <c r="F183" s="146"/>
      <c r="G183" s="12"/>
      <c r="H183" s="147"/>
      <c r="I183" s="148"/>
      <c r="J183" s="12"/>
      <c r="L183" s="153"/>
      <c r="AH183" s="154"/>
      <c r="AI183" s="154"/>
      <c r="AM183" s="154"/>
    </row>
    <row r="184" spans="2:39" s="14" customFormat="1" x14ac:dyDescent="0.2">
      <c r="B184" s="153"/>
      <c r="C184" s="12"/>
      <c r="D184" s="144" t="s">
        <v>62</v>
      </c>
      <c r="E184" s="145"/>
      <c r="F184" s="146"/>
      <c r="G184" s="12"/>
      <c r="H184" s="147"/>
      <c r="I184" s="148"/>
      <c r="J184" s="12"/>
      <c r="L184" s="153"/>
      <c r="AH184" s="154"/>
      <c r="AI184" s="154"/>
      <c r="AM184" s="154"/>
    </row>
    <row r="185" spans="2:39" s="14" customFormat="1" ht="12" x14ac:dyDescent="0.2">
      <c r="B185" s="153"/>
      <c r="C185" s="133">
        <v>20</v>
      </c>
      <c r="D185" s="133" t="s">
        <v>60</v>
      </c>
      <c r="E185" s="134" t="s">
        <v>298</v>
      </c>
      <c r="F185" s="160" t="s">
        <v>203</v>
      </c>
      <c r="G185" s="136" t="s">
        <v>71</v>
      </c>
      <c r="H185" s="137">
        <v>9</v>
      </c>
      <c r="I185" s="138"/>
      <c r="J185" s="139">
        <f>ROUND(I185*H185,2)</f>
        <v>0</v>
      </c>
      <c r="L185" s="153"/>
      <c r="AH185" s="154"/>
      <c r="AI185" s="154"/>
      <c r="AM185" s="154"/>
    </row>
    <row r="186" spans="2:39" s="14" customFormat="1" x14ac:dyDescent="0.2">
      <c r="B186" s="153"/>
      <c r="C186" s="12"/>
      <c r="D186" s="144" t="s">
        <v>62</v>
      </c>
      <c r="E186" s="145" t="s">
        <v>1</v>
      </c>
      <c r="F186" s="146" t="s">
        <v>252</v>
      </c>
      <c r="G186" s="12"/>
      <c r="H186" s="147"/>
      <c r="I186" s="148"/>
      <c r="J186" s="12"/>
      <c r="L186" s="153"/>
      <c r="AH186" s="154"/>
      <c r="AI186" s="154"/>
      <c r="AM186" s="154"/>
    </row>
    <row r="187" spans="2:39" s="14" customFormat="1" x14ac:dyDescent="0.2">
      <c r="B187" s="153"/>
      <c r="C187" s="12"/>
      <c r="D187" s="144" t="s">
        <v>62</v>
      </c>
      <c r="E187" s="145"/>
      <c r="F187" s="146"/>
      <c r="G187" s="12"/>
      <c r="H187" s="147"/>
      <c r="I187" s="148"/>
      <c r="J187" s="12"/>
      <c r="L187" s="153"/>
      <c r="AH187" s="154"/>
      <c r="AI187" s="154"/>
      <c r="AM187" s="154"/>
    </row>
    <row r="188" spans="2:39" s="14" customFormat="1" ht="14.25" customHeight="1" x14ac:dyDescent="0.2">
      <c r="B188" s="153"/>
      <c r="C188" s="133">
        <v>21</v>
      </c>
      <c r="D188" s="133" t="s">
        <v>60</v>
      </c>
      <c r="E188" s="134" t="s">
        <v>299</v>
      </c>
      <c r="F188" s="160" t="s">
        <v>204</v>
      </c>
      <c r="G188" s="136" t="s">
        <v>71</v>
      </c>
      <c r="H188" s="137">
        <v>3</v>
      </c>
      <c r="I188" s="138"/>
      <c r="J188" s="139">
        <f>ROUND(I188*H188,2)</f>
        <v>0</v>
      </c>
      <c r="L188" s="153"/>
      <c r="AH188" s="154"/>
      <c r="AI188" s="154"/>
      <c r="AM188" s="154"/>
    </row>
    <row r="189" spans="2:39" s="14" customFormat="1" x14ac:dyDescent="0.2">
      <c r="B189" s="153"/>
      <c r="C189" s="12"/>
      <c r="D189" s="144" t="s">
        <v>62</v>
      </c>
      <c r="E189" s="145" t="s">
        <v>1</v>
      </c>
      <c r="F189" s="146"/>
      <c r="G189" s="12"/>
      <c r="H189" s="147"/>
      <c r="I189" s="148"/>
      <c r="J189" s="12"/>
      <c r="L189" s="153"/>
      <c r="AH189" s="154"/>
      <c r="AI189" s="154"/>
      <c r="AM189" s="154"/>
    </row>
    <row r="190" spans="2:39" s="14" customFormat="1" x14ac:dyDescent="0.2">
      <c r="B190" s="153"/>
      <c r="C190" s="12"/>
      <c r="D190" s="144" t="s">
        <v>62</v>
      </c>
      <c r="E190" s="145"/>
      <c r="F190" s="146"/>
      <c r="G190" s="12"/>
      <c r="H190" s="147"/>
      <c r="I190" s="148"/>
      <c r="J190" s="12"/>
      <c r="L190" s="153"/>
      <c r="AH190" s="154"/>
      <c r="AI190" s="154"/>
      <c r="AM190" s="154"/>
    </row>
    <row r="191" spans="2:39" s="14" customFormat="1" ht="12" x14ac:dyDescent="0.2">
      <c r="B191" s="153"/>
      <c r="C191" s="133">
        <v>22</v>
      </c>
      <c r="D191" s="133" t="s">
        <v>60</v>
      </c>
      <c r="E191" s="134" t="s">
        <v>300</v>
      </c>
      <c r="F191" s="160" t="s">
        <v>250</v>
      </c>
      <c r="G191" s="136" t="s">
        <v>71</v>
      </c>
      <c r="H191" s="137">
        <v>3</v>
      </c>
      <c r="I191" s="138"/>
      <c r="J191" s="139">
        <f>ROUND(I191*H191,2)</f>
        <v>0</v>
      </c>
      <c r="L191" s="153"/>
      <c r="AH191" s="154"/>
      <c r="AI191" s="154"/>
      <c r="AM191" s="154"/>
    </row>
    <row r="192" spans="2:39" s="14" customFormat="1" x14ac:dyDescent="0.2">
      <c r="B192" s="153"/>
      <c r="C192" s="12"/>
      <c r="D192" s="144" t="s">
        <v>62</v>
      </c>
      <c r="E192" s="145" t="s">
        <v>1</v>
      </c>
      <c r="F192" s="146"/>
      <c r="G192" s="12"/>
      <c r="H192" s="147"/>
      <c r="I192" s="148"/>
      <c r="J192" s="12"/>
      <c r="L192" s="153"/>
      <c r="AH192" s="154"/>
      <c r="AI192" s="154"/>
      <c r="AM192" s="154"/>
    </row>
    <row r="193" spans="2:39" s="14" customFormat="1" x14ac:dyDescent="0.2">
      <c r="B193" s="153"/>
      <c r="C193" s="12"/>
      <c r="D193" s="144" t="s">
        <v>62</v>
      </c>
      <c r="E193" s="145"/>
      <c r="F193" s="146"/>
      <c r="G193" s="12"/>
      <c r="H193" s="147"/>
      <c r="I193" s="148"/>
      <c r="J193" s="12"/>
      <c r="L193" s="153"/>
      <c r="AH193" s="154"/>
      <c r="AI193" s="154"/>
      <c r="AM193" s="154"/>
    </row>
    <row r="194" spans="2:39" s="14" customFormat="1" ht="12" x14ac:dyDescent="0.2">
      <c r="B194" s="153"/>
      <c r="C194" s="133">
        <v>23</v>
      </c>
      <c r="D194" s="133" t="s">
        <v>60</v>
      </c>
      <c r="E194" s="134" t="s">
        <v>301</v>
      </c>
      <c r="F194" s="135" t="s">
        <v>205</v>
      </c>
      <c r="G194" s="136" t="s">
        <v>71</v>
      </c>
      <c r="H194" s="137">
        <v>6</v>
      </c>
      <c r="I194" s="138"/>
      <c r="J194" s="139">
        <f>ROUND(I194*H194,2)</f>
        <v>0</v>
      </c>
      <c r="L194" s="153"/>
      <c r="AH194" s="154"/>
      <c r="AI194" s="154"/>
      <c r="AM194" s="154"/>
    </row>
    <row r="195" spans="2:39" s="14" customFormat="1" x14ac:dyDescent="0.2">
      <c r="B195" s="153"/>
      <c r="C195" s="12"/>
      <c r="D195" s="144" t="s">
        <v>62</v>
      </c>
      <c r="E195" s="145" t="s">
        <v>1</v>
      </c>
      <c r="F195" s="146"/>
      <c r="G195" s="12"/>
      <c r="H195" s="147"/>
      <c r="I195" s="148"/>
      <c r="J195" s="12"/>
      <c r="L195" s="153"/>
      <c r="AH195" s="154"/>
      <c r="AI195" s="154"/>
      <c r="AM195" s="154"/>
    </row>
    <row r="196" spans="2:39" s="14" customFormat="1" x14ac:dyDescent="0.2">
      <c r="B196" s="153"/>
      <c r="C196" s="12"/>
      <c r="D196" s="144" t="s">
        <v>62</v>
      </c>
      <c r="E196" s="154" t="s">
        <v>1</v>
      </c>
      <c r="F196" s="155"/>
      <c r="H196" s="156"/>
      <c r="I196" s="157"/>
      <c r="L196" s="153"/>
      <c r="AH196" s="154"/>
      <c r="AI196" s="154"/>
      <c r="AM196" s="154"/>
    </row>
    <row r="197" spans="2:39" s="14" customFormat="1" ht="12" x14ac:dyDescent="0.2">
      <c r="B197" s="153"/>
      <c r="C197" s="133">
        <v>24</v>
      </c>
      <c r="D197" s="133" t="s">
        <v>60</v>
      </c>
      <c r="E197" s="134" t="s">
        <v>302</v>
      </c>
      <c r="F197" s="135" t="s">
        <v>255</v>
      </c>
      <c r="G197" s="136" t="s">
        <v>71</v>
      </c>
      <c r="H197" s="137">
        <v>1</v>
      </c>
      <c r="I197" s="138"/>
      <c r="J197" s="139">
        <f>ROUND(I197*H197,2)</f>
        <v>0</v>
      </c>
      <c r="L197" s="153"/>
      <c r="AH197" s="154"/>
      <c r="AI197" s="154"/>
      <c r="AM197" s="154"/>
    </row>
    <row r="198" spans="2:39" s="14" customFormat="1" x14ac:dyDescent="0.2">
      <c r="B198" s="153"/>
      <c r="C198" s="12"/>
      <c r="D198" s="144" t="s">
        <v>62</v>
      </c>
      <c r="E198" s="145" t="s">
        <v>1</v>
      </c>
      <c r="F198" s="146"/>
      <c r="G198" s="12"/>
      <c r="H198" s="147"/>
      <c r="I198" s="148"/>
      <c r="J198" s="12"/>
      <c r="L198" s="153"/>
      <c r="AH198" s="154"/>
      <c r="AI198" s="154"/>
      <c r="AM198" s="154"/>
    </row>
    <row r="199" spans="2:39" s="14" customFormat="1" x14ac:dyDescent="0.2">
      <c r="B199" s="153"/>
      <c r="C199" s="12"/>
      <c r="D199" s="144" t="s">
        <v>62</v>
      </c>
      <c r="E199" s="154" t="s">
        <v>1</v>
      </c>
      <c r="F199" s="155"/>
      <c r="H199" s="156"/>
      <c r="I199" s="157"/>
      <c r="L199" s="153"/>
      <c r="AH199" s="154"/>
      <c r="AI199" s="154"/>
      <c r="AM199" s="154"/>
    </row>
    <row r="200" spans="2:39" s="14" customFormat="1" ht="24" x14ac:dyDescent="0.2">
      <c r="B200" s="153"/>
      <c r="C200" s="133">
        <v>25</v>
      </c>
      <c r="D200" s="133" t="s">
        <v>60</v>
      </c>
      <c r="E200" s="134" t="s">
        <v>303</v>
      </c>
      <c r="F200" s="135" t="s">
        <v>206</v>
      </c>
      <c r="G200" s="136" t="s">
        <v>71</v>
      </c>
      <c r="H200" s="137">
        <v>1</v>
      </c>
      <c r="I200" s="138"/>
      <c r="J200" s="139">
        <f>ROUND(I200*H200,2)</f>
        <v>0</v>
      </c>
      <c r="L200" s="153"/>
      <c r="AH200" s="154"/>
      <c r="AI200" s="154"/>
      <c r="AM200" s="154"/>
    </row>
    <row r="201" spans="2:39" s="14" customFormat="1" x14ac:dyDescent="0.2">
      <c r="B201" s="153"/>
      <c r="C201" s="12"/>
      <c r="D201" s="144" t="s">
        <v>62</v>
      </c>
      <c r="E201" s="145" t="s">
        <v>1</v>
      </c>
      <c r="F201" s="146"/>
      <c r="G201" s="12"/>
      <c r="H201" s="147"/>
      <c r="I201" s="148"/>
      <c r="J201" s="12"/>
      <c r="L201" s="153"/>
      <c r="AH201" s="154"/>
      <c r="AI201" s="154"/>
      <c r="AM201" s="154"/>
    </row>
    <row r="202" spans="2:39" s="14" customFormat="1" x14ac:dyDescent="0.2">
      <c r="B202" s="153"/>
      <c r="D202" s="144" t="s">
        <v>62</v>
      </c>
      <c r="E202" s="154" t="s">
        <v>1</v>
      </c>
      <c r="F202" s="155"/>
      <c r="H202" s="156"/>
      <c r="I202" s="157"/>
      <c r="L202" s="153"/>
      <c r="AH202" s="154"/>
      <c r="AI202" s="154"/>
      <c r="AM202" s="154"/>
    </row>
    <row r="203" spans="2:39" s="14" customFormat="1" ht="24" x14ac:dyDescent="0.2">
      <c r="B203" s="153"/>
      <c r="C203" s="133">
        <v>26</v>
      </c>
      <c r="D203" s="133" t="s">
        <v>60</v>
      </c>
      <c r="E203" s="134" t="s">
        <v>304</v>
      </c>
      <c r="F203" s="135" t="s">
        <v>207</v>
      </c>
      <c r="G203" s="136" t="s">
        <v>71</v>
      </c>
      <c r="H203" s="137">
        <v>2</v>
      </c>
      <c r="I203" s="138"/>
      <c r="J203" s="139">
        <f>ROUND(I203*H203,2)</f>
        <v>0</v>
      </c>
      <c r="L203" s="153"/>
      <c r="AH203" s="154"/>
      <c r="AI203" s="154"/>
      <c r="AM203" s="154"/>
    </row>
    <row r="204" spans="2:39" s="14" customFormat="1" x14ac:dyDescent="0.2">
      <c r="B204" s="153"/>
      <c r="C204" s="12"/>
      <c r="D204" s="144" t="s">
        <v>62</v>
      </c>
      <c r="E204" s="145" t="s">
        <v>1</v>
      </c>
      <c r="F204" s="146"/>
      <c r="G204" s="12"/>
      <c r="H204" s="147"/>
      <c r="I204" s="148"/>
      <c r="J204" s="12"/>
      <c r="L204" s="153"/>
      <c r="AH204" s="154"/>
      <c r="AI204" s="154"/>
      <c r="AM204" s="154"/>
    </row>
    <row r="205" spans="2:39" s="14" customFormat="1" x14ac:dyDescent="0.2">
      <c r="B205" s="153"/>
      <c r="D205" s="144" t="s">
        <v>62</v>
      </c>
      <c r="E205" s="154" t="s">
        <v>1</v>
      </c>
      <c r="F205" s="155"/>
      <c r="H205" s="156"/>
      <c r="I205" s="157"/>
      <c r="L205" s="153"/>
      <c r="AH205" s="154"/>
      <c r="AI205" s="154"/>
      <c r="AM205" s="154"/>
    </row>
    <row r="206" spans="2:39" s="14" customFormat="1" ht="24" x14ac:dyDescent="0.2">
      <c r="B206" s="153"/>
      <c r="C206" s="133">
        <v>27</v>
      </c>
      <c r="D206" s="133" t="s">
        <v>60</v>
      </c>
      <c r="E206" s="134" t="s">
        <v>305</v>
      </c>
      <c r="F206" s="135" t="s">
        <v>208</v>
      </c>
      <c r="G206" s="136" t="s">
        <v>71</v>
      </c>
      <c r="H206" s="137">
        <v>6</v>
      </c>
      <c r="I206" s="138"/>
      <c r="J206" s="139">
        <f>ROUND(I206*H206,2)</f>
        <v>0</v>
      </c>
      <c r="L206" s="153"/>
      <c r="AH206" s="154"/>
      <c r="AI206" s="154"/>
      <c r="AM206" s="154"/>
    </row>
    <row r="207" spans="2:39" s="14" customFormat="1" x14ac:dyDescent="0.2">
      <c r="B207" s="153"/>
      <c r="C207" s="12"/>
      <c r="D207" s="144" t="s">
        <v>62</v>
      </c>
      <c r="E207" s="145" t="s">
        <v>1</v>
      </c>
      <c r="F207" s="146" t="s">
        <v>253</v>
      </c>
      <c r="G207" s="12"/>
      <c r="H207" s="147"/>
      <c r="I207" s="148"/>
      <c r="J207" s="12"/>
      <c r="L207" s="153"/>
      <c r="AH207" s="154"/>
      <c r="AI207" s="154"/>
      <c r="AM207" s="154"/>
    </row>
    <row r="208" spans="2:39" s="14" customFormat="1" x14ac:dyDescent="0.2">
      <c r="B208" s="153"/>
      <c r="D208" s="144" t="s">
        <v>62</v>
      </c>
      <c r="E208" s="154" t="s">
        <v>1</v>
      </c>
      <c r="F208" s="155"/>
      <c r="H208" s="156"/>
      <c r="I208" s="157"/>
      <c r="L208" s="153"/>
      <c r="AH208" s="154"/>
      <c r="AI208" s="154"/>
      <c r="AM208" s="154"/>
    </row>
    <row r="209" spans="2:39" s="14" customFormat="1" ht="24" x14ac:dyDescent="0.2">
      <c r="B209" s="153"/>
      <c r="C209" s="133">
        <v>28</v>
      </c>
      <c r="D209" s="133" t="s">
        <v>60</v>
      </c>
      <c r="E209" s="134" t="s">
        <v>306</v>
      </c>
      <c r="F209" s="135" t="s">
        <v>209</v>
      </c>
      <c r="G209" s="136" t="s">
        <v>71</v>
      </c>
      <c r="H209" s="137">
        <v>4</v>
      </c>
      <c r="I209" s="138"/>
      <c r="J209" s="139">
        <f>ROUND(I209*H209,2)</f>
        <v>0</v>
      </c>
      <c r="L209" s="153"/>
      <c r="AH209" s="154"/>
      <c r="AI209" s="154"/>
      <c r="AM209" s="154"/>
    </row>
    <row r="210" spans="2:39" s="14" customFormat="1" x14ac:dyDescent="0.2">
      <c r="B210" s="153"/>
      <c r="C210" s="12"/>
      <c r="D210" s="144" t="s">
        <v>62</v>
      </c>
      <c r="E210" s="145" t="s">
        <v>1</v>
      </c>
      <c r="F210" s="146" t="s">
        <v>254</v>
      </c>
      <c r="G210" s="12"/>
      <c r="H210" s="147"/>
      <c r="I210" s="148"/>
      <c r="J210" s="12"/>
      <c r="L210" s="153"/>
      <c r="AH210" s="154"/>
      <c r="AI210" s="154"/>
      <c r="AM210" s="154"/>
    </row>
    <row r="211" spans="2:39" s="14" customFormat="1" x14ac:dyDescent="0.2">
      <c r="B211" s="153"/>
      <c r="C211" s="12"/>
      <c r="D211" s="144" t="s">
        <v>62</v>
      </c>
      <c r="E211" s="145"/>
      <c r="F211" s="146"/>
      <c r="G211" s="12"/>
      <c r="H211" s="147"/>
      <c r="I211" s="148"/>
      <c r="J211" s="12"/>
      <c r="L211" s="153"/>
      <c r="AH211" s="154"/>
      <c r="AI211" s="154"/>
      <c r="AM211" s="154"/>
    </row>
    <row r="212" spans="2:39" s="14" customFormat="1" ht="24" x14ac:dyDescent="0.2">
      <c r="B212" s="153"/>
      <c r="C212" s="133">
        <v>29</v>
      </c>
      <c r="D212" s="133" t="s">
        <v>60</v>
      </c>
      <c r="E212" s="134" t="s">
        <v>307</v>
      </c>
      <c r="F212" s="160" t="s">
        <v>216</v>
      </c>
      <c r="G212" s="136" t="s">
        <v>71</v>
      </c>
      <c r="H212" s="137">
        <v>2</v>
      </c>
      <c r="I212" s="138"/>
      <c r="J212" s="139">
        <f>ROUND(I212*H212,2)</f>
        <v>0</v>
      </c>
      <c r="L212" s="153"/>
      <c r="AH212" s="154"/>
      <c r="AI212" s="154"/>
      <c r="AM212" s="154"/>
    </row>
    <row r="213" spans="2:39" s="14" customFormat="1" x14ac:dyDescent="0.2">
      <c r="B213" s="153"/>
      <c r="C213" s="12"/>
      <c r="D213" s="144" t="s">
        <v>62</v>
      </c>
      <c r="E213" s="145"/>
      <c r="F213" s="146" t="s">
        <v>215</v>
      </c>
      <c r="G213" s="12"/>
      <c r="H213" s="147"/>
      <c r="I213" s="148"/>
      <c r="J213" s="12"/>
      <c r="L213" s="153"/>
      <c r="AH213" s="154"/>
      <c r="AI213" s="154"/>
      <c r="AM213" s="154"/>
    </row>
    <row r="214" spans="2:39" s="14" customFormat="1" x14ac:dyDescent="0.2">
      <c r="B214" s="153"/>
      <c r="C214" s="12"/>
      <c r="D214" s="144" t="s">
        <v>62</v>
      </c>
      <c r="E214" s="145"/>
      <c r="F214" s="146"/>
      <c r="G214" s="12"/>
      <c r="H214" s="147"/>
      <c r="I214" s="148"/>
      <c r="J214" s="12"/>
      <c r="L214" s="153"/>
      <c r="AH214" s="154"/>
      <c r="AI214" s="154"/>
      <c r="AM214" s="154"/>
    </row>
    <row r="215" spans="2:39" s="14" customFormat="1" ht="24" x14ac:dyDescent="0.2">
      <c r="B215" s="153"/>
      <c r="C215" s="133">
        <v>30</v>
      </c>
      <c r="D215" s="133" t="s">
        <v>60</v>
      </c>
      <c r="E215" s="134" t="s">
        <v>308</v>
      </c>
      <c r="F215" s="160" t="s">
        <v>218</v>
      </c>
      <c r="G215" s="136" t="s">
        <v>71</v>
      </c>
      <c r="H215" s="137">
        <v>1</v>
      </c>
      <c r="I215" s="138"/>
      <c r="J215" s="139">
        <f>ROUND(I215*H215,2)</f>
        <v>0</v>
      </c>
      <c r="L215" s="153"/>
      <c r="AH215" s="154"/>
      <c r="AI215" s="154"/>
      <c r="AM215" s="154"/>
    </row>
    <row r="216" spans="2:39" s="14" customFormat="1" x14ac:dyDescent="0.2">
      <c r="B216" s="153"/>
      <c r="C216" s="12"/>
      <c r="D216" s="144" t="s">
        <v>62</v>
      </c>
      <c r="E216" s="145"/>
      <c r="F216" s="146" t="s">
        <v>217</v>
      </c>
      <c r="G216" s="12"/>
      <c r="H216" s="147"/>
      <c r="I216" s="148"/>
      <c r="J216" s="12"/>
      <c r="L216" s="153"/>
      <c r="AH216" s="154"/>
      <c r="AI216" s="154"/>
      <c r="AM216" s="154"/>
    </row>
    <row r="217" spans="2:39" s="14" customFormat="1" x14ac:dyDescent="0.2">
      <c r="B217" s="153"/>
      <c r="C217" s="12"/>
      <c r="D217" s="144" t="s">
        <v>62</v>
      </c>
      <c r="E217" s="145"/>
      <c r="F217" s="146"/>
      <c r="G217" s="12"/>
      <c r="H217" s="147"/>
      <c r="I217" s="148"/>
      <c r="J217" s="12"/>
      <c r="L217" s="153"/>
      <c r="AH217" s="154"/>
      <c r="AI217" s="154"/>
      <c r="AM217" s="154"/>
    </row>
    <row r="218" spans="2:39" s="14" customFormat="1" ht="24" x14ac:dyDescent="0.2">
      <c r="B218" s="153"/>
      <c r="C218" s="133">
        <v>31</v>
      </c>
      <c r="D218" s="133" t="s">
        <v>60</v>
      </c>
      <c r="E218" s="134" t="s">
        <v>309</v>
      </c>
      <c r="F218" s="160" t="s">
        <v>226</v>
      </c>
      <c r="G218" s="136" t="s">
        <v>71</v>
      </c>
      <c r="H218" s="137">
        <v>1</v>
      </c>
      <c r="I218" s="138"/>
      <c r="J218" s="139">
        <f>ROUND(I218*H218,2)</f>
        <v>0</v>
      </c>
      <c r="L218" s="153"/>
      <c r="AH218" s="154"/>
      <c r="AI218" s="154"/>
      <c r="AM218" s="154"/>
    </row>
    <row r="219" spans="2:39" s="14" customFormat="1" x14ac:dyDescent="0.2">
      <c r="B219" s="153"/>
      <c r="C219" s="12"/>
      <c r="D219" s="144" t="s">
        <v>62</v>
      </c>
      <c r="E219" s="145"/>
      <c r="F219" s="146" t="s">
        <v>224</v>
      </c>
      <c r="G219" s="12"/>
      <c r="H219" s="147"/>
      <c r="I219" s="148"/>
      <c r="J219" s="12"/>
      <c r="L219" s="153"/>
      <c r="AH219" s="154"/>
      <c r="AI219" s="154"/>
      <c r="AM219" s="154"/>
    </row>
    <row r="220" spans="2:39" s="14" customFormat="1" x14ac:dyDescent="0.2">
      <c r="B220" s="153"/>
      <c r="C220" s="12"/>
      <c r="D220" s="144" t="s">
        <v>62</v>
      </c>
      <c r="E220" s="145"/>
      <c r="F220" s="146"/>
      <c r="G220" s="12"/>
      <c r="H220" s="147"/>
      <c r="I220" s="148"/>
      <c r="J220" s="12"/>
      <c r="L220" s="153"/>
      <c r="AH220" s="154"/>
      <c r="AI220" s="154"/>
      <c r="AM220" s="154"/>
    </row>
    <row r="221" spans="2:39" s="14" customFormat="1" ht="24" x14ac:dyDescent="0.2">
      <c r="B221" s="153"/>
      <c r="C221" s="133" t="s">
        <v>350</v>
      </c>
      <c r="D221" s="133" t="s">
        <v>60</v>
      </c>
      <c r="E221" s="134" t="s">
        <v>351</v>
      </c>
      <c r="F221" s="160" t="s">
        <v>348</v>
      </c>
      <c r="G221" s="136" t="s">
        <v>71</v>
      </c>
      <c r="H221" s="137">
        <v>30</v>
      </c>
      <c r="I221" s="138"/>
      <c r="J221" s="139">
        <f>ROUND(I221*H221,2)</f>
        <v>0</v>
      </c>
      <c r="L221" s="153"/>
      <c r="AH221" s="154"/>
      <c r="AI221" s="154"/>
      <c r="AM221" s="154"/>
    </row>
    <row r="222" spans="2:39" s="14" customFormat="1" x14ac:dyDescent="0.2">
      <c r="B222" s="153"/>
      <c r="C222" s="12"/>
      <c r="D222" s="144" t="s">
        <v>62</v>
      </c>
      <c r="E222" s="145"/>
      <c r="F222" s="146"/>
      <c r="G222" s="12"/>
      <c r="H222" s="147"/>
      <c r="I222" s="148"/>
      <c r="J222" s="12"/>
      <c r="L222" s="153"/>
      <c r="AH222" s="154"/>
      <c r="AI222" s="154"/>
      <c r="AM222" s="154"/>
    </row>
    <row r="223" spans="2:39" s="14" customFormat="1" x14ac:dyDescent="0.2">
      <c r="B223" s="153"/>
      <c r="C223" s="12"/>
      <c r="D223" s="144" t="s">
        <v>62</v>
      </c>
      <c r="E223" s="145"/>
      <c r="F223" s="146"/>
      <c r="G223" s="12"/>
      <c r="H223" s="147"/>
      <c r="I223" s="148"/>
      <c r="J223" s="12"/>
      <c r="L223" s="153"/>
      <c r="AH223" s="154"/>
      <c r="AI223" s="154"/>
      <c r="AM223" s="154"/>
    </row>
    <row r="224" spans="2:39" s="14" customFormat="1" ht="25.5" customHeight="1" x14ac:dyDescent="0.2">
      <c r="B224" s="153"/>
      <c r="C224" s="133" t="s">
        <v>354</v>
      </c>
      <c r="D224" s="133" t="s">
        <v>60</v>
      </c>
      <c r="E224" s="134" t="s">
        <v>352</v>
      </c>
      <c r="F224" s="160" t="s">
        <v>353</v>
      </c>
      <c r="G224" s="136" t="s">
        <v>71</v>
      </c>
      <c r="H224" s="137">
        <v>30</v>
      </c>
      <c r="I224" s="138"/>
      <c r="J224" s="139">
        <f>ROUND(I224*H224,2)</f>
        <v>0</v>
      </c>
      <c r="L224" s="153"/>
      <c r="AH224" s="154"/>
      <c r="AI224" s="154"/>
      <c r="AM224" s="154"/>
    </row>
    <row r="225" spans="2:39" s="14" customFormat="1" x14ac:dyDescent="0.2">
      <c r="B225" s="153"/>
      <c r="C225" s="12"/>
      <c r="D225" s="144" t="s">
        <v>62</v>
      </c>
      <c r="E225" s="145"/>
      <c r="F225" s="146"/>
      <c r="G225" s="12"/>
      <c r="H225" s="147"/>
      <c r="I225" s="148"/>
      <c r="J225" s="12"/>
      <c r="L225" s="153"/>
      <c r="AH225" s="154"/>
      <c r="AI225" s="154"/>
      <c r="AM225" s="154"/>
    </row>
    <row r="226" spans="2:39" s="14" customFormat="1" x14ac:dyDescent="0.2">
      <c r="B226" s="153"/>
      <c r="C226" s="12"/>
      <c r="D226" s="144" t="s">
        <v>62</v>
      </c>
      <c r="E226" s="145"/>
      <c r="F226" s="146"/>
      <c r="G226" s="12"/>
      <c r="H226" s="147"/>
      <c r="I226" s="148"/>
      <c r="J226" s="12"/>
      <c r="L226" s="153"/>
      <c r="AH226" s="154"/>
      <c r="AI226" s="154"/>
      <c r="AM226" s="154"/>
    </row>
    <row r="227" spans="2:39" s="14" customFormat="1" ht="12" x14ac:dyDescent="0.2">
      <c r="B227" s="153"/>
      <c r="C227" s="133">
        <v>33</v>
      </c>
      <c r="D227" s="133" t="s">
        <v>60</v>
      </c>
      <c r="E227" s="134" t="s">
        <v>311</v>
      </c>
      <c r="F227" s="160" t="s">
        <v>227</v>
      </c>
      <c r="G227" s="136" t="s">
        <v>71</v>
      </c>
      <c r="H227" s="137">
        <v>38</v>
      </c>
      <c r="I227" s="138"/>
      <c r="J227" s="139">
        <f>ROUND(I227*H227,2)</f>
        <v>0</v>
      </c>
      <c r="L227" s="153"/>
      <c r="AH227" s="154"/>
      <c r="AI227" s="154"/>
      <c r="AM227" s="154"/>
    </row>
    <row r="228" spans="2:39" s="14" customFormat="1" x14ac:dyDescent="0.2">
      <c r="B228" s="153"/>
      <c r="C228" s="12"/>
      <c r="D228" s="144" t="s">
        <v>62</v>
      </c>
      <c r="E228" s="145"/>
      <c r="F228" s="146"/>
      <c r="G228" s="12"/>
      <c r="H228" s="147"/>
      <c r="I228" s="148"/>
      <c r="J228" s="12"/>
      <c r="L228" s="153"/>
      <c r="AH228" s="154"/>
      <c r="AI228" s="154"/>
      <c r="AM228" s="154"/>
    </row>
    <row r="229" spans="2:39" s="14" customFormat="1" x14ac:dyDescent="0.2">
      <c r="B229" s="153"/>
      <c r="C229" s="12"/>
      <c r="D229" s="144" t="s">
        <v>62</v>
      </c>
      <c r="E229" s="145"/>
      <c r="F229" s="146"/>
      <c r="G229" s="12"/>
      <c r="H229" s="147"/>
      <c r="I229" s="148"/>
      <c r="J229" s="12"/>
      <c r="L229" s="153"/>
      <c r="AH229" s="154"/>
      <c r="AI229" s="154"/>
      <c r="AM229" s="154"/>
    </row>
    <row r="230" spans="2:39" s="14" customFormat="1" ht="12" x14ac:dyDescent="0.2">
      <c r="B230" s="153"/>
      <c r="C230" s="133">
        <v>34</v>
      </c>
      <c r="D230" s="133" t="s">
        <v>60</v>
      </c>
      <c r="E230" s="134" t="s">
        <v>310</v>
      </c>
      <c r="F230" s="160" t="s">
        <v>228</v>
      </c>
      <c r="G230" s="136" t="s">
        <v>71</v>
      </c>
      <c r="H230" s="137">
        <v>2</v>
      </c>
      <c r="I230" s="138"/>
      <c r="J230" s="139">
        <f>ROUND(I230*H230,2)</f>
        <v>0</v>
      </c>
      <c r="L230" s="153"/>
      <c r="AH230" s="154"/>
      <c r="AI230" s="154"/>
      <c r="AM230" s="154"/>
    </row>
    <row r="231" spans="2:39" s="14" customFormat="1" x14ac:dyDescent="0.2">
      <c r="B231" s="153"/>
      <c r="C231" s="12"/>
      <c r="D231" s="144" t="s">
        <v>62</v>
      </c>
      <c r="E231" s="145"/>
      <c r="F231" s="146"/>
      <c r="G231" s="12"/>
      <c r="H231" s="147"/>
      <c r="I231" s="148"/>
      <c r="J231" s="12"/>
      <c r="L231" s="153"/>
      <c r="AH231" s="154"/>
      <c r="AI231" s="154"/>
      <c r="AM231" s="154"/>
    </row>
    <row r="232" spans="2:39" s="14" customFormat="1" x14ac:dyDescent="0.2">
      <c r="B232" s="153"/>
      <c r="C232" s="12"/>
      <c r="D232" s="144" t="s">
        <v>62</v>
      </c>
      <c r="E232" s="145"/>
      <c r="F232" s="146"/>
      <c r="G232" s="12"/>
      <c r="H232" s="147"/>
      <c r="I232" s="148"/>
      <c r="J232" s="12"/>
      <c r="L232" s="153"/>
      <c r="AH232" s="154"/>
      <c r="AI232" s="154"/>
      <c r="AM232" s="154"/>
    </row>
    <row r="233" spans="2:39" s="14" customFormat="1" ht="12" x14ac:dyDescent="0.2">
      <c r="B233" s="153"/>
      <c r="C233" s="133">
        <v>35</v>
      </c>
      <c r="D233" s="133" t="s">
        <v>60</v>
      </c>
      <c r="E233" s="134" t="s">
        <v>312</v>
      </c>
      <c r="F233" s="160" t="s">
        <v>229</v>
      </c>
      <c r="G233" s="136" t="s">
        <v>71</v>
      </c>
      <c r="H233" s="137">
        <v>14</v>
      </c>
      <c r="I233" s="138"/>
      <c r="J233" s="139">
        <f>ROUND(I233*H233,2)</f>
        <v>0</v>
      </c>
      <c r="L233" s="153"/>
      <c r="AH233" s="154"/>
      <c r="AI233" s="154"/>
      <c r="AM233" s="154"/>
    </row>
    <row r="234" spans="2:39" s="14" customFormat="1" x14ac:dyDescent="0.2">
      <c r="B234" s="153"/>
      <c r="C234" s="12"/>
      <c r="D234" s="144" t="s">
        <v>62</v>
      </c>
      <c r="E234" s="145"/>
      <c r="F234" s="146"/>
      <c r="G234" s="12"/>
      <c r="H234" s="147"/>
      <c r="I234" s="148"/>
      <c r="J234" s="12"/>
      <c r="L234" s="153"/>
      <c r="AH234" s="154"/>
      <c r="AI234" s="154"/>
      <c r="AM234" s="154"/>
    </row>
    <row r="235" spans="2:39" s="14" customFormat="1" x14ac:dyDescent="0.2">
      <c r="B235" s="153"/>
      <c r="C235" s="12"/>
      <c r="D235" s="144" t="s">
        <v>62</v>
      </c>
      <c r="E235" s="145"/>
      <c r="F235" s="146"/>
      <c r="G235" s="12"/>
      <c r="H235" s="147"/>
      <c r="I235" s="148"/>
      <c r="J235" s="12"/>
      <c r="L235" s="153"/>
      <c r="AH235" s="154"/>
      <c r="AI235" s="154"/>
      <c r="AM235" s="154"/>
    </row>
    <row r="236" spans="2:39" s="14" customFormat="1" ht="12" x14ac:dyDescent="0.2">
      <c r="B236" s="153"/>
      <c r="C236" s="133">
        <v>36</v>
      </c>
      <c r="D236" s="133" t="s">
        <v>60</v>
      </c>
      <c r="E236" s="134" t="s">
        <v>313</v>
      </c>
      <c r="F236" s="160" t="s">
        <v>230</v>
      </c>
      <c r="G236" s="136" t="s">
        <v>71</v>
      </c>
      <c r="H236" s="137">
        <v>20</v>
      </c>
      <c r="I236" s="138"/>
      <c r="J236" s="139">
        <f>ROUND(I236*H236,2)</f>
        <v>0</v>
      </c>
      <c r="L236" s="153"/>
      <c r="AH236" s="154"/>
      <c r="AI236" s="154"/>
      <c r="AM236" s="154"/>
    </row>
    <row r="237" spans="2:39" s="14" customFormat="1" ht="12" x14ac:dyDescent="0.2">
      <c r="B237" s="153"/>
      <c r="C237" s="161"/>
      <c r="D237" s="144" t="s">
        <v>62</v>
      </c>
      <c r="E237" s="145"/>
      <c r="F237" s="146"/>
      <c r="G237" s="12"/>
      <c r="H237" s="147"/>
      <c r="I237" s="148"/>
      <c r="J237" s="12"/>
      <c r="L237" s="153"/>
      <c r="AH237" s="154"/>
      <c r="AI237" s="154"/>
      <c r="AM237" s="154"/>
    </row>
    <row r="238" spans="2:39" s="14" customFormat="1" x14ac:dyDescent="0.2">
      <c r="B238" s="153"/>
      <c r="C238" s="12"/>
      <c r="D238" s="144" t="s">
        <v>62</v>
      </c>
      <c r="E238" s="145"/>
      <c r="F238" s="146"/>
      <c r="G238" s="12"/>
      <c r="H238" s="147"/>
      <c r="I238" s="148"/>
      <c r="J238" s="12"/>
      <c r="L238" s="153"/>
      <c r="AH238" s="154"/>
      <c r="AI238" s="154"/>
      <c r="AM238" s="154"/>
    </row>
    <row r="239" spans="2:39" s="14" customFormat="1" ht="36" x14ac:dyDescent="0.2">
      <c r="B239" s="153"/>
      <c r="C239" s="133">
        <v>37</v>
      </c>
      <c r="D239" s="133" t="s">
        <v>60</v>
      </c>
      <c r="E239" s="134" t="s">
        <v>314</v>
      </c>
      <c r="F239" s="160" t="s">
        <v>233</v>
      </c>
      <c r="G239" s="136" t="s">
        <v>231</v>
      </c>
      <c r="H239" s="137">
        <v>1</v>
      </c>
      <c r="I239" s="138"/>
      <c r="J239" s="139">
        <f>ROUND(I239*H239,2)</f>
        <v>0</v>
      </c>
      <c r="L239" s="153"/>
      <c r="AH239" s="154"/>
      <c r="AI239" s="154"/>
      <c r="AM239" s="154"/>
    </row>
    <row r="240" spans="2:39" s="14" customFormat="1" x14ac:dyDescent="0.2">
      <c r="B240" s="153"/>
      <c r="C240" s="12"/>
      <c r="D240" s="144" t="s">
        <v>62</v>
      </c>
      <c r="E240" s="145"/>
      <c r="F240" s="146"/>
      <c r="G240" s="12"/>
      <c r="H240" s="147"/>
      <c r="I240" s="148"/>
      <c r="J240" s="12"/>
      <c r="L240" s="153"/>
      <c r="AH240" s="154"/>
      <c r="AI240" s="154"/>
      <c r="AM240" s="154"/>
    </row>
    <row r="241" spans="2:39" s="14" customFormat="1" x14ac:dyDescent="0.2">
      <c r="B241" s="153"/>
      <c r="C241" s="12"/>
      <c r="D241" s="144" t="s">
        <v>62</v>
      </c>
      <c r="E241" s="145"/>
      <c r="F241" s="146"/>
      <c r="G241" s="12"/>
      <c r="H241" s="147"/>
      <c r="I241" s="148"/>
      <c r="J241" s="12"/>
      <c r="L241" s="153"/>
      <c r="AH241" s="154"/>
      <c r="AI241" s="154"/>
      <c r="AM241" s="154"/>
    </row>
    <row r="242" spans="2:39" s="14" customFormat="1" ht="12" x14ac:dyDescent="0.2">
      <c r="B242" s="153"/>
      <c r="C242" s="133">
        <v>38</v>
      </c>
      <c r="D242" s="133" t="s">
        <v>60</v>
      </c>
      <c r="E242" s="134" t="s">
        <v>315</v>
      </c>
      <c r="F242" s="160" t="s">
        <v>232</v>
      </c>
      <c r="G242" s="136" t="s">
        <v>231</v>
      </c>
      <c r="H242" s="137">
        <v>1</v>
      </c>
      <c r="I242" s="138"/>
      <c r="J242" s="139">
        <f>ROUND(I242*H242,2)</f>
        <v>0</v>
      </c>
      <c r="L242" s="153"/>
      <c r="AH242" s="154"/>
      <c r="AI242" s="154"/>
      <c r="AM242" s="154"/>
    </row>
    <row r="243" spans="2:39" s="14" customFormat="1" x14ac:dyDescent="0.2">
      <c r="B243" s="153"/>
      <c r="C243" s="12"/>
      <c r="D243" s="144" t="s">
        <v>62</v>
      </c>
      <c r="E243" s="145"/>
      <c r="F243" s="146"/>
      <c r="G243" s="12"/>
      <c r="H243" s="147"/>
      <c r="I243" s="148"/>
      <c r="J243" s="12"/>
      <c r="L243" s="153"/>
      <c r="AH243" s="154"/>
      <c r="AI243" s="154"/>
      <c r="AM243" s="154"/>
    </row>
    <row r="244" spans="2:39" s="14" customFormat="1" x14ac:dyDescent="0.2">
      <c r="B244" s="153"/>
      <c r="C244" s="12"/>
      <c r="D244" s="144" t="s">
        <v>62</v>
      </c>
      <c r="E244" s="145"/>
      <c r="F244" s="146"/>
      <c r="G244" s="12"/>
      <c r="H244" s="147"/>
      <c r="I244" s="148"/>
      <c r="J244" s="12"/>
      <c r="L244" s="153"/>
      <c r="AH244" s="154"/>
      <c r="AI244" s="154"/>
      <c r="AM244" s="154"/>
    </row>
    <row r="245" spans="2:39" s="14" customFormat="1" ht="24" x14ac:dyDescent="0.2">
      <c r="B245" s="153"/>
      <c r="C245" s="133">
        <v>39</v>
      </c>
      <c r="D245" s="133" t="s">
        <v>60</v>
      </c>
      <c r="E245" s="134" t="s">
        <v>316</v>
      </c>
      <c r="F245" s="160" t="s">
        <v>259</v>
      </c>
      <c r="G245" s="136" t="s">
        <v>71</v>
      </c>
      <c r="H245" s="137">
        <v>1</v>
      </c>
      <c r="I245" s="138"/>
      <c r="J245" s="139">
        <f>ROUND(I245*H245,2)</f>
        <v>0</v>
      </c>
      <c r="L245" s="153"/>
      <c r="AH245" s="154"/>
      <c r="AI245" s="154"/>
      <c r="AM245" s="154"/>
    </row>
    <row r="246" spans="2:39" s="14" customFormat="1" x14ac:dyDescent="0.2">
      <c r="B246" s="153"/>
      <c r="C246" s="12"/>
      <c r="D246" s="144" t="s">
        <v>62</v>
      </c>
      <c r="E246" s="145"/>
      <c r="F246" s="146" t="s">
        <v>257</v>
      </c>
      <c r="G246" s="12"/>
      <c r="H246" s="147"/>
      <c r="I246" s="148"/>
      <c r="J246" s="12"/>
      <c r="L246" s="153"/>
      <c r="AH246" s="154"/>
      <c r="AI246" s="154"/>
      <c r="AM246" s="154"/>
    </row>
    <row r="247" spans="2:39" s="14" customFormat="1" x14ac:dyDescent="0.2">
      <c r="B247" s="153"/>
      <c r="C247" s="12"/>
      <c r="D247" s="144" t="s">
        <v>62</v>
      </c>
      <c r="E247" s="145"/>
      <c r="F247" s="146"/>
      <c r="G247" s="12"/>
      <c r="H247" s="147"/>
      <c r="I247" s="148"/>
      <c r="J247" s="12"/>
      <c r="L247" s="153"/>
      <c r="AH247" s="154"/>
      <c r="AI247" s="154"/>
      <c r="AM247" s="154"/>
    </row>
    <row r="248" spans="2:39" s="14" customFormat="1" ht="24" x14ac:dyDescent="0.2">
      <c r="B248" s="153"/>
      <c r="C248" s="133">
        <v>40</v>
      </c>
      <c r="D248" s="133" t="s">
        <v>60</v>
      </c>
      <c r="E248" s="134" t="s">
        <v>317</v>
      </c>
      <c r="F248" s="160" t="s">
        <v>258</v>
      </c>
      <c r="G248" s="136" t="s">
        <v>71</v>
      </c>
      <c r="H248" s="137">
        <v>2</v>
      </c>
      <c r="I248" s="138"/>
      <c r="J248" s="139">
        <f>ROUND(I248*H248,2)</f>
        <v>0</v>
      </c>
      <c r="L248" s="153"/>
      <c r="AH248" s="154"/>
      <c r="AI248" s="154"/>
      <c r="AM248" s="154"/>
    </row>
    <row r="249" spans="2:39" s="14" customFormat="1" x14ac:dyDescent="0.2">
      <c r="B249" s="153"/>
      <c r="C249" s="12"/>
      <c r="D249" s="144" t="s">
        <v>62</v>
      </c>
      <c r="E249" s="145"/>
      <c r="F249" s="146" t="s">
        <v>256</v>
      </c>
      <c r="G249" s="12"/>
      <c r="H249" s="147"/>
      <c r="I249" s="148"/>
      <c r="J249" s="12"/>
      <c r="L249" s="153"/>
      <c r="AH249" s="154"/>
      <c r="AI249" s="154"/>
      <c r="AM249" s="154"/>
    </row>
    <row r="250" spans="2:39" s="14" customFormat="1" x14ac:dyDescent="0.2">
      <c r="B250" s="153"/>
      <c r="C250" s="12"/>
      <c r="D250" s="144" t="s">
        <v>62</v>
      </c>
      <c r="E250" s="145"/>
      <c r="F250" s="146"/>
      <c r="G250" s="12"/>
      <c r="H250" s="147"/>
      <c r="I250" s="148"/>
      <c r="J250" s="12"/>
      <c r="L250" s="153"/>
      <c r="AH250" s="154"/>
      <c r="AI250" s="154"/>
      <c r="AM250" s="154"/>
    </row>
    <row r="251" spans="2:39" s="14" customFormat="1" ht="12" x14ac:dyDescent="0.2">
      <c r="B251" s="153"/>
      <c r="C251" s="133">
        <v>41</v>
      </c>
      <c r="D251" s="133" t="s">
        <v>60</v>
      </c>
      <c r="E251" s="134" t="s">
        <v>346</v>
      </c>
      <c r="F251" s="135" t="s">
        <v>345</v>
      </c>
      <c r="G251" s="136" t="s">
        <v>71</v>
      </c>
      <c r="H251" s="137">
        <v>1</v>
      </c>
      <c r="I251" s="138"/>
      <c r="J251" s="139">
        <f>ROUND(I251*H251,2)</f>
        <v>0</v>
      </c>
      <c r="L251" s="153"/>
      <c r="AH251" s="154"/>
      <c r="AI251" s="154"/>
      <c r="AM251" s="154"/>
    </row>
    <row r="252" spans="2:39" s="14" customFormat="1" x14ac:dyDescent="0.2">
      <c r="B252" s="153"/>
      <c r="C252" s="12"/>
      <c r="D252" s="144" t="s">
        <v>62</v>
      </c>
      <c r="E252" s="145"/>
      <c r="F252" s="146"/>
      <c r="G252" s="12"/>
      <c r="H252" s="147"/>
      <c r="I252" s="148"/>
      <c r="J252" s="12"/>
      <c r="L252" s="153"/>
      <c r="AH252" s="154"/>
      <c r="AI252" s="154"/>
      <c r="AM252" s="154"/>
    </row>
    <row r="253" spans="2:39" s="14" customFormat="1" ht="12.75" x14ac:dyDescent="0.2">
      <c r="B253" s="153"/>
      <c r="C253" s="12"/>
      <c r="D253" s="144"/>
      <c r="E253" s="131" t="s">
        <v>126</v>
      </c>
      <c r="F253" s="131" t="s">
        <v>260</v>
      </c>
      <c r="G253" s="11"/>
      <c r="H253" s="11"/>
      <c r="I253" s="127"/>
      <c r="J253" s="132">
        <f>SUM(J254:J272)</f>
        <v>0</v>
      </c>
      <c r="K253" s="191"/>
      <c r="L253" s="153"/>
      <c r="AH253" s="154"/>
      <c r="AI253" s="154"/>
      <c r="AM253" s="154"/>
    </row>
    <row r="254" spans="2:39" s="14" customFormat="1" ht="12" x14ac:dyDescent="0.2">
      <c r="B254" s="153"/>
      <c r="C254" s="133">
        <v>42</v>
      </c>
      <c r="D254" s="133" t="s">
        <v>60</v>
      </c>
      <c r="E254" s="134" t="s">
        <v>318</v>
      </c>
      <c r="F254" s="160" t="s">
        <v>234</v>
      </c>
      <c r="G254" s="136" t="s">
        <v>124</v>
      </c>
      <c r="H254" s="137">
        <v>4</v>
      </c>
      <c r="I254" s="138"/>
      <c r="J254" s="139">
        <f>ROUND(I254*H254,2)</f>
        <v>0</v>
      </c>
      <c r="L254" s="153"/>
      <c r="AH254" s="154"/>
      <c r="AI254" s="154"/>
      <c r="AM254" s="154"/>
    </row>
    <row r="255" spans="2:39" s="14" customFormat="1" x14ac:dyDescent="0.2">
      <c r="B255" s="153"/>
      <c r="C255" s="12"/>
      <c r="D255" s="144" t="s">
        <v>62</v>
      </c>
      <c r="E255" s="145" t="s">
        <v>1</v>
      </c>
      <c r="F255" s="146"/>
      <c r="G255" s="12"/>
      <c r="H255" s="147"/>
      <c r="I255" s="148"/>
      <c r="J255" s="12"/>
      <c r="L255" s="153"/>
      <c r="AH255" s="154"/>
      <c r="AI255" s="154"/>
      <c r="AM255" s="154"/>
    </row>
    <row r="256" spans="2:39" s="14" customFormat="1" x14ac:dyDescent="0.2">
      <c r="B256" s="153"/>
      <c r="C256" s="12"/>
      <c r="D256" s="144" t="s">
        <v>62</v>
      </c>
      <c r="E256" s="145"/>
      <c r="F256" s="146"/>
      <c r="G256" s="12"/>
      <c r="H256" s="147"/>
      <c r="I256" s="148"/>
      <c r="J256" s="12"/>
      <c r="L256" s="153"/>
      <c r="AH256" s="154"/>
      <c r="AI256" s="154"/>
      <c r="AM256" s="154"/>
    </row>
    <row r="257" spans="2:39" s="14" customFormat="1" ht="12" x14ac:dyDescent="0.2">
      <c r="B257" s="153"/>
      <c r="C257" s="133">
        <v>43</v>
      </c>
      <c r="D257" s="133" t="s">
        <v>60</v>
      </c>
      <c r="E257" s="134" t="s">
        <v>319</v>
      </c>
      <c r="F257" s="160" t="s">
        <v>235</v>
      </c>
      <c r="G257" s="136" t="s">
        <v>71</v>
      </c>
      <c r="H257" s="137">
        <v>3</v>
      </c>
      <c r="I257" s="138"/>
      <c r="J257" s="139">
        <f>ROUND(I257*H257,2)</f>
        <v>0</v>
      </c>
      <c r="L257" s="153"/>
      <c r="AH257" s="154"/>
      <c r="AI257" s="154"/>
      <c r="AM257" s="154"/>
    </row>
    <row r="258" spans="2:39" s="14" customFormat="1" x14ac:dyDescent="0.2">
      <c r="B258" s="153"/>
      <c r="C258" s="12"/>
      <c r="D258" s="144" t="s">
        <v>62</v>
      </c>
      <c r="E258" s="145" t="s">
        <v>1</v>
      </c>
      <c r="F258" s="146"/>
      <c r="G258" s="12"/>
      <c r="H258" s="147"/>
      <c r="I258" s="148"/>
      <c r="J258" s="12"/>
      <c r="L258" s="153"/>
      <c r="AH258" s="154"/>
      <c r="AI258" s="154"/>
      <c r="AM258" s="154"/>
    </row>
    <row r="259" spans="2:39" s="14" customFormat="1" x14ac:dyDescent="0.2">
      <c r="B259" s="153"/>
      <c r="C259" s="12"/>
      <c r="D259" s="144" t="s">
        <v>62</v>
      </c>
      <c r="E259" s="145"/>
      <c r="F259" s="146"/>
      <c r="G259" s="12"/>
      <c r="H259" s="147"/>
      <c r="I259" s="148"/>
      <c r="J259" s="12"/>
      <c r="L259" s="153"/>
      <c r="AH259" s="154"/>
      <c r="AI259" s="154"/>
      <c r="AM259" s="154"/>
    </row>
    <row r="260" spans="2:39" s="14" customFormat="1" ht="14.25" customHeight="1" x14ac:dyDescent="0.2">
      <c r="B260" s="153"/>
      <c r="C260" s="133">
        <v>44</v>
      </c>
      <c r="D260" s="133" t="s">
        <v>60</v>
      </c>
      <c r="E260" s="134" t="s">
        <v>320</v>
      </c>
      <c r="F260" s="160" t="s">
        <v>236</v>
      </c>
      <c r="G260" s="136" t="s">
        <v>71</v>
      </c>
      <c r="H260" s="137">
        <v>2</v>
      </c>
      <c r="I260" s="138"/>
      <c r="J260" s="139">
        <f>ROUND(I260*H260,2)</f>
        <v>0</v>
      </c>
      <c r="L260" s="153"/>
      <c r="AH260" s="154"/>
      <c r="AI260" s="154"/>
      <c r="AM260" s="154"/>
    </row>
    <row r="261" spans="2:39" s="14" customFormat="1" x14ac:dyDescent="0.2">
      <c r="B261" s="153"/>
      <c r="C261" s="12"/>
      <c r="D261" s="144" t="s">
        <v>62</v>
      </c>
      <c r="E261" s="145" t="s">
        <v>1</v>
      </c>
      <c r="F261" s="146"/>
      <c r="G261" s="12"/>
      <c r="H261" s="147"/>
      <c r="I261" s="148"/>
      <c r="J261" s="12"/>
      <c r="L261" s="153"/>
      <c r="AH261" s="154"/>
      <c r="AI261" s="154"/>
      <c r="AM261" s="154"/>
    </row>
    <row r="262" spans="2:39" s="14" customFormat="1" x14ac:dyDescent="0.2">
      <c r="B262" s="153"/>
      <c r="C262" s="12"/>
      <c r="D262" s="144" t="s">
        <v>62</v>
      </c>
      <c r="E262" s="145"/>
      <c r="F262" s="146"/>
      <c r="G262" s="12"/>
      <c r="H262" s="147"/>
      <c r="I262" s="148"/>
      <c r="J262" s="12"/>
      <c r="L262" s="153"/>
      <c r="AH262" s="154"/>
      <c r="AI262" s="154"/>
      <c r="AM262" s="154"/>
    </row>
    <row r="263" spans="2:39" s="14" customFormat="1" ht="24" x14ac:dyDescent="0.2">
      <c r="B263" s="153"/>
      <c r="C263" s="133">
        <v>45</v>
      </c>
      <c r="D263" s="133" t="s">
        <v>60</v>
      </c>
      <c r="E263" s="134" t="s">
        <v>321</v>
      </c>
      <c r="F263" s="160" t="s">
        <v>238</v>
      </c>
      <c r="G263" s="136" t="s">
        <v>71</v>
      </c>
      <c r="H263" s="137">
        <v>1</v>
      </c>
      <c r="I263" s="138"/>
      <c r="J263" s="139">
        <f>ROUND(I263*H263,2)</f>
        <v>0</v>
      </c>
      <c r="L263" s="153"/>
      <c r="AH263" s="154"/>
      <c r="AI263" s="154"/>
      <c r="AM263" s="154"/>
    </row>
    <row r="264" spans="2:39" s="14" customFormat="1" x14ac:dyDescent="0.2">
      <c r="B264" s="153"/>
      <c r="C264" s="12"/>
      <c r="D264" s="144" t="s">
        <v>62</v>
      </c>
      <c r="E264" s="145" t="s">
        <v>1</v>
      </c>
      <c r="F264" s="146"/>
      <c r="G264" s="12"/>
      <c r="H264" s="147"/>
      <c r="I264" s="148"/>
      <c r="J264" s="12"/>
      <c r="L264" s="153"/>
      <c r="AH264" s="154"/>
      <c r="AI264" s="154"/>
      <c r="AM264" s="154"/>
    </row>
    <row r="265" spans="2:39" s="14" customFormat="1" x14ac:dyDescent="0.2">
      <c r="B265" s="153"/>
      <c r="C265" s="12"/>
      <c r="D265" s="144" t="s">
        <v>62</v>
      </c>
      <c r="E265" s="145"/>
      <c r="F265" s="146"/>
      <c r="G265" s="12"/>
      <c r="H265" s="147"/>
      <c r="I265" s="148"/>
      <c r="J265" s="12"/>
      <c r="L265" s="153"/>
      <c r="AH265" s="154"/>
      <c r="AI265" s="154"/>
      <c r="AM265" s="154"/>
    </row>
    <row r="266" spans="2:39" s="14" customFormat="1" ht="12" x14ac:dyDescent="0.2">
      <c r="B266" s="153"/>
      <c r="C266" s="133">
        <v>46</v>
      </c>
      <c r="D266" s="133" t="s">
        <v>60</v>
      </c>
      <c r="E266" s="134" t="s">
        <v>322</v>
      </c>
      <c r="F266" s="160" t="s">
        <v>239</v>
      </c>
      <c r="G266" s="136" t="s">
        <v>124</v>
      </c>
      <c r="H266" s="137">
        <v>10</v>
      </c>
      <c r="I266" s="138"/>
      <c r="J266" s="139">
        <f>ROUND(I266*H266,2)</f>
        <v>0</v>
      </c>
      <c r="L266" s="153"/>
      <c r="AH266" s="154"/>
      <c r="AI266" s="154"/>
      <c r="AM266" s="154"/>
    </row>
    <row r="267" spans="2:39" s="14" customFormat="1" x14ac:dyDescent="0.2">
      <c r="B267" s="153"/>
      <c r="C267" s="12"/>
      <c r="D267" s="144" t="s">
        <v>62</v>
      </c>
      <c r="E267" s="145" t="s">
        <v>1</v>
      </c>
      <c r="F267" s="146"/>
      <c r="G267" s="12"/>
      <c r="H267" s="147"/>
      <c r="I267" s="148"/>
      <c r="J267" s="12"/>
      <c r="L267" s="153"/>
      <c r="AH267" s="154"/>
      <c r="AI267" s="154"/>
      <c r="AM267" s="154"/>
    </row>
    <row r="268" spans="2:39" s="14" customFormat="1" x14ac:dyDescent="0.2">
      <c r="B268" s="153"/>
      <c r="D268" s="144" t="s">
        <v>62</v>
      </c>
      <c r="E268" s="145"/>
      <c r="F268" s="146"/>
      <c r="G268" s="12"/>
      <c r="H268" s="147"/>
      <c r="I268" s="148"/>
      <c r="J268" s="12"/>
      <c r="L268" s="153"/>
      <c r="AH268" s="154"/>
      <c r="AI268" s="154"/>
      <c r="AM268" s="154"/>
    </row>
    <row r="269" spans="2:39" s="14" customFormat="1" ht="48" x14ac:dyDescent="0.2">
      <c r="B269" s="153"/>
      <c r="C269" s="133">
        <v>47</v>
      </c>
      <c r="D269" s="133" t="s">
        <v>60</v>
      </c>
      <c r="E269" s="134" t="s">
        <v>323</v>
      </c>
      <c r="F269" s="160" t="s">
        <v>240</v>
      </c>
      <c r="G269" s="136" t="s">
        <v>231</v>
      </c>
      <c r="H269" s="137">
        <v>1</v>
      </c>
      <c r="I269" s="138"/>
      <c r="J269" s="139">
        <f>ROUND(I269*H269,2)</f>
        <v>0</v>
      </c>
      <c r="L269" s="153"/>
      <c r="AH269" s="154"/>
      <c r="AI269" s="154"/>
      <c r="AM269" s="154"/>
    </row>
    <row r="270" spans="2:39" s="14" customFormat="1" x14ac:dyDescent="0.2">
      <c r="B270" s="153"/>
      <c r="C270" s="12"/>
      <c r="D270" s="144" t="s">
        <v>62</v>
      </c>
      <c r="E270" s="145"/>
      <c r="F270" s="146"/>
      <c r="G270" s="12"/>
      <c r="H270" s="147"/>
      <c r="I270" s="148"/>
      <c r="J270" s="12"/>
      <c r="L270" s="153"/>
      <c r="AH270" s="154"/>
      <c r="AI270" s="154"/>
      <c r="AM270" s="154"/>
    </row>
    <row r="271" spans="2:39" s="14" customFormat="1" x14ac:dyDescent="0.2">
      <c r="B271" s="153"/>
      <c r="D271" s="144" t="s">
        <v>62</v>
      </c>
      <c r="E271" s="145"/>
      <c r="F271" s="146"/>
      <c r="G271" s="12"/>
      <c r="H271" s="147"/>
      <c r="I271" s="148"/>
      <c r="J271" s="12"/>
      <c r="L271" s="153"/>
      <c r="AH271" s="154"/>
      <c r="AI271" s="154"/>
      <c r="AM271" s="154"/>
    </row>
    <row r="272" spans="2:39" s="14" customFormat="1" ht="24" x14ac:dyDescent="0.2">
      <c r="B272" s="153"/>
      <c r="C272" s="133">
        <v>48</v>
      </c>
      <c r="D272" s="133" t="s">
        <v>60</v>
      </c>
      <c r="E272" s="134" t="s">
        <v>324</v>
      </c>
      <c r="F272" s="160" t="s">
        <v>241</v>
      </c>
      <c r="G272" s="136" t="s">
        <v>231</v>
      </c>
      <c r="H272" s="137">
        <v>1</v>
      </c>
      <c r="I272" s="138"/>
      <c r="J272" s="139">
        <f>ROUND(I272*H272,2)</f>
        <v>0</v>
      </c>
      <c r="L272" s="153"/>
      <c r="AH272" s="154"/>
      <c r="AI272" s="154"/>
      <c r="AM272" s="154"/>
    </row>
    <row r="273" spans="2:39" s="14" customFormat="1" x14ac:dyDescent="0.2">
      <c r="B273" s="153"/>
      <c r="C273" s="12"/>
      <c r="D273" s="144" t="s">
        <v>62</v>
      </c>
      <c r="E273" s="145"/>
      <c r="F273" s="146"/>
      <c r="G273" s="12"/>
      <c r="H273" s="147"/>
      <c r="I273" s="148"/>
      <c r="J273" s="12"/>
      <c r="L273" s="153"/>
      <c r="AH273" s="154"/>
      <c r="AI273" s="154"/>
      <c r="AM273" s="154"/>
    </row>
    <row r="274" spans="2:39" s="14" customFormat="1" x14ac:dyDescent="0.2">
      <c r="B274" s="153"/>
      <c r="C274" s="12"/>
      <c r="D274" s="144" t="s">
        <v>62</v>
      </c>
      <c r="E274" s="145"/>
      <c r="F274" s="146"/>
      <c r="G274" s="12"/>
      <c r="H274" s="147"/>
      <c r="I274" s="148"/>
      <c r="J274" s="12"/>
      <c r="L274" s="153"/>
      <c r="AH274" s="154"/>
      <c r="AI274" s="154"/>
      <c r="AM274" s="154"/>
    </row>
    <row r="275" spans="2:39" s="14" customFormat="1" ht="15" x14ac:dyDescent="0.2">
      <c r="B275" s="153"/>
      <c r="C275" s="11"/>
      <c r="D275" s="125" t="s">
        <v>40</v>
      </c>
      <c r="E275" s="126">
        <v>734</v>
      </c>
      <c r="F275" s="126" t="s">
        <v>123</v>
      </c>
      <c r="G275" s="11"/>
      <c r="H275" s="11"/>
      <c r="I275" s="127"/>
      <c r="J275" s="128">
        <f>SUM(J276:J297)</f>
        <v>0</v>
      </c>
      <c r="K275" s="191"/>
      <c r="L275" s="153"/>
      <c r="AH275" s="154"/>
      <c r="AI275" s="154"/>
      <c r="AM275" s="154"/>
    </row>
    <row r="276" spans="2:39" s="14" customFormat="1" ht="24" x14ac:dyDescent="0.2">
      <c r="B276" s="153"/>
      <c r="C276" s="133">
        <v>49</v>
      </c>
      <c r="D276" s="133" t="s">
        <v>60</v>
      </c>
      <c r="E276" s="134" t="s">
        <v>336</v>
      </c>
      <c r="F276" s="135" t="s">
        <v>210</v>
      </c>
      <c r="G276" s="136" t="s">
        <v>71</v>
      </c>
      <c r="H276" s="137">
        <v>5</v>
      </c>
      <c r="I276" s="138"/>
      <c r="J276" s="139">
        <f t="shared" ref="J276" si="0">ROUND(I276*H276,2)</f>
        <v>0</v>
      </c>
      <c r="L276" s="153"/>
      <c r="AH276" s="154"/>
      <c r="AI276" s="154"/>
      <c r="AM276" s="154"/>
    </row>
    <row r="277" spans="2:39" s="14" customFormat="1" x14ac:dyDescent="0.2">
      <c r="B277" s="153"/>
      <c r="C277" s="12"/>
      <c r="D277" s="144" t="s">
        <v>62</v>
      </c>
      <c r="E277" s="145" t="s">
        <v>1</v>
      </c>
      <c r="F277" s="146"/>
      <c r="G277" s="12"/>
      <c r="H277" s="147"/>
      <c r="I277" s="148"/>
      <c r="L277" s="153"/>
      <c r="AH277" s="154"/>
      <c r="AI277" s="154"/>
      <c r="AM277" s="154"/>
    </row>
    <row r="278" spans="2:39" s="14" customFormat="1" x14ac:dyDescent="0.2">
      <c r="B278" s="153"/>
      <c r="C278" s="12"/>
      <c r="D278" s="144" t="s">
        <v>62</v>
      </c>
      <c r="E278" s="154" t="s">
        <v>1</v>
      </c>
      <c r="F278" s="155"/>
      <c r="H278" s="156"/>
      <c r="I278" s="157"/>
      <c r="L278" s="153"/>
      <c r="AH278" s="154"/>
      <c r="AI278" s="154"/>
      <c r="AM278" s="154"/>
    </row>
    <row r="279" spans="2:39" s="14" customFormat="1" ht="24" x14ac:dyDescent="0.2">
      <c r="B279" s="153"/>
      <c r="C279" s="133">
        <v>50</v>
      </c>
      <c r="D279" s="133" t="s">
        <v>60</v>
      </c>
      <c r="E279" s="134" t="s">
        <v>338</v>
      </c>
      <c r="F279" s="135" t="s">
        <v>221</v>
      </c>
      <c r="G279" s="136" t="s">
        <v>71</v>
      </c>
      <c r="H279" s="137">
        <v>4</v>
      </c>
      <c r="I279" s="138"/>
      <c r="J279" s="139">
        <f t="shared" ref="J279" si="1">ROUND(I279*H279,2)</f>
        <v>0</v>
      </c>
      <c r="L279" s="153"/>
      <c r="AH279" s="154"/>
      <c r="AI279" s="154"/>
      <c r="AM279" s="154"/>
    </row>
    <row r="280" spans="2:39" s="14" customFormat="1" x14ac:dyDescent="0.2">
      <c r="B280" s="153"/>
      <c r="C280" s="12"/>
      <c r="D280" s="144" t="s">
        <v>62</v>
      </c>
      <c r="E280" s="145" t="s">
        <v>1</v>
      </c>
      <c r="F280" s="146" t="s">
        <v>219</v>
      </c>
      <c r="G280" s="12"/>
      <c r="H280" s="147"/>
      <c r="I280" s="148"/>
      <c r="L280" s="153"/>
      <c r="AH280" s="154"/>
      <c r="AI280" s="154"/>
      <c r="AM280" s="154"/>
    </row>
    <row r="281" spans="2:39" s="14" customFormat="1" x14ac:dyDescent="0.2">
      <c r="B281" s="153"/>
      <c r="C281" s="12"/>
      <c r="D281" s="144" t="s">
        <v>62</v>
      </c>
      <c r="E281" s="154" t="s">
        <v>1</v>
      </c>
      <c r="F281" s="155"/>
      <c r="H281" s="156"/>
      <c r="I281" s="157"/>
      <c r="L281" s="153"/>
      <c r="AH281" s="154"/>
      <c r="AI281" s="154"/>
      <c r="AM281" s="154"/>
    </row>
    <row r="282" spans="2:39" s="14" customFormat="1" ht="24" x14ac:dyDescent="0.2">
      <c r="B282" s="153"/>
      <c r="C282" s="133">
        <v>51</v>
      </c>
      <c r="D282" s="133" t="s">
        <v>60</v>
      </c>
      <c r="E282" s="134" t="s">
        <v>339</v>
      </c>
      <c r="F282" s="135" t="s">
        <v>211</v>
      </c>
      <c r="G282" s="136" t="s">
        <v>71</v>
      </c>
      <c r="H282" s="137">
        <v>1</v>
      </c>
      <c r="I282" s="138"/>
      <c r="J282" s="139">
        <f t="shared" ref="J282:J291" si="2">ROUND(I282*H282,2)</f>
        <v>0</v>
      </c>
      <c r="L282" s="153"/>
      <c r="AH282" s="154"/>
      <c r="AI282" s="154"/>
      <c r="AM282" s="154"/>
    </row>
    <row r="283" spans="2:39" s="14" customFormat="1" x14ac:dyDescent="0.2">
      <c r="B283" s="153"/>
      <c r="C283" s="12"/>
      <c r="D283" s="144" t="s">
        <v>62</v>
      </c>
      <c r="E283" s="145" t="s">
        <v>1</v>
      </c>
      <c r="F283" s="146" t="s">
        <v>224</v>
      </c>
      <c r="H283" s="156"/>
      <c r="I283" s="157"/>
      <c r="L283" s="153"/>
      <c r="AH283" s="154"/>
      <c r="AI283" s="154"/>
      <c r="AM283" s="154"/>
    </row>
    <row r="284" spans="2:39" s="14" customFormat="1" x14ac:dyDescent="0.2">
      <c r="B284" s="153"/>
      <c r="C284" s="12"/>
      <c r="D284" s="144" t="s">
        <v>62</v>
      </c>
      <c r="E284" s="145"/>
      <c r="F284" s="155"/>
      <c r="H284" s="156"/>
      <c r="I284" s="157"/>
      <c r="L284" s="153"/>
      <c r="AH284" s="154"/>
      <c r="AI284" s="154"/>
      <c r="AM284" s="154"/>
    </row>
    <row r="285" spans="2:39" s="14" customFormat="1" ht="24" x14ac:dyDescent="0.2">
      <c r="B285" s="153"/>
      <c r="C285" s="133">
        <v>52</v>
      </c>
      <c r="D285" s="133" t="s">
        <v>60</v>
      </c>
      <c r="E285" s="134" t="s">
        <v>340</v>
      </c>
      <c r="F285" s="135" t="s">
        <v>220</v>
      </c>
      <c r="G285" s="136" t="s">
        <v>71</v>
      </c>
      <c r="H285" s="137">
        <v>16</v>
      </c>
      <c r="I285" s="138"/>
      <c r="J285" s="139">
        <f t="shared" si="2"/>
        <v>0</v>
      </c>
      <c r="L285" s="153"/>
      <c r="AH285" s="154"/>
      <c r="AI285" s="154"/>
      <c r="AM285" s="154"/>
    </row>
    <row r="286" spans="2:39" s="14" customFormat="1" x14ac:dyDescent="0.2">
      <c r="B286" s="153"/>
      <c r="C286" s="12"/>
      <c r="D286" s="144" t="s">
        <v>62</v>
      </c>
      <c r="E286" s="145" t="s">
        <v>1</v>
      </c>
      <c r="F286" s="146" t="s">
        <v>223</v>
      </c>
      <c r="H286" s="156"/>
      <c r="I286" s="157"/>
      <c r="L286" s="153"/>
      <c r="AH286" s="154"/>
      <c r="AI286" s="154"/>
      <c r="AM286" s="154"/>
    </row>
    <row r="287" spans="2:39" s="14" customFormat="1" x14ac:dyDescent="0.2">
      <c r="B287" s="153"/>
      <c r="D287" s="144" t="s">
        <v>62</v>
      </c>
      <c r="E287" s="154" t="s">
        <v>1</v>
      </c>
      <c r="F287" s="155"/>
      <c r="H287" s="156"/>
      <c r="I287" s="157"/>
      <c r="L287" s="153"/>
      <c r="AH287" s="154"/>
      <c r="AI287" s="154"/>
      <c r="AM287" s="154"/>
    </row>
    <row r="288" spans="2:39" s="14" customFormat="1" ht="24" x14ac:dyDescent="0.2">
      <c r="B288" s="153"/>
      <c r="C288" s="133">
        <v>53</v>
      </c>
      <c r="D288" s="133" t="s">
        <v>60</v>
      </c>
      <c r="E288" s="134" t="s">
        <v>341</v>
      </c>
      <c r="F288" s="135" t="s">
        <v>212</v>
      </c>
      <c r="G288" s="136" t="s">
        <v>71</v>
      </c>
      <c r="H288" s="137">
        <v>16</v>
      </c>
      <c r="I288" s="138"/>
      <c r="J288" s="139">
        <f t="shared" si="2"/>
        <v>0</v>
      </c>
      <c r="L288" s="153"/>
      <c r="AH288" s="154"/>
      <c r="AI288" s="154"/>
      <c r="AM288" s="154"/>
    </row>
    <row r="289" spans="2:53" s="14" customFormat="1" x14ac:dyDescent="0.2">
      <c r="B289" s="153"/>
      <c r="C289" s="12"/>
      <c r="D289" s="144" t="s">
        <v>62</v>
      </c>
      <c r="E289" s="154" t="s">
        <v>1</v>
      </c>
      <c r="F289" s="146" t="s">
        <v>223</v>
      </c>
      <c r="H289" s="156"/>
      <c r="I289" s="157"/>
      <c r="L289" s="153"/>
      <c r="AH289" s="154"/>
      <c r="AI289" s="154"/>
      <c r="AM289" s="154"/>
    </row>
    <row r="290" spans="2:53" s="14" customFormat="1" x14ac:dyDescent="0.2">
      <c r="B290" s="153"/>
      <c r="C290" s="12"/>
      <c r="D290" s="144" t="s">
        <v>62</v>
      </c>
      <c r="E290" s="154" t="s">
        <v>1</v>
      </c>
      <c r="F290" s="155"/>
      <c r="H290" s="156"/>
      <c r="I290" s="157"/>
      <c r="L290" s="153"/>
      <c r="AH290" s="154"/>
      <c r="AI290" s="154"/>
      <c r="AM290" s="154"/>
    </row>
    <row r="291" spans="2:53" s="14" customFormat="1" ht="24" x14ac:dyDescent="0.2">
      <c r="B291" s="153"/>
      <c r="C291" s="133">
        <v>54</v>
      </c>
      <c r="D291" s="133" t="s">
        <v>60</v>
      </c>
      <c r="E291" s="134" t="s">
        <v>342</v>
      </c>
      <c r="F291" s="135" t="s">
        <v>337</v>
      </c>
      <c r="G291" s="136" t="s">
        <v>71</v>
      </c>
      <c r="H291" s="137">
        <v>16</v>
      </c>
      <c r="I291" s="138"/>
      <c r="J291" s="139">
        <f t="shared" si="2"/>
        <v>0</v>
      </c>
      <c r="L291" s="153"/>
      <c r="AH291" s="154"/>
      <c r="AI291" s="154"/>
      <c r="AM291" s="154"/>
    </row>
    <row r="292" spans="2:53" s="14" customFormat="1" x14ac:dyDescent="0.2">
      <c r="B292" s="153"/>
      <c r="C292" s="12"/>
      <c r="D292" s="144" t="s">
        <v>62</v>
      </c>
      <c r="E292" s="154" t="s">
        <v>1</v>
      </c>
      <c r="F292" s="146" t="s">
        <v>223</v>
      </c>
      <c r="H292" s="156"/>
      <c r="I292" s="157"/>
      <c r="L292" s="153"/>
      <c r="AH292" s="154"/>
      <c r="AI292" s="154"/>
      <c r="AM292" s="154"/>
    </row>
    <row r="293" spans="2:53" s="14" customFormat="1" x14ac:dyDescent="0.2">
      <c r="B293" s="153"/>
      <c r="C293" s="12"/>
      <c r="D293" s="144" t="s">
        <v>62</v>
      </c>
      <c r="E293" s="154" t="s">
        <v>1</v>
      </c>
      <c r="F293" s="155"/>
      <c r="H293" s="156"/>
      <c r="I293" s="157"/>
      <c r="L293" s="153"/>
      <c r="AH293" s="154"/>
      <c r="AI293" s="154"/>
      <c r="AM293" s="154"/>
    </row>
    <row r="294" spans="2:53" s="14" customFormat="1" ht="24" x14ac:dyDescent="0.2">
      <c r="B294" s="153"/>
      <c r="C294" s="133">
        <v>55</v>
      </c>
      <c r="D294" s="133" t="s">
        <v>60</v>
      </c>
      <c r="E294" s="134" t="s">
        <v>343</v>
      </c>
      <c r="F294" s="135" t="s">
        <v>213</v>
      </c>
      <c r="G294" s="136" t="s">
        <v>71</v>
      </c>
      <c r="H294" s="137">
        <v>1</v>
      </c>
      <c r="I294" s="138"/>
      <c r="J294" s="139">
        <f t="shared" ref="J294" si="3">ROUND(I294*H294,2)</f>
        <v>0</v>
      </c>
      <c r="L294" s="153"/>
      <c r="AH294" s="154"/>
      <c r="AI294" s="154"/>
      <c r="AM294" s="154"/>
    </row>
    <row r="295" spans="2:53" s="14" customFormat="1" x14ac:dyDescent="0.2">
      <c r="B295" s="153"/>
      <c r="C295" s="12"/>
      <c r="D295" s="144" t="s">
        <v>62</v>
      </c>
      <c r="E295" s="154" t="s">
        <v>1</v>
      </c>
      <c r="F295" s="146" t="s">
        <v>224</v>
      </c>
      <c r="H295" s="156"/>
      <c r="I295" s="157"/>
      <c r="L295" s="153"/>
      <c r="AH295" s="154"/>
      <c r="AI295" s="154"/>
      <c r="AM295" s="154"/>
    </row>
    <row r="296" spans="2:53" s="14" customFormat="1" x14ac:dyDescent="0.2">
      <c r="B296" s="153"/>
      <c r="C296" s="12"/>
      <c r="D296" s="144" t="s">
        <v>62</v>
      </c>
      <c r="E296" s="154" t="s">
        <v>1</v>
      </c>
      <c r="F296" s="155"/>
      <c r="H296" s="156"/>
      <c r="I296" s="157"/>
      <c r="L296" s="153"/>
      <c r="AH296" s="154"/>
      <c r="AI296" s="154"/>
      <c r="AM296" s="154"/>
    </row>
    <row r="297" spans="2:53" s="14" customFormat="1" ht="24" customHeight="1" x14ac:dyDescent="0.2">
      <c r="B297" s="153"/>
      <c r="C297" s="133">
        <v>56</v>
      </c>
      <c r="D297" s="133" t="s">
        <v>60</v>
      </c>
      <c r="E297" s="134" t="s">
        <v>344</v>
      </c>
      <c r="F297" s="160" t="s">
        <v>214</v>
      </c>
      <c r="G297" s="136" t="s">
        <v>71</v>
      </c>
      <c r="H297" s="137">
        <v>1</v>
      </c>
      <c r="I297" s="138"/>
      <c r="J297" s="139">
        <f>ROUND(I297*H297,2)</f>
        <v>0</v>
      </c>
      <c r="L297" s="153"/>
      <c r="AH297" s="154"/>
      <c r="AI297" s="154"/>
      <c r="AM297" s="154"/>
    </row>
    <row r="298" spans="2:53" s="14" customFormat="1" x14ac:dyDescent="0.2">
      <c r="B298" s="153"/>
      <c r="C298" s="12"/>
      <c r="D298" s="144" t="s">
        <v>62</v>
      </c>
      <c r="E298" s="154" t="s">
        <v>1</v>
      </c>
      <c r="F298" s="146" t="s">
        <v>225</v>
      </c>
      <c r="H298" s="156"/>
      <c r="I298" s="157"/>
      <c r="L298" s="153"/>
      <c r="AH298" s="154"/>
      <c r="AI298" s="154"/>
      <c r="AM298" s="154"/>
    </row>
    <row r="299" spans="2:53" s="14" customFormat="1" x14ac:dyDescent="0.2">
      <c r="B299" s="153"/>
      <c r="C299" s="12"/>
      <c r="D299" s="144" t="s">
        <v>62</v>
      </c>
      <c r="E299" s="154" t="s">
        <v>1</v>
      </c>
      <c r="F299" s="155"/>
      <c r="H299" s="156"/>
      <c r="I299" s="157"/>
      <c r="L299" s="153"/>
      <c r="AH299" s="154"/>
      <c r="AI299" s="154"/>
      <c r="AM299" s="154"/>
    </row>
    <row r="300" spans="2:53" s="1" customFormat="1" ht="24.2" customHeight="1" x14ac:dyDescent="0.2">
      <c r="B300" s="116"/>
      <c r="C300" s="11"/>
      <c r="D300" s="125" t="s">
        <v>40</v>
      </c>
      <c r="E300" s="126" t="s">
        <v>72</v>
      </c>
      <c r="F300" s="126" t="s">
        <v>129</v>
      </c>
      <c r="G300" s="11"/>
      <c r="H300" s="11"/>
      <c r="I300" s="127"/>
      <c r="J300" s="128">
        <f>J301</f>
        <v>0</v>
      </c>
      <c r="K300" s="11"/>
      <c r="L300" s="31"/>
      <c r="AF300" s="141" t="s">
        <v>70</v>
      </c>
      <c r="AH300" s="141" t="s">
        <v>60</v>
      </c>
      <c r="AI300" s="141" t="s">
        <v>49</v>
      </c>
      <c r="AM300" s="16" t="s">
        <v>59</v>
      </c>
      <c r="AS300" s="142" t="e">
        <f>IF(#REF!="základná",J300,0)</f>
        <v>#REF!</v>
      </c>
      <c r="AT300" s="142" t="e">
        <f>IF(#REF!="znížená",J300,0)</f>
        <v>#REF!</v>
      </c>
      <c r="AU300" s="142" t="e">
        <f>IF(#REF!="zákl. prenesená",J300,0)</f>
        <v>#REF!</v>
      </c>
      <c r="AV300" s="142" t="e">
        <f>IF(#REF!="zníž. prenesená",J300,0)</f>
        <v>#REF!</v>
      </c>
      <c r="AW300" s="142" t="e">
        <f>IF(#REF!="nulová",J300,0)</f>
        <v>#REF!</v>
      </c>
      <c r="AX300" s="16" t="s">
        <v>49</v>
      </c>
      <c r="AY300" s="142">
        <f>ROUND(I300*H300,2)</f>
        <v>0</v>
      </c>
      <c r="AZ300" s="16" t="s">
        <v>70</v>
      </c>
      <c r="BA300" s="141" t="s">
        <v>73</v>
      </c>
    </row>
    <row r="301" spans="2:53" s="1" customFormat="1" ht="24.2" customHeight="1" x14ac:dyDescent="0.2">
      <c r="B301" s="116"/>
      <c r="C301" s="11"/>
      <c r="D301" s="125" t="s">
        <v>40</v>
      </c>
      <c r="E301" s="131" t="s">
        <v>131</v>
      </c>
      <c r="F301" s="131" t="s">
        <v>130</v>
      </c>
      <c r="G301" s="183"/>
      <c r="H301" s="183"/>
      <c r="I301" s="184"/>
      <c r="J301" s="132">
        <f>SUM(J302:J303)</f>
        <v>0</v>
      </c>
      <c r="K301" s="190"/>
      <c r="L301" s="31"/>
      <c r="AF301" s="141"/>
      <c r="AH301" s="141"/>
      <c r="AI301" s="141"/>
      <c r="AM301" s="16"/>
      <c r="AS301" s="142"/>
      <c r="AT301" s="142"/>
      <c r="AU301" s="142"/>
      <c r="AV301" s="142"/>
      <c r="AW301" s="142"/>
      <c r="AX301" s="16"/>
      <c r="AY301" s="142"/>
      <c r="AZ301" s="16"/>
      <c r="BA301" s="141"/>
    </row>
    <row r="302" spans="2:53" s="12" customFormat="1" ht="36" x14ac:dyDescent="0.2">
      <c r="B302" s="143"/>
      <c r="C302" s="176">
        <v>57</v>
      </c>
      <c r="D302" s="176" t="s">
        <v>60</v>
      </c>
      <c r="E302" s="134" t="s">
        <v>325</v>
      </c>
      <c r="F302" s="177" t="s">
        <v>150</v>
      </c>
      <c r="G302" s="178" t="s">
        <v>75</v>
      </c>
      <c r="H302" s="179">
        <v>16</v>
      </c>
      <c r="I302" s="138"/>
      <c r="J302" s="180">
        <f t="shared" ref="J302:J303" si="4">ROUND(I302*H302,2)</f>
        <v>0</v>
      </c>
      <c r="K302" s="177" t="s">
        <v>1</v>
      </c>
      <c r="L302" s="143"/>
      <c r="AH302" s="145" t="s">
        <v>62</v>
      </c>
      <c r="AI302" s="145" t="s">
        <v>49</v>
      </c>
      <c r="AJ302" s="12" t="s">
        <v>49</v>
      </c>
      <c r="AK302" s="12" t="s">
        <v>14</v>
      </c>
      <c r="AL302" s="12" t="s">
        <v>41</v>
      </c>
      <c r="AM302" s="145" t="s">
        <v>59</v>
      </c>
    </row>
    <row r="303" spans="2:53" s="14" customFormat="1" ht="36" x14ac:dyDescent="0.2">
      <c r="B303" s="153"/>
      <c r="C303" s="176">
        <v>58</v>
      </c>
      <c r="D303" s="176" t="s">
        <v>60</v>
      </c>
      <c r="E303" s="134" t="s">
        <v>326</v>
      </c>
      <c r="F303" s="177" t="s">
        <v>151</v>
      </c>
      <c r="G303" s="178" t="s">
        <v>75</v>
      </c>
      <c r="H303" s="179">
        <v>160</v>
      </c>
      <c r="I303" s="138"/>
      <c r="J303" s="180">
        <f t="shared" si="4"/>
        <v>0</v>
      </c>
      <c r="K303" s="177" t="s">
        <v>1</v>
      </c>
      <c r="L303" s="153"/>
      <c r="AH303" s="154" t="s">
        <v>62</v>
      </c>
      <c r="AI303" s="154" t="s">
        <v>49</v>
      </c>
      <c r="AJ303" s="14" t="s">
        <v>61</v>
      </c>
      <c r="AK303" s="14" t="s">
        <v>14</v>
      </c>
      <c r="AL303" s="14" t="s">
        <v>46</v>
      </c>
      <c r="AM303" s="154" t="s">
        <v>59</v>
      </c>
    </row>
    <row r="304" spans="2:53" s="11" customFormat="1" ht="25.9" customHeight="1" x14ac:dyDescent="0.2">
      <c r="B304" s="124"/>
      <c r="D304" s="125" t="s">
        <v>40</v>
      </c>
      <c r="E304" s="126"/>
      <c r="F304" s="126" t="s">
        <v>133</v>
      </c>
      <c r="I304" s="127"/>
      <c r="J304" s="128">
        <f>J305+J314</f>
        <v>0</v>
      </c>
      <c r="L304" s="124"/>
      <c r="AF304" s="125" t="s">
        <v>63</v>
      </c>
      <c r="AH304" s="129" t="s">
        <v>40</v>
      </c>
      <c r="AI304" s="129" t="s">
        <v>41</v>
      </c>
      <c r="AM304" s="125" t="s">
        <v>59</v>
      </c>
      <c r="AY304" s="130">
        <f>AY305</f>
        <v>0</v>
      </c>
    </row>
    <row r="305" spans="2:53" s="11" customFormat="1" ht="14.25" customHeight="1" x14ac:dyDescent="0.2">
      <c r="B305" s="124"/>
      <c r="D305" s="125" t="s">
        <v>40</v>
      </c>
      <c r="E305" s="131">
        <v>800</v>
      </c>
      <c r="F305" s="131" t="s">
        <v>135</v>
      </c>
      <c r="I305" s="127"/>
      <c r="J305" s="132">
        <f>SUM(J306:J313)</f>
        <v>0</v>
      </c>
      <c r="K305" s="190"/>
      <c r="L305" s="124"/>
      <c r="AF305" s="125" t="s">
        <v>63</v>
      </c>
      <c r="AH305" s="129" t="s">
        <v>40</v>
      </c>
      <c r="AI305" s="129" t="s">
        <v>46</v>
      </c>
      <c r="AM305" s="125" t="s">
        <v>59</v>
      </c>
      <c r="AY305" s="130">
        <f>SUM(AY306:AY313)</f>
        <v>0</v>
      </c>
    </row>
    <row r="306" spans="2:53" s="1" customFormat="1" ht="22.5" customHeight="1" x14ac:dyDescent="0.2">
      <c r="B306" s="116"/>
      <c r="C306" s="133">
        <v>59</v>
      </c>
      <c r="D306" s="133" t="s">
        <v>60</v>
      </c>
      <c r="E306" s="134" t="s">
        <v>327</v>
      </c>
      <c r="F306" s="135" t="s">
        <v>264</v>
      </c>
      <c r="G306" s="136" t="s">
        <v>71</v>
      </c>
      <c r="H306" s="137">
        <v>1</v>
      </c>
      <c r="I306" s="138"/>
      <c r="J306" s="139">
        <f>ROUND(I306*H306,2)</f>
        <v>0</v>
      </c>
      <c r="K306" s="140"/>
      <c r="L306" s="31"/>
      <c r="AF306" s="141" t="s">
        <v>80</v>
      </c>
      <c r="AH306" s="141" t="s">
        <v>60</v>
      </c>
      <c r="AI306" s="141" t="s">
        <v>49</v>
      </c>
      <c r="AM306" s="16" t="s">
        <v>59</v>
      </c>
      <c r="AS306" s="142" t="e">
        <f>IF(#REF!="základná",J306,0)</f>
        <v>#REF!</v>
      </c>
      <c r="AT306" s="142" t="e">
        <f>IF(#REF!="znížená",J306,0)</f>
        <v>#REF!</v>
      </c>
      <c r="AU306" s="142" t="e">
        <f>IF(#REF!="zákl. prenesená",J306,0)</f>
        <v>#REF!</v>
      </c>
      <c r="AV306" s="142" t="e">
        <f>IF(#REF!="zníž. prenesená",J306,0)</f>
        <v>#REF!</v>
      </c>
      <c r="AW306" s="142" t="e">
        <f>IF(#REF!="nulová",J306,0)</f>
        <v>#REF!</v>
      </c>
      <c r="AX306" s="16" t="s">
        <v>49</v>
      </c>
      <c r="AY306" s="142">
        <f>ROUND(I306*H306,2)</f>
        <v>0</v>
      </c>
      <c r="AZ306" s="16" t="s">
        <v>80</v>
      </c>
      <c r="BA306" s="141" t="s">
        <v>81</v>
      </c>
    </row>
    <row r="307" spans="2:53" s="1" customFormat="1" ht="14.25" customHeight="1" x14ac:dyDescent="0.2">
      <c r="B307" s="116"/>
      <c r="C307" s="133">
        <v>60</v>
      </c>
      <c r="D307" s="133" t="s">
        <v>60</v>
      </c>
      <c r="E307" s="134" t="s">
        <v>328</v>
      </c>
      <c r="F307" s="177" t="s">
        <v>265</v>
      </c>
      <c r="G307" s="178" t="s">
        <v>71</v>
      </c>
      <c r="H307" s="179">
        <v>1</v>
      </c>
      <c r="I307" s="138"/>
      <c r="J307" s="180">
        <f t="shared" ref="J307" si="5">ROUND(I307*H307,2)</f>
        <v>0</v>
      </c>
      <c r="K307" s="140"/>
      <c r="L307" s="31"/>
      <c r="AF307" s="141"/>
      <c r="AH307" s="141"/>
      <c r="AI307" s="141"/>
      <c r="AM307" s="16"/>
      <c r="AS307" s="142"/>
      <c r="AT307" s="142"/>
      <c r="AU307" s="142"/>
      <c r="AV307" s="142"/>
      <c r="AW307" s="142"/>
      <c r="AX307" s="16"/>
      <c r="AY307" s="142"/>
      <c r="AZ307" s="16"/>
      <c r="BA307" s="141"/>
    </row>
    <row r="308" spans="2:53" s="1" customFormat="1" ht="15.75" customHeight="1" x14ac:dyDescent="0.2">
      <c r="B308" s="116"/>
      <c r="C308" s="133">
        <v>61</v>
      </c>
      <c r="D308" s="133" t="s">
        <v>60</v>
      </c>
      <c r="E308" s="134" t="s">
        <v>329</v>
      </c>
      <c r="F308" s="177" t="s">
        <v>141</v>
      </c>
      <c r="G308" s="178" t="s">
        <v>71</v>
      </c>
      <c r="H308" s="179">
        <v>1</v>
      </c>
      <c r="I308" s="138"/>
      <c r="J308" s="180">
        <f t="shared" ref="J308" si="6">ROUND(I308*H308,2)</f>
        <v>0</v>
      </c>
      <c r="K308" s="140"/>
      <c r="L308" s="31"/>
      <c r="AF308" s="141"/>
      <c r="AH308" s="141"/>
      <c r="AI308" s="141"/>
      <c r="AM308" s="16"/>
      <c r="AS308" s="142"/>
      <c r="AT308" s="142"/>
      <c r="AU308" s="142"/>
      <c r="AV308" s="142"/>
      <c r="AW308" s="142"/>
      <c r="AX308" s="16"/>
      <c r="AY308" s="142"/>
      <c r="AZ308" s="16"/>
      <c r="BA308" s="141"/>
    </row>
    <row r="309" spans="2:53" s="1" customFormat="1" ht="16.5" customHeight="1" x14ac:dyDescent="0.2">
      <c r="B309" s="116"/>
      <c r="C309" s="133">
        <v>62</v>
      </c>
      <c r="D309" s="133" t="s">
        <v>60</v>
      </c>
      <c r="E309" s="134" t="s">
        <v>330</v>
      </c>
      <c r="F309" s="135" t="s">
        <v>137</v>
      </c>
      <c r="G309" s="136" t="s">
        <v>263</v>
      </c>
      <c r="H309" s="137">
        <v>7</v>
      </c>
      <c r="I309" s="138"/>
      <c r="J309" s="139">
        <f t="shared" ref="J309:J313" si="7">ROUND(I309*H309,2)</f>
        <v>0</v>
      </c>
      <c r="K309" s="158"/>
      <c r="L309" s="159"/>
      <c r="AF309" s="141" t="s">
        <v>82</v>
      </c>
      <c r="AH309" s="141" t="s">
        <v>72</v>
      </c>
      <c r="AI309" s="141" t="s">
        <v>49</v>
      </c>
      <c r="AM309" s="16" t="s">
        <v>59</v>
      </c>
      <c r="AS309" s="142" t="e">
        <f>IF(#REF!="základná",J309,0)</f>
        <v>#REF!</v>
      </c>
      <c r="AT309" s="142" t="e">
        <f>IF(#REF!="znížená",J309,0)</f>
        <v>#REF!</v>
      </c>
      <c r="AU309" s="142" t="e">
        <f>IF(#REF!="zákl. prenesená",J309,0)</f>
        <v>#REF!</v>
      </c>
      <c r="AV309" s="142" t="e">
        <f>IF(#REF!="zníž. prenesená",J309,0)</f>
        <v>#REF!</v>
      </c>
      <c r="AW309" s="142" t="e">
        <f>IF(#REF!="nulová",J309,0)</f>
        <v>#REF!</v>
      </c>
      <c r="AX309" s="16" t="s">
        <v>49</v>
      </c>
      <c r="AY309" s="142">
        <f t="shared" ref="AY309:AY313" si="8">ROUND(I309*H309,2)</f>
        <v>0</v>
      </c>
      <c r="AZ309" s="16" t="s">
        <v>82</v>
      </c>
      <c r="BA309" s="141" t="s">
        <v>83</v>
      </c>
    </row>
    <row r="310" spans="2:53" s="1" customFormat="1" ht="16.5" customHeight="1" x14ac:dyDescent="0.2">
      <c r="B310" s="116"/>
      <c r="C310" s="133">
        <v>63</v>
      </c>
      <c r="D310" s="133" t="s">
        <v>60</v>
      </c>
      <c r="E310" s="134" t="s">
        <v>331</v>
      </c>
      <c r="F310" s="135" t="s">
        <v>139</v>
      </c>
      <c r="G310" s="136" t="s">
        <v>75</v>
      </c>
      <c r="H310" s="137">
        <v>8</v>
      </c>
      <c r="I310" s="138"/>
      <c r="J310" s="139">
        <f t="shared" si="7"/>
        <v>0</v>
      </c>
      <c r="K310" s="140"/>
      <c r="L310" s="31"/>
      <c r="AF310" s="141" t="s">
        <v>80</v>
      </c>
      <c r="AH310" s="141" t="s">
        <v>60</v>
      </c>
      <c r="AI310" s="141" t="s">
        <v>49</v>
      </c>
      <c r="AM310" s="16" t="s">
        <v>59</v>
      </c>
      <c r="AS310" s="142" t="e">
        <f>IF(#REF!="základná",J310,0)</f>
        <v>#REF!</v>
      </c>
      <c r="AT310" s="142" t="e">
        <f>IF(#REF!="znížená",J310,0)</f>
        <v>#REF!</v>
      </c>
      <c r="AU310" s="142" t="e">
        <f>IF(#REF!="zákl. prenesená",J310,0)</f>
        <v>#REF!</v>
      </c>
      <c r="AV310" s="142" t="e">
        <f>IF(#REF!="zníž. prenesená",J310,0)</f>
        <v>#REF!</v>
      </c>
      <c r="AW310" s="142" t="e">
        <f>IF(#REF!="nulová",J310,0)</f>
        <v>#REF!</v>
      </c>
      <c r="AX310" s="16" t="s">
        <v>49</v>
      </c>
      <c r="AY310" s="142">
        <f t="shared" si="8"/>
        <v>0</v>
      </c>
      <c r="AZ310" s="16" t="s">
        <v>80</v>
      </c>
      <c r="BA310" s="141" t="s">
        <v>84</v>
      </c>
    </row>
    <row r="311" spans="2:53" s="1" customFormat="1" ht="16.5" customHeight="1" x14ac:dyDescent="0.2">
      <c r="B311" s="116"/>
      <c r="C311" s="133">
        <v>64</v>
      </c>
      <c r="D311" s="133" t="s">
        <v>60</v>
      </c>
      <c r="E311" s="134" t="s">
        <v>332</v>
      </c>
      <c r="F311" s="135" t="s">
        <v>136</v>
      </c>
      <c r="G311" s="136" t="s">
        <v>75</v>
      </c>
      <c r="H311" s="137">
        <v>8</v>
      </c>
      <c r="I311" s="138"/>
      <c r="J311" s="139">
        <f t="shared" si="7"/>
        <v>0</v>
      </c>
      <c r="K311" s="140"/>
      <c r="L311" s="31"/>
      <c r="AF311" s="141" t="s">
        <v>82</v>
      </c>
      <c r="AH311" s="141" t="s">
        <v>60</v>
      </c>
      <c r="AI311" s="141" t="s">
        <v>49</v>
      </c>
      <c r="AM311" s="16" t="s">
        <v>59</v>
      </c>
      <c r="AS311" s="142" t="e">
        <f>IF(#REF!="základná",J311,0)</f>
        <v>#REF!</v>
      </c>
      <c r="AT311" s="142" t="e">
        <f>IF(#REF!="znížená",J311,0)</f>
        <v>#REF!</v>
      </c>
      <c r="AU311" s="142" t="e">
        <f>IF(#REF!="zákl. prenesená",J311,0)</f>
        <v>#REF!</v>
      </c>
      <c r="AV311" s="142" t="e">
        <f>IF(#REF!="zníž. prenesená",J311,0)</f>
        <v>#REF!</v>
      </c>
      <c r="AW311" s="142" t="e">
        <f>IF(#REF!="nulová",J311,0)</f>
        <v>#REF!</v>
      </c>
      <c r="AX311" s="16" t="s">
        <v>49</v>
      </c>
      <c r="AY311" s="142">
        <f t="shared" si="8"/>
        <v>0</v>
      </c>
      <c r="AZ311" s="16" t="s">
        <v>82</v>
      </c>
      <c r="BA311" s="141" t="s">
        <v>85</v>
      </c>
    </row>
    <row r="312" spans="2:53" s="1" customFormat="1" ht="16.5" customHeight="1" x14ac:dyDescent="0.2">
      <c r="B312" s="116"/>
      <c r="C312" s="133">
        <v>65</v>
      </c>
      <c r="D312" s="133" t="s">
        <v>60</v>
      </c>
      <c r="E312" s="134" t="s">
        <v>333</v>
      </c>
      <c r="F312" s="135" t="s">
        <v>138</v>
      </c>
      <c r="G312" s="136" t="s">
        <v>71</v>
      </c>
      <c r="H312" s="137">
        <v>1</v>
      </c>
      <c r="I312" s="138"/>
      <c r="J312" s="139">
        <f t="shared" si="7"/>
        <v>0</v>
      </c>
      <c r="K312" s="140"/>
      <c r="L312" s="31"/>
      <c r="AF312" s="141"/>
      <c r="AH312" s="141"/>
      <c r="AI312" s="141"/>
      <c r="AM312" s="16"/>
      <c r="AS312" s="142"/>
      <c r="AT312" s="142"/>
      <c r="AU312" s="142"/>
      <c r="AV312" s="142"/>
      <c r="AW312" s="142"/>
      <c r="AX312" s="16"/>
      <c r="AY312" s="142">
        <f t="shared" si="8"/>
        <v>0</v>
      </c>
      <c r="AZ312" s="16"/>
      <c r="BA312" s="141"/>
    </row>
    <row r="313" spans="2:53" s="1" customFormat="1" ht="16.5" customHeight="1" x14ac:dyDescent="0.2">
      <c r="B313" s="116"/>
      <c r="C313" s="133">
        <v>66</v>
      </c>
      <c r="D313" s="133" t="s">
        <v>60</v>
      </c>
      <c r="E313" s="134" t="s">
        <v>334</v>
      </c>
      <c r="F313" s="135" t="s">
        <v>140</v>
      </c>
      <c r="G313" s="136" t="s">
        <v>71</v>
      </c>
      <c r="H313" s="137">
        <v>1</v>
      </c>
      <c r="I313" s="138"/>
      <c r="J313" s="139">
        <f t="shared" si="7"/>
        <v>0</v>
      </c>
      <c r="K313" s="140"/>
      <c r="L313" s="31"/>
      <c r="AF313" s="141"/>
      <c r="AH313" s="141"/>
      <c r="AI313" s="141"/>
      <c r="AM313" s="16"/>
      <c r="AS313" s="142"/>
      <c r="AT313" s="142"/>
      <c r="AU313" s="142"/>
      <c r="AV313" s="142"/>
      <c r="AW313" s="142"/>
      <c r="AX313" s="16"/>
      <c r="AY313" s="142">
        <f t="shared" si="8"/>
        <v>0</v>
      </c>
      <c r="AZ313" s="16"/>
      <c r="BA313" s="141"/>
    </row>
    <row r="314" spans="2:53" s="11" customFormat="1" ht="25.9" customHeight="1" x14ac:dyDescent="0.2">
      <c r="B314" s="124"/>
      <c r="D314" s="125" t="s">
        <v>40</v>
      </c>
      <c r="E314" s="131" t="s">
        <v>74</v>
      </c>
      <c r="F314" s="131" t="s">
        <v>134</v>
      </c>
      <c r="I314" s="127"/>
      <c r="J314" s="132">
        <f>J315</f>
        <v>0</v>
      </c>
      <c r="K314" s="190"/>
      <c r="L314" s="124"/>
      <c r="AF314" s="125" t="s">
        <v>61</v>
      </c>
      <c r="AH314" s="129" t="s">
        <v>40</v>
      </c>
      <c r="AI314" s="129" t="s">
        <v>41</v>
      </c>
      <c r="AM314" s="125" t="s">
        <v>59</v>
      </c>
      <c r="AY314" s="130">
        <f>AY315</f>
        <v>0</v>
      </c>
    </row>
    <row r="315" spans="2:53" s="1" customFormat="1" ht="21.75" customHeight="1" x14ac:dyDescent="0.2">
      <c r="B315" s="116"/>
      <c r="C315" s="133">
        <v>67</v>
      </c>
      <c r="D315" s="133" t="s">
        <v>60</v>
      </c>
      <c r="E315" s="134" t="s">
        <v>335</v>
      </c>
      <c r="F315" s="135" t="s">
        <v>152</v>
      </c>
      <c r="G315" s="136" t="s">
        <v>75</v>
      </c>
      <c r="H315" s="137">
        <v>10</v>
      </c>
      <c r="I315" s="138"/>
      <c r="J315" s="139">
        <f>ROUND(I315*H315,2)</f>
        <v>0</v>
      </c>
      <c r="K315" s="140"/>
      <c r="L315" s="31"/>
      <c r="AF315" s="141" t="s">
        <v>76</v>
      </c>
      <c r="AH315" s="141" t="s">
        <v>60</v>
      </c>
      <c r="AI315" s="141" t="s">
        <v>46</v>
      </c>
      <c r="AM315" s="16" t="s">
        <v>59</v>
      </c>
      <c r="AS315" s="142" t="e">
        <f>IF(#REF!="základná",J315,0)</f>
        <v>#REF!</v>
      </c>
      <c r="AT315" s="142" t="e">
        <f>IF(#REF!="znížená",J315,0)</f>
        <v>#REF!</v>
      </c>
      <c r="AU315" s="142" t="e">
        <f>IF(#REF!="zákl. prenesená",J315,0)</f>
        <v>#REF!</v>
      </c>
      <c r="AV315" s="142" t="e">
        <f>IF(#REF!="zníž. prenesená",J315,0)</f>
        <v>#REF!</v>
      </c>
      <c r="AW315" s="142" t="e">
        <f>IF(#REF!="nulová",J315,0)</f>
        <v>#REF!</v>
      </c>
      <c r="AX315" s="16" t="s">
        <v>49</v>
      </c>
      <c r="AY315" s="142">
        <f>ROUND(I315*H315,2)</f>
        <v>0</v>
      </c>
      <c r="AZ315" s="16" t="s">
        <v>76</v>
      </c>
      <c r="BA315" s="141" t="s">
        <v>77</v>
      </c>
    </row>
    <row r="316" spans="2:53" s="1" customFormat="1" ht="6.95" customHeight="1" x14ac:dyDescent="0.2">
      <c r="B316" s="46"/>
      <c r="C316" s="47"/>
      <c r="D316" s="47"/>
      <c r="E316" s="47"/>
      <c r="F316" s="47"/>
      <c r="G316" s="47"/>
      <c r="H316" s="47"/>
      <c r="I316" s="47"/>
      <c r="J316" s="47"/>
      <c r="K316" s="47"/>
      <c r="L316" s="31"/>
    </row>
  </sheetData>
  <autoFilter ref="C129:K315"/>
  <mergeCells count="11">
    <mergeCell ref="E122:H122"/>
    <mergeCell ref="E120:H120"/>
    <mergeCell ref="E118:H118"/>
    <mergeCell ref="E85:H85"/>
    <mergeCell ref="E87:H87"/>
    <mergeCell ref="E89:H89"/>
    <mergeCell ref="E7:H7"/>
    <mergeCell ref="E9:H9"/>
    <mergeCell ref="E11:H11"/>
    <mergeCell ref="E20:H20"/>
    <mergeCell ref="E29:H29"/>
  </mergeCells>
  <phoneticPr fontId="0" type="noConversion"/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D1.1_Bourací</vt:lpstr>
      <vt:lpstr>D1.4_VZT</vt:lpstr>
      <vt:lpstr>D2.1_Technologie KS</vt:lpstr>
      <vt:lpstr>D1.1_Bourací!Názvy_tisku</vt:lpstr>
      <vt:lpstr>D1.4_VZT!Názvy_tisku</vt:lpstr>
      <vt:lpstr>'D2.1_Technologie KS'!Názvy_tisku</vt:lpstr>
      <vt:lpstr>'Rekapitulace stavby'!Názvy_tisku</vt:lpstr>
      <vt:lpstr>D1.1_Bourací!Oblast_tisku</vt:lpstr>
      <vt:lpstr>D1.4_VZT!Oblast_tisku</vt:lpstr>
      <vt:lpstr>'D2.1_Technologie KS'!Oblast_tisku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DESKTOP-03MPMED\Pc</dc:creator>
  <cp:lastModifiedBy>Brtáň Milan, Ing.</cp:lastModifiedBy>
  <cp:lastPrinted>2022-02-10T11:19:53Z</cp:lastPrinted>
  <dcterms:created xsi:type="dcterms:W3CDTF">2021-08-25T15:08:13Z</dcterms:created>
  <dcterms:modified xsi:type="dcterms:W3CDTF">2023-04-12T07:55:52Z</dcterms:modified>
</cp:coreProperties>
</file>