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kopie_dat_z_PC\motyckovak\Projekty\ROZPOCET_2023\"/>
    </mc:Choice>
  </mc:AlternateContent>
  <bookViews>
    <workbookView xWindow="0" yWindow="0" windowWidth="28800" windowHeight="12300"/>
  </bookViews>
  <sheets>
    <sheet name="Rekapitulace stavby" sheetId="1" r:id="rId1"/>
    <sheet name="SO 01 - Trakční kabely" sheetId="2" r:id="rId2"/>
    <sheet name="00 - Ostatní a vedlejší n..." sheetId="3" r:id="rId3"/>
  </sheets>
  <definedNames>
    <definedName name="_xlnm._FilterDatabase" localSheetId="2" hidden="1">'00 - Ostatní a vedlejší n...'!$C$115:$K$127</definedName>
    <definedName name="_xlnm._FilterDatabase" localSheetId="1" hidden="1">'SO 01 - Trakční kabely'!$C$128:$K$260</definedName>
    <definedName name="_xlnm.Print_Titles" localSheetId="2">'00 - Ostatní a vedlejší n...'!$115:$115</definedName>
    <definedName name="_xlnm.Print_Titles" localSheetId="0">'Rekapitulace stavby'!$92:$92</definedName>
    <definedName name="_xlnm.Print_Titles" localSheetId="1">'SO 01 - Trakční kabely'!$128:$128</definedName>
    <definedName name="_xlnm.Print_Area" localSheetId="2">'00 - Ostatní a vedlejší n...'!$C$4:$J$76,'00 - Ostatní a vedlejší n...'!$C$82:$J$97,'00 - Ostatní a vedlejší n...'!$C$103:$J$127</definedName>
    <definedName name="_xlnm.Print_Area" localSheetId="0">'Rekapitulace stavby'!$D$4:$AO$76,'Rekapitulace stavby'!$C$82:$AQ$97</definedName>
    <definedName name="_xlnm.Print_Area" localSheetId="1">'SO 01 - Trakční kabely'!$C$4:$J$76,'SO 01 - Trakční kabely'!$C$82:$J$110,'SO 01 - Trakční kabely'!$C$116:$J$260</definedName>
  </definedNames>
  <calcPr calcId="162913" iterateDelta="1E-4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BI118" i="3"/>
  <c r="BH118" i="3"/>
  <c r="BG118" i="3"/>
  <c r="BF118" i="3"/>
  <c r="T118" i="3"/>
  <c r="R118" i="3"/>
  <c r="P118" i="3"/>
  <c r="BI117" i="3"/>
  <c r="BH117" i="3"/>
  <c r="BG117" i="3"/>
  <c r="BF117" i="3"/>
  <c r="T117" i="3"/>
  <c r="R117" i="3"/>
  <c r="P117" i="3"/>
  <c r="J113" i="3"/>
  <c r="F110" i="3"/>
  <c r="E108" i="3"/>
  <c r="J92" i="3"/>
  <c r="F89" i="3"/>
  <c r="E87" i="3"/>
  <c r="J21" i="3"/>
  <c r="E21" i="3"/>
  <c r="J91" i="3" s="1"/>
  <c r="J20" i="3"/>
  <c r="J18" i="3"/>
  <c r="E18" i="3"/>
  <c r="F113" i="3"/>
  <c r="J17" i="3"/>
  <c r="J15" i="3"/>
  <c r="E15" i="3"/>
  <c r="F112" i="3"/>
  <c r="J14" i="3"/>
  <c r="J12" i="3"/>
  <c r="J110" i="3"/>
  <c r="E7" i="3"/>
  <c r="E106" i="3"/>
  <c r="J37" i="2"/>
  <c r="J36" i="2"/>
  <c r="AY95" i="1"/>
  <c r="J35" i="2"/>
  <c r="AX95" i="1" s="1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T174" i="2"/>
  <c r="R175" i="2"/>
  <c r="R174" i="2" s="1"/>
  <c r="P175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T147" i="2"/>
  <c r="R148" i="2"/>
  <c r="R147" i="2" s="1"/>
  <c r="P148" i="2"/>
  <c r="P147" i="2"/>
  <c r="BI146" i="2"/>
  <c r="BH146" i="2"/>
  <c r="BG146" i="2"/>
  <c r="BF146" i="2"/>
  <c r="T146" i="2"/>
  <c r="T145" i="2"/>
  <c r="R146" i="2"/>
  <c r="R145" i="2"/>
  <c r="P146" i="2"/>
  <c r="P145" i="2" s="1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J126" i="2"/>
  <c r="F123" i="2"/>
  <c r="E121" i="2"/>
  <c r="J92" i="2"/>
  <c r="F89" i="2"/>
  <c r="E87" i="2"/>
  <c r="J21" i="2"/>
  <c r="E21" i="2"/>
  <c r="J125" i="2"/>
  <c r="J20" i="2"/>
  <c r="J18" i="2"/>
  <c r="E18" i="2"/>
  <c r="F126" i="2"/>
  <c r="J17" i="2"/>
  <c r="J15" i="2"/>
  <c r="E15" i="2"/>
  <c r="F91" i="2" s="1"/>
  <c r="J14" i="2"/>
  <c r="J12" i="2"/>
  <c r="J89" i="2" s="1"/>
  <c r="E7" i="2"/>
  <c r="E119" i="2" s="1"/>
  <c r="L90" i="1"/>
  <c r="AM90" i="1"/>
  <c r="AM89" i="1"/>
  <c r="L89" i="1"/>
  <c r="AM87" i="1"/>
  <c r="L87" i="1"/>
  <c r="L85" i="1"/>
  <c r="L84" i="1"/>
  <c r="J206" i="2"/>
  <c r="BK197" i="2"/>
  <c r="BK228" i="2"/>
  <c r="BK248" i="2"/>
  <c r="J166" i="2"/>
  <c r="J212" i="2"/>
  <c r="BK201" i="2"/>
  <c r="J200" i="2"/>
  <c r="J132" i="2"/>
  <c r="J153" i="2"/>
  <c r="BK224" i="2"/>
  <c r="BK242" i="2"/>
  <c r="J198" i="2"/>
  <c r="BK120" i="3"/>
  <c r="BK127" i="3"/>
  <c r="J189" i="2"/>
  <c r="BK252" i="2"/>
  <c r="BK222" i="2"/>
  <c r="BK229" i="2"/>
  <c r="J256" i="2"/>
  <c r="J141" i="2"/>
  <c r="J222" i="2"/>
  <c r="BK186" i="2"/>
  <c r="BK182" i="2"/>
  <c r="BK238" i="2"/>
  <c r="AS94" i="1"/>
  <c r="J231" i="2"/>
  <c r="BK124" i="3"/>
  <c r="J119" i="3"/>
  <c r="J195" i="2"/>
  <c r="BK212" i="2"/>
  <c r="BK136" i="2"/>
  <c r="J151" i="2"/>
  <c r="BK169" i="2"/>
  <c r="J229" i="2"/>
  <c r="J148" i="2"/>
  <c r="J204" i="2"/>
  <c r="BK220" i="2"/>
  <c r="BK153" i="2"/>
  <c r="J201" i="2"/>
  <c r="J203" i="2"/>
  <c r="BK195" i="2"/>
  <c r="BK168" i="2"/>
  <c r="BK189" i="2"/>
  <c r="J118" i="3"/>
  <c r="BK118" i="3"/>
  <c r="BK194" i="2"/>
  <c r="BK161" i="2"/>
  <c r="BK193" i="2"/>
  <c r="BK236" i="2"/>
  <c r="BK231" i="2"/>
  <c r="J143" i="2"/>
  <c r="BK223" i="2"/>
  <c r="BK187" i="2"/>
  <c r="BK234" i="2"/>
  <c r="J250" i="2"/>
  <c r="BK221" i="2"/>
  <c r="J169" i="2"/>
  <c r="J125" i="3"/>
  <c r="BK119" i="3"/>
  <c r="BK192" i="2"/>
  <c r="BK259" i="2"/>
  <c r="BK250" i="2"/>
  <c r="BK146" i="2"/>
  <c r="J199" i="2"/>
  <c r="J255" i="2"/>
  <c r="BK156" i="2"/>
  <c r="J139" i="2"/>
  <c r="BK188" i="2"/>
  <c r="BK206" i="2"/>
  <c r="J194" i="2"/>
  <c r="BK218" i="2"/>
  <c r="BK216" i="2"/>
  <c r="BK214" i="2"/>
  <c r="BK123" i="3"/>
  <c r="BK121" i="3"/>
  <c r="J248" i="2"/>
  <c r="BK258" i="2"/>
  <c r="BK204" i="2"/>
  <c r="J244" i="2"/>
  <c r="BK244" i="2"/>
  <c r="J161" i="2"/>
  <c r="J188" i="2"/>
  <c r="BK190" i="2"/>
  <c r="J223" i="2"/>
  <c r="BK199" i="2"/>
  <c r="BK200" i="2"/>
  <c r="J242" i="2"/>
  <c r="J236" i="2"/>
  <c r="BK125" i="3"/>
  <c r="BK184" i="2"/>
  <c r="J216" i="2"/>
  <c r="BK133" i="2"/>
  <c r="J178" i="2"/>
  <c r="J172" i="2"/>
  <c r="BK226" i="2"/>
  <c r="J146" i="2"/>
  <c r="J191" i="2"/>
  <c r="J240" i="2"/>
  <c r="BK255" i="2"/>
  <c r="BK141" i="2"/>
  <c r="BK180" i="2"/>
  <c r="J197" i="2"/>
  <c r="J126" i="3"/>
  <c r="BK122" i="3"/>
  <c r="J218" i="2"/>
  <c r="J162" i="2"/>
  <c r="J182" i="2"/>
  <c r="J180" i="2"/>
  <c r="J234" i="2"/>
  <c r="J230" i="2"/>
  <c r="BK240" i="2"/>
  <c r="BK232" i="2"/>
  <c r="BK260" i="2"/>
  <c r="BK132" i="2"/>
  <c r="J238" i="2"/>
  <c r="BK172" i="2"/>
  <c r="BK164" i="2"/>
  <c r="BK126" i="3"/>
  <c r="J220" i="2"/>
  <c r="BK151" i="2"/>
  <c r="J259" i="2"/>
  <c r="J175" i="2"/>
  <c r="BK173" i="2"/>
  <c r="J224" i="2"/>
  <c r="J136" i="2"/>
  <c r="BK198" i="2"/>
  <c r="J133" i="2"/>
  <c r="BK166" i="2"/>
  <c r="BK230" i="2"/>
  <c r="J260" i="2"/>
  <c r="BK178" i="2"/>
  <c r="BK162" i="2"/>
  <c r="J226" i="2"/>
  <c r="BK117" i="3"/>
  <c r="J124" i="3"/>
  <c r="BK208" i="2"/>
  <c r="J190" i="2"/>
  <c r="J186" i="2"/>
  <c r="J246" i="2"/>
  <c r="BK246" i="2"/>
  <c r="J208" i="2"/>
  <c r="J210" i="2"/>
  <c r="J221" i="2"/>
  <c r="J173" i="2"/>
  <c r="BK256" i="2"/>
  <c r="BK143" i="2"/>
  <c r="BK165" i="2"/>
  <c r="J156" i="2"/>
  <c r="J122" i="3"/>
  <c r="J121" i="3"/>
  <c r="J165" i="2"/>
  <c r="J187" i="2"/>
  <c r="BK139" i="2"/>
  <c r="J168" i="2"/>
  <c r="BK158" i="2"/>
  <c r="BK148" i="2"/>
  <c r="J192" i="2"/>
  <c r="BK175" i="2"/>
  <c r="J184" i="2"/>
  <c r="J214" i="2"/>
  <c r="J252" i="2"/>
  <c r="BK134" i="2"/>
  <c r="J117" i="3"/>
  <c r="J123" i="3"/>
  <c r="J258" i="2"/>
  <c r="J164" i="2"/>
  <c r="BK210" i="2"/>
  <c r="BK155" i="2"/>
  <c r="BK191" i="2"/>
  <c r="BK203" i="2"/>
  <c r="J228" i="2"/>
  <c r="J134" i="2"/>
  <c r="J193" i="2"/>
  <c r="BK253" i="2"/>
  <c r="J232" i="2"/>
  <c r="J253" i="2"/>
  <c r="J158" i="2"/>
  <c r="J155" i="2"/>
  <c r="J127" i="3"/>
  <c r="J120" i="3"/>
  <c r="BK150" i="2" l="1"/>
  <c r="J150" i="2" s="1"/>
  <c r="J101" i="2" s="1"/>
  <c r="BK202" i="2"/>
  <c r="J202" i="2" s="1"/>
  <c r="J108" i="2" s="1"/>
  <c r="P131" i="2"/>
  <c r="P160" i="2"/>
  <c r="R171" i="2"/>
  <c r="R170" i="2"/>
  <c r="R257" i="2"/>
  <c r="T150" i="2"/>
  <c r="T130" i="2" s="1"/>
  <c r="P171" i="2"/>
  <c r="P170" i="2" s="1"/>
  <c r="P257" i="2"/>
  <c r="T160" i="2"/>
  <c r="T177" i="2"/>
  <c r="BK131" i="2"/>
  <c r="J131" i="2" s="1"/>
  <c r="J98" i="2" s="1"/>
  <c r="R150" i="2"/>
  <c r="BK171" i="2"/>
  <c r="J171" i="2"/>
  <c r="J104" i="2" s="1"/>
  <c r="T171" i="2"/>
  <c r="T170" i="2" s="1"/>
  <c r="T257" i="2"/>
  <c r="R202" i="2"/>
  <c r="T202" i="2"/>
  <c r="BK116" i="3"/>
  <c r="J116" i="3" s="1"/>
  <c r="J96" i="3" s="1"/>
  <c r="P150" i="2"/>
  <c r="BK177" i="2"/>
  <c r="BK176" i="2" s="1"/>
  <c r="J176" i="2" s="1"/>
  <c r="J106" i="2" s="1"/>
  <c r="J177" i="2"/>
  <c r="J107" i="2" s="1"/>
  <c r="BK257" i="2"/>
  <c r="J257" i="2" s="1"/>
  <c r="J109" i="2" s="1"/>
  <c r="T131" i="2"/>
  <c r="BK160" i="2"/>
  <c r="J160" i="2" s="1"/>
  <c r="J102" i="2" s="1"/>
  <c r="P177" i="2"/>
  <c r="P116" i="3"/>
  <c r="AU96" i="1"/>
  <c r="R131" i="2"/>
  <c r="P202" i="2"/>
  <c r="R116" i="3"/>
  <c r="R160" i="2"/>
  <c r="R177" i="2"/>
  <c r="R176" i="2"/>
  <c r="T116" i="3"/>
  <c r="BK174" i="2"/>
  <c r="J174" i="2"/>
  <c r="J105" i="2"/>
  <c r="BK145" i="2"/>
  <c r="BK130" i="2" s="1"/>
  <c r="J130" i="2" s="1"/>
  <c r="J97" i="2" s="1"/>
  <c r="J145" i="2"/>
  <c r="J99" i="2" s="1"/>
  <c r="BK147" i="2"/>
  <c r="J147" i="2" s="1"/>
  <c r="J100" i="2" s="1"/>
  <c r="E85" i="3"/>
  <c r="BE124" i="3"/>
  <c r="F92" i="3"/>
  <c r="J112" i="3"/>
  <c r="BE125" i="3"/>
  <c r="BE126" i="3"/>
  <c r="F91" i="3"/>
  <c r="BE123" i="3"/>
  <c r="BE127" i="3"/>
  <c r="BE120" i="3"/>
  <c r="BE121" i="3"/>
  <c r="BE122" i="3"/>
  <c r="BE117" i="3"/>
  <c r="BE119" i="3"/>
  <c r="J89" i="3"/>
  <c r="BE118" i="3"/>
  <c r="E85" i="2"/>
  <c r="J123" i="2"/>
  <c r="BE141" i="2"/>
  <c r="BE148" i="2"/>
  <c r="BE175" i="2"/>
  <c r="BE182" i="2"/>
  <c r="BE197" i="2"/>
  <c r="BE204" i="2"/>
  <c r="BE223" i="2"/>
  <c r="F92" i="2"/>
  <c r="BE136" i="2"/>
  <c r="BE184" i="2"/>
  <c r="BE199" i="2"/>
  <c r="BE218" i="2"/>
  <c r="BE228" i="2"/>
  <c r="BE139" i="2"/>
  <c r="BE186" i="2"/>
  <c r="BE210" i="2"/>
  <c r="BE222" i="2"/>
  <c r="BE230" i="2"/>
  <c r="BE244" i="2"/>
  <c r="BE256" i="2"/>
  <c r="F125" i="2"/>
  <c r="BE146" i="2"/>
  <c r="BE153" i="2"/>
  <c r="BE168" i="2"/>
  <c r="BE195" i="2"/>
  <c r="BE206" i="2"/>
  <c r="BE226" i="2"/>
  <c r="BE242" i="2"/>
  <c r="BE161" i="2"/>
  <c r="BE190" i="2"/>
  <c r="BE220" i="2"/>
  <c r="BE248" i="2"/>
  <c r="BE259" i="2"/>
  <c r="BE134" i="2"/>
  <c r="BE155" i="2"/>
  <c r="BE164" i="2"/>
  <c r="BE172" i="2"/>
  <c r="BE194" i="2"/>
  <c r="BE224" i="2"/>
  <c r="BE236" i="2"/>
  <c r="J91" i="2"/>
  <c r="BE156" i="2"/>
  <c r="BE165" i="2"/>
  <c r="BE189" i="2"/>
  <c r="BE198" i="2"/>
  <c r="BE212" i="2"/>
  <c r="BE231" i="2"/>
  <c r="BE132" i="2"/>
  <c r="BE193" i="2"/>
  <c r="BE214" i="2"/>
  <c r="BE234" i="2"/>
  <c r="BE258" i="2"/>
  <c r="BE151" i="2"/>
  <c r="BE158" i="2"/>
  <c r="BE180" i="2"/>
  <c r="BE192" i="2"/>
  <c r="BE200" i="2"/>
  <c r="BE238" i="2"/>
  <c r="BE255" i="2"/>
  <c r="BE133" i="2"/>
  <c r="BE166" i="2"/>
  <c r="BE187" i="2"/>
  <c r="BE208" i="2"/>
  <c r="BE216" i="2"/>
  <c r="BE232" i="2"/>
  <c r="BE252" i="2"/>
  <c r="BE253" i="2"/>
  <c r="BE143" i="2"/>
  <c r="BE162" i="2"/>
  <c r="BE169" i="2"/>
  <c r="BE188" i="2"/>
  <c r="BE203" i="2"/>
  <c r="BE221" i="2"/>
  <c r="BE246" i="2"/>
  <c r="BE260" i="2"/>
  <c r="BE173" i="2"/>
  <c r="BE178" i="2"/>
  <c r="BE191" i="2"/>
  <c r="BE201" i="2"/>
  <c r="BE229" i="2"/>
  <c r="BE240" i="2"/>
  <c r="BE250" i="2"/>
  <c r="F34" i="2"/>
  <c r="BA95" i="1"/>
  <c r="F35" i="3"/>
  <c r="BB96" i="1" s="1"/>
  <c r="F36" i="3"/>
  <c r="BC96" i="1" s="1"/>
  <c r="J34" i="2"/>
  <c r="AW95" i="1"/>
  <c r="J34" i="3"/>
  <c r="AW96" i="1"/>
  <c r="F34" i="3"/>
  <c r="BA96" i="1" s="1"/>
  <c r="F37" i="2"/>
  <c r="BD95" i="1"/>
  <c r="F37" i="3"/>
  <c r="BD96" i="1" s="1"/>
  <c r="F36" i="2"/>
  <c r="BC95" i="1" s="1"/>
  <c r="F35" i="2"/>
  <c r="BB95" i="1"/>
  <c r="P176" i="2" l="1"/>
  <c r="R130" i="2"/>
  <c r="R129" i="2" s="1"/>
  <c r="T176" i="2"/>
  <c r="T129" i="2"/>
  <c r="P130" i="2"/>
  <c r="P129" i="2" s="1"/>
  <c r="AU95" i="1" s="1"/>
  <c r="AU94" i="1" s="1"/>
  <c r="BK170" i="2"/>
  <c r="J170" i="2"/>
  <c r="J103" i="2"/>
  <c r="BK129" i="2"/>
  <c r="J129" i="2" s="1"/>
  <c r="J30" i="2" s="1"/>
  <c r="AG95" i="1" s="1"/>
  <c r="AG94" i="1" s="1"/>
  <c r="F33" i="2"/>
  <c r="AZ95" i="1" s="1"/>
  <c r="J30" i="3"/>
  <c r="AG96" i="1"/>
  <c r="AN96" i="1" s="1"/>
  <c r="BA94" i="1"/>
  <c r="AW94" i="1" s="1"/>
  <c r="AK30" i="1" s="1"/>
  <c r="F33" i="3"/>
  <c r="AZ96" i="1"/>
  <c r="J33" i="2"/>
  <c r="AV95" i="1" s="1"/>
  <c r="AT95" i="1" s="1"/>
  <c r="BC94" i="1"/>
  <c r="W32" i="1"/>
  <c r="BD94" i="1"/>
  <c r="W33" i="1" s="1"/>
  <c r="BB94" i="1"/>
  <c r="W31" i="1" s="1"/>
  <c r="J33" i="3"/>
  <c r="AV96" i="1" s="1"/>
  <c r="AT96" i="1" s="1"/>
  <c r="AN95" i="1" l="1"/>
  <c r="J39" i="3"/>
  <c r="J96" i="2"/>
  <c r="J39" i="2"/>
  <c r="AZ94" i="1"/>
  <c r="W29" i="1"/>
  <c r="W30" i="1"/>
  <c r="AX94" i="1"/>
  <c r="AK26" i="1"/>
  <c r="AY94" i="1"/>
  <c r="AV94" i="1" l="1"/>
  <c r="AK29" i="1"/>
  <c r="AK35" i="1"/>
  <c r="AT94" i="1" l="1"/>
  <c r="AN94" i="1" l="1"/>
</calcChain>
</file>

<file path=xl/sharedStrings.xml><?xml version="1.0" encoding="utf-8"?>
<sst xmlns="http://schemas.openxmlformats.org/spreadsheetml/2006/main" count="2060" uniqueCount="534">
  <si>
    <t>Export Komplet</t>
  </si>
  <si>
    <t/>
  </si>
  <si>
    <t>2.0</t>
  </si>
  <si>
    <t>ZAMOK</t>
  </si>
  <si>
    <t>False</t>
  </si>
  <si>
    <t>{3c6b4986-711b-47b9-9025-3ad8e956dc83}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</si>
  <si>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</si>
  <si>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</si>
  <si>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</si>
  <si>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</si>
  <si>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</si>
  <si>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</si>
  <si>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</si>
  <si>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</si>
  <si>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2023/03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</si>
  <si>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</si>
  <si>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</si>
  <si>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a doplnění kabelové trasy DPO Výškovická</t>
  </si>
  <si>
    <t>KSO:</t>
  </si>
  <si>
    <t>CC-CZ:</t>
  </si>
  <si>
    <t>Místo:</t>
  </si>
  <si>
    <t>Ostrava</t>
  </si>
  <si>
    <t>Datum:</t>
  </si>
  <si>
    <t>18. 4. 2023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</si>
  <si>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</si>
  <si>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</si>
  <si>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</si>
  <si>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</si>
  <si>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</si>
  <si>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</si>
  <si>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</si>
  <si>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</si>
  <si>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</si>
  <si>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DPO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</si>
  <si>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</si>
  <si>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</si>
  <si>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</si>
  <si>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</si>
  <si>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</si>
  <si>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</si>
  <si>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</si>
  <si>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</si>
  <si>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</si>
  <si>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</si>
  <si>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</si>
  <si>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</si>
  <si>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</si>
  <si>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</si>
  <si>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</si>
  <si>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</si>
  <si>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</si>
  <si>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</si>
  <si>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</si>
  <si>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</si>
  <si>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</si>
  <si>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</si>
  <si>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</si>
  <si>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</si>
  <si>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</si>
  <si>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</si>
  <si>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</si>
  <si>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</si>
  <si>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</si>
  <si>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</si>
  <si>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</si>
  <si>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</si>
  <si>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</si>
  <si>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</si>
  <si>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</si>
  <si>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</si>
  <si>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</si>
  <si>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</si>
  <si>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</si>
  <si>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</si>
  <si>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</si>
  <si>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</si>
  <si>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</si>
  <si>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</si>
  <si>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</si>
  <si>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</si>
  <si>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</si>
  <si>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Trakční kabely</t>
  </si>
  <si>
    <t>STA</t>
  </si>
  <si>
    <t>1</t>
  </si>
  <si>
    <t>{8ff749c8-e27d-4c0c-908d-dc589026d075}</t>
  </si>
  <si>
    <t>2</t>
  </si>
  <si>
    <t>00</t>
  </si>
  <si>
    <t>Ostatní a vedlejší náklady</t>
  </si>
  <si>
    <t>{26544511-b5d4-47ae-aa4c-1e6c29706cef}</t>
  </si>
  <si>
    <t>KRYCÍ LIST SOUPISU PRACÍ</t>
  </si>
  <si>
    <t>Objekt:</t>
  </si>
  <si>
    <t>SO 01 - Trakční kabely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</si>
  <si>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</si>
  <si>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</si>
  <si>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</si>
  <si>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</si>
  <si>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</si>
  <si>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</si>
  <si>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</si>
  <si>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</si>
  <si>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</si>
  <si>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</si>
  <si>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997 - Přesun sutě</t>
  </si>
  <si>
    <t>PSV - Práce a dodávky PSV</t>
  </si>
  <si>
    <t xml:space="preserve">    711 - Izolace proti vodě, vlhkosti a plynům</t>
  </si>
  <si>
    <t xml:space="preserve">    727 - Zdravotechnika - požární ochrana</t>
  </si>
  <si>
    <t>M - Práce a dodávky M</t>
  </si>
  <si>
    <t xml:space="preserve">    21-M - Elektromontáže</t>
  </si>
  <si>
    <t xml:space="preserve">    46-M - Zemní práce při extr.mont.pracích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</si>
  <si>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</si>
  <si>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</si>
  <si>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</si>
  <si>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</si>
  <si>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</si>
  <si>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</si>
  <si>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</si>
  <si>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</si>
  <si>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</si>
  <si>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</si>
  <si>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</si>
  <si>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</si>
  <si>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</si>
  <si>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</si>
  <si>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</si>
  <si>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</si>
  <si>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</si>
  <si>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</si>
  <si>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</si>
  <si>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122311101</t>
  </si>
  <si>
    <t>Odkopávky a prokopávky v hornině třídy těžitelnosti II, skupiny 4 ručně</t>
  </si>
  <si>
    <t>m3</t>
  </si>
  <si>
    <t>4</t>
  </si>
  <si>
    <t>-1967364892</t>
  </si>
  <si>
    <t>131213131</t>
  </si>
  <si>
    <t>Hloubení jam do 10 m3 v soudržných horninách třídy těžitelnosti I skupiny 3 při překopech inženýrských sítí ručně</t>
  </si>
  <si>
    <t>475800454</t>
  </si>
  <si>
    <t>3</t>
  </si>
  <si>
    <t>141721212</t>
  </si>
  <si>
    <t>Řízený zemní protlak délky do 50 m hloubky do 6 m s protlačením potrubí vnějšího průměru vrtu do 110 mm v hornině třídy těžitelnosti I a II, skupiny 1 až 4</t>
  </si>
  <si>
    <t>m</t>
  </si>
  <si>
    <t>14905550</t>
  </si>
  <si>
    <t>VV</t>
  </si>
  <si>
    <t>(20*8)+(25*8)+(40*8)</t>
  </si>
  <si>
    <t>M</t>
  </si>
  <si>
    <t>28610002</t>
  </si>
  <si>
    <t>trubka tlaková hrdlovaná vodovodní PVC dl 6m DN 100</t>
  </si>
  <si>
    <t>8</t>
  </si>
  <si>
    <t>1314654469</t>
  </si>
  <si>
    <t>680*1,05 'Přepočtené koeficientem množství</t>
  </si>
  <si>
    <t>5</t>
  </si>
  <si>
    <t>151101101</t>
  </si>
  <si>
    <t>Zřízení příložného pažení a rozepření stěn rýh hl do 2 m</t>
  </si>
  <si>
    <t>m2</t>
  </si>
  <si>
    <t>342472859</t>
  </si>
  <si>
    <t>(2*2*4)*6</t>
  </si>
  <si>
    <t>6</t>
  </si>
  <si>
    <t>151101111</t>
  </si>
  <si>
    <t>Odstranění příložného pažení a rozepření stěn rýh hl do 2 m</t>
  </si>
  <si>
    <t>-1268178035</t>
  </si>
  <si>
    <t>7</t>
  </si>
  <si>
    <t>174101101</t>
  </si>
  <si>
    <t>Zásyp jam, šachet rýh nebo kolem objektů sypaninou se zhutněním</t>
  </si>
  <si>
    <t>-24296035</t>
  </si>
  <si>
    <t>((2*2*2)*6)+2</t>
  </si>
  <si>
    <t>Zakládání</t>
  </si>
  <si>
    <t>272313711</t>
  </si>
  <si>
    <t>Základové klenby z betonu tř. C 20/25</t>
  </si>
  <si>
    <t>-1030584967</t>
  </si>
  <si>
    <t>Komunikace pozemní</t>
  </si>
  <si>
    <t>9</t>
  </si>
  <si>
    <t>567911111</t>
  </si>
  <si>
    <t>Podklad z mezerovitého betonu MCB tl 100 mm</t>
  </si>
  <si>
    <t>-1972000414</t>
  </si>
  <si>
    <t>(80+75+5)*1+(2*2)</t>
  </si>
  <si>
    <t>Ostatní konstrukce a práce, bourání</t>
  </si>
  <si>
    <t>10</t>
  </si>
  <si>
    <t>113107031</t>
  </si>
  <si>
    <t>Odstranění podkladu z betonu prostého tl 150 mm při překopech ručně</t>
  </si>
  <si>
    <t>676768415</t>
  </si>
  <si>
    <t>80*1+70*1+20*1</t>
  </si>
  <si>
    <t>11</t>
  </si>
  <si>
    <t>919735125</t>
  </si>
  <si>
    <t>Řezání stávajícího betonového krytu hl do 250 mm</t>
  </si>
  <si>
    <t>-478719425</t>
  </si>
  <si>
    <t>170*2</t>
  </si>
  <si>
    <t>12</t>
  </si>
  <si>
    <t>961044111</t>
  </si>
  <si>
    <t>Bourání základů z betonu prostého</t>
  </si>
  <si>
    <t>-1706330261</t>
  </si>
  <si>
    <t>13</t>
  </si>
  <si>
    <t>977151121</t>
  </si>
  <si>
    <t>Jádrové vrty diamantovými korunkami do D 120 mm do stavebních materiálů</t>
  </si>
  <si>
    <t>-28427354</t>
  </si>
  <si>
    <t>4*0,5</t>
  </si>
  <si>
    <t>14</t>
  </si>
  <si>
    <t>977151911</t>
  </si>
  <si>
    <t>Příplatek k jádrovým vrtům za práci ve stísněném prostoru</t>
  </si>
  <si>
    <t>-274063898</t>
  </si>
  <si>
    <t>997</t>
  </si>
  <si>
    <t>Přesun sutě</t>
  </si>
  <si>
    <t>997013501</t>
  </si>
  <si>
    <t>Odvoz suti a vybouraných hmot na skládku nebo meziskládku do 1 km se složením</t>
  </si>
  <si>
    <t>t</t>
  </si>
  <si>
    <t>814390842</t>
  </si>
  <si>
    <t>16</t>
  </si>
  <si>
    <t>997013509</t>
  </si>
  <si>
    <t>Příplatek k odvozu suti a vybouraných hmot na skládku ZKD 1 km přes 1 km</t>
  </si>
  <si>
    <t>-1815105441</t>
  </si>
  <si>
    <t>75,3*10 'Přepočtené koeficientem množství</t>
  </si>
  <si>
    <t>17</t>
  </si>
  <si>
    <t>997221121</t>
  </si>
  <si>
    <t>Vodorovná doprava suti z kusových materiálů nošením do 50 m</t>
  </si>
  <si>
    <t>973124348</t>
  </si>
  <si>
    <t>18</t>
  </si>
  <si>
    <t>997221571</t>
  </si>
  <si>
    <t>Vodorovná doprava vybouraných hmot do 1 km</t>
  </si>
  <si>
    <t>960671722</t>
  </si>
  <si>
    <t>19</t>
  </si>
  <si>
    <t>997221579</t>
  </si>
  <si>
    <t>Příplatek ZKD 1 km u vodorovné dopravy vybouraných hmot</t>
  </si>
  <si>
    <t>-295905100</t>
  </si>
  <si>
    <t>20</t>
  </si>
  <si>
    <t>997221615</t>
  </si>
  <si>
    <t>Poplatek za uložení na skládce (skládkovné) stavebního odpadu betonového kód odpadu 17 01 01</t>
  </si>
  <si>
    <t>-503303890</t>
  </si>
  <si>
    <t>997221655</t>
  </si>
  <si>
    <t>Poplatek za uložení na skládce (skládkovné) zeminy a kamení kód odpadu 17 05 04</t>
  </si>
  <si>
    <t>-1370853678</t>
  </si>
  <si>
    <t>PSV</t>
  </si>
  <si>
    <t>Práce a dodávky PSV</t>
  </si>
  <si>
    <t>711</t>
  </si>
  <si>
    <t>Izolace proti vodě, vlhkosti a plynům</t>
  </si>
  <si>
    <t>22</t>
  </si>
  <si>
    <t>711192202</t>
  </si>
  <si>
    <t>Provedení izolace proti zemní vlhkosti hydroizolační stěrkou svislé na zdivu, 2 vrstvy</t>
  </si>
  <si>
    <t>1529772396</t>
  </si>
  <si>
    <t>23</t>
  </si>
  <si>
    <t>24617150</t>
  </si>
  <si>
    <t>nátěr hydroizolační na bázi asfaltu a plastu do spodní stavby</t>
  </si>
  <si>
    <t>kg</t>
  </si>
  <si>
    <t>32</t>
  </si>
  <si>
    <t>1176956852</t>
  </si>
  <si>
    <t>727</t>
  </si>
  <si>
    <t>Zdravotechnika - požární ochrana</t>
  </si>
  <si>
    <t>24</t>
  </si>
  <si>
    <t>727111006</t>
  </si>
  <si>
    <t>Trubní ucpávka ocelového potrubí bez izolace DN 100 stěnou tl 100 mm požární odolnost EI 120</t>
  </si>
  <si>
    <t>kus</t>
  </si>
  <si>
    <t>913506962</t>
  </si>
  <si>
    <t>Práce a dodávky M</t>
  </si>
  <si>
    <t>21-M</t>
  </si>
  <si>
    <t>Elektromontáže</t>
  </si>
  <si>
    <t>25</t>
  </si>
  <si>
    <t>R96</t>
  </si>
  <si>
    <t>Demontáž Al kabelů jednožilových 500mm2</t>
  </si>
  <si>
    <t>64</t>
  </si>
  <si>
    <t>416791734</t>
  </si>
  <si>
    <t>870*4</t>
  </si>
  <si>
    <t>26</t>
  </si>
  <si>
    <t>210900607</t>
  </si>
  <si>
    <t>Montáž vodičů Al izolovaných plných a laněných žíla 500 mm2 uložených volně (AY, AYY)</t>
  </si>
  <si>
    <t>784149478</t>
  </si>
  <si>
    <t>((450*8)+(420*8))*1,05</t>
  </si>
  <si>
    <t>27</t>
  </si>
  <si>
    <t>210950203</t>
  </si>
  <si>
    <t>Příplatek na zatahování kabelů hmotnosti do 4 kg do tvárnicových tras a kolektorů</t>
  </si>
  <si>
    <t>-1976532003</t>
  </si>
  <si>
    <t>28</t>
  </si>
  <si>
    <t>34115020</t>
  </si>
  <si>
    <t>kabel energetický stíněný s ochranou proti podélnému šíření vody pod pláštěm jádro Al izolace XLPE plášť PE 6/10kV (10-AXEKVCE) 1x500/35mm2</t>
  </si>
  <si>
    <t>128</t>
  </si>
  <si>
    <t>-196355227</t>
  </si>
  <si>
    <t>29</t>
  </si>
  <si>
    <t>210801323</t>
  </si>
  <si>
    <t>Montáž vodiče Cu izolovaný plný a laněný s PVC pláštěm do 1 kV žíla 240 až 300 mm2 volně (CY, CHAH-R(V))</t>
  </si>
  <si>
    <t>-1207487679</t>
  </si>
  <si>
    <t>30</t>
  </si>
  <si>
    <t>34111206</t>
  </si>
  <si>
    <t>kabel silový jednožilový s Cu jádrem 1x240mm2</t>
  </si>
  <si>
    <t>725937188</t>
  </si>
  <si>
    <t>31</t>
  </si>
  <si>
    <t>210801315</t>
  </si>
  <si>
    <t>Montáž vodiče Cu izolovaný plný a laněný s PVC pláštěm do 1 kV žíla 50 až 70 mm2 volně (CY, CHAH-R(V))</t>
  </si>
  <si>
    <t>1111441226</t>
  </si>
  <si>
    <t>34111197</t>
  </si>
  <si>
    <t>vodič silový jádro Cu izolace PVC plášť PVC 0,6/1kV (1-YY) 1x50mm2</t>
  </si>
  <si>
    <t>-1921197581</t>
  </si>
  <si>
    <t>33</t>
  </si>
  <si>
    <t>R202</t>
  </si>
  <si>
    <t>Montáž skříňky připojení kabelu na kolejnici, včetně připojení kabelu</t>
  </si>
  <si>
    <t>ks</t>
  </si>
  <si>
    <t>852597725</t>
  </si>
  <si>
    <t>34</t>
  </si>
  <si>
    <t>R105</t>
  </si>
  <si>
    <t>Ocelová skříňka pro připojení kabelu dle standardu provozovatele</t>
  </si>
  <si>
    <t>1843726645</t>
  </si>
  <si>
    <t>35</t>
  </si>
  <si>
    <t>210190011</t>
  </si>
  <si>
    <t>Montáž trakční skříně včetně osazení a zapojení</t>
  </si>
  <si>
    <t>1116671766</t>
  </si>
  <si>
    <t>36</t>
  </si>
  <si>
    <t>357120003</t>
  </si>
  <si>
    <t>Trakční kabelová skříň 600V DC komplet - pro odsávací bod, 4 odpojovače, včetně základku, š. 600, hl. 320, v. 1140 + základový díl</t>
  </si>
  <si>
    <t>-1736397866</t>
  </si>
  <si>
    <t>37</t>
  </si>
  <si>
    <t>00001</t>
  </si>
  <si>
    <t>Kabelová spojka 03/1x500mm2</t>
  </si>
  <si>
    <t>341030604</t>
  </si>
  <si>
    <t>38</t>
  </si>
  <si>
    <t>210100297</t>
  </si>
  <si>
    <t>Ukončení vodičů izolovaných nastřelením kabelového oka s páskou průřezu žíly do 500 mm2</t>
  </si>
  <si>
    <t>-487115123</t>
  </si>
  <si>
    <t>8+4+4+2+2+4</t>
  </si>
  <si>
    <t>39</t>
  </si>
  <si>
    <t>34567340</t>
  </si>
  <si>
    <t>oko kabelové Al 1 - 10 kV lisovací plná 500 x 16</t>
  </si>
  <si>
    <t>-322340768</t>
  </si>
  <si>
    <t>40</t>
  </si>
  <si>
    <t>34567142</t>
  </si>
  <si>
    <t>oko kabelové Cu 1-36kV lisovací 240x12</t>
  </si>
  <si>
    <t>-433807322</t>
  </si>
  <si>
    <t>41</t>
  </si>
  <si>
    <t>34567127</t>
  </si>
  <si>
    <t>oko kabelové Cu 1 - 36 kV lisovací 50 x 8</t>
  </si>
  <si>
    <t>-667323555</t>
  </si>
  <si>
    <t>42</t>
  </si>
  <si>
    <t>59071005</t>
  </si>
  <si>
    <t>pěna pistolová PUR nízkoexpanzní celoroční</t>
  </si>
  <si>
    <t>litr</t>
  </si>
  <si>
    <t>1789994009</t>
  </si>
  <si>
    <t>43</t>
  </si>
  <si>
    <t>999100000</t>
  </si>
  <si>
    <t>jiný materiál</t>
  </si>
  <si>
    <t>Kč</t>
  </si>
  <si>
    <t>-96431356</t>
  </si>
  <si>
    <t>46-M</t>
  </si>
  <si>
    <t>Zemní práce při extr.mont.pracích</t>
  </si>
  <si>
    <t>44</t>
  </si>
  <si>
    <t>460010025</t>
  </si>
  <si>
    <t>Vytyčení trasy inženýrských sítí v zastavěném prostoru</t>
  </si>
  <si>
    <t>km</t>
  </si>
  <si>
    <t>-927041680</t>
  </si>
  <si>
    <t>45</t>
  </si>
  <si>
    <t>460030011</t>
  </si>
  <si>
    <t>Sejmutí drnu jakékoliv tloušťky</t>
  </si>
  <si>
    <t>601466159</t>
  </si>
  <si>
    <t>(35+45+25+45+125+40+165+65)*0,6</t>
  </si>
  <si>
    <t>46</t>
  </si>
  <si>
    <t>468021221</t>
  </si>
  <si>
    <t>Rozebrání dlažeb při elektromontážích ručně z dlaždic zámkových do písku spáry nezalité</t>
  </si>
  <si>
    <t>-496852689</t>
  </si>
  <si>
    <t>47</t>
  </si>
  <si>
    <t>468031111</t>
  </si>
  <si>
    <t>Vytrhání obrub při elektromontážích ležatých chodníkových s odhozením nebo naložením na dopravní prostředek</t>
  </si>
  <si>
    <t>666929906</t>
  </si>
  <si>
    <t>6*2</t>
  </si>
  <si>
    <t>48</t>
  </si>
  <si>
    <t>460161683</t>
  </si>
  <si>
    <t>Hloubení kabelových rýh ručně š 80 cm hl 120 cm v hornině tř II skupiny 4</t>
  </si>
  <si>
    <t>606332297</t>
  </si>
  <si>
    <t>35+150+200+140+140+80</t>
  </si>
  <si>
    <t>49</t>
  </si>
  <si>
    <t>460431713</t>
  </si>
  <si>
    <t>Zásyp kabelových rýh ručně se zhutněním š 80 cm hl 120 cm z horniny tř II skupiny 4</t>
  </si>
  <si>
    <t>536927495</t>
  </si>
  <si>
    <t>50</t>
  </si>
  <si>
    <t>460771123</t>
  </si>
  <si>
    <t>Osazení multikanálů plastových do rýhy s obsypem z písku bez výkopových prací 9-cestných</t>
  </si>
  <si>
    <t>746084463</t>
  </si>
  <si>
    <t>(75+70+100+90+65+70+75+55+65)*2</t>
  </si>
  <si>
    <t>51</t>
  </si>
  <si>
    <t>34573003</t>
  </si>
  <si>
    <t>multikanál kabelovodu z HDPE základní 9ti komorový</t>
  </si>
  <si>
    <t>-511701436</t>
  </si>
  <si>
    <t>52</t>
  </si>
  <si>
    <t>34573002</t>
  </si>
  <si>
    <t>multikanál kabelovodu ohybový 9ti komorový z HDPE s odklonem 3°/300 mm</t>
  </si>
  <si>
    <t>-297202299</t>
  </si>
  <si>
    <t>5*4</t>
  </si>
  <si>
    <t>53</t>
  </si>
  <si>
    <t>345730041</t>
  </si>
  <si>
    <t>multikanál kabelovodu meziprvek 9ti komorový z HDPE</t>
  </si>
  <si>
    <t>1036596482</t>
  </si>
  <si>
    <t>54</t>
  </si>
  <si>
    <t>34573006</t>
  </si>
  <si>
    <t>multikanál kabelovodu adaptér 9ti komorový z HDPE</t>
  </si>
  <si>
    <t>1879208201</t>
  </si>
  <si>
    <t>55</t>
  </si>
  <si>
    <t>58337310</t>
  </si>
  <si>
    <t>štěrkopísek frakce 0/4</t>
  </si>
  <si>
    <t>-970472529</t>
  </si>
  <si>
    <t>56</t>
  </si>
  <si>
    <t>460521911</t>
  </si>
  <si>
    <t>Čištění a kalibrování tělesa kabelovodu</t>
  </si>
  <si>
    <t>1847639992</t>
  </si>
  <si>
    <t>57</t>
  </si>
  <si>
    <t>460260001</t>
  </si>
  <si>
    <t>Zatažení lana do kanálu nebo tvárnicové trasy</t>
  </si>
  <si>
    <t>-1741644089</t>
  </si>
  <si>
    <t>((450*8)+(420*8))</t>
  </si>
  <si>
    <t>58</t>
  </si>
  <si>
    <t>460791114</t>
  </si>
  <si>
    <t>Montáž trubek ochranných plastových uložených volně do rýhy tuhých D přes 90 do 110 mm</t>
  </si>
  <si>
    <t>2069665927</t>
  </si>
  <si>
    <t>(35*8)+(10*8)+(10*4)+(25*10)+((5*8)*5)+(10*4)</t>
  </si>
  <si>
    <t>59</t>
  </si>
  <si>
    <t>34571355</t>
  </si>
  <si>
    <t>trubka elektroinstalační ohebná dvouplášťová korugovaná (chránička) D 94/110mm, HDPE+LDPE</t>
  </si>
  <si>
    <t>-1653449949</t>
  </si>
  <si>
    <t>60</t>
  </si>
  <si>
    <t>34571353</t>
  </si>
  <si>
    <t>trubka elektroinstalační ohebná dvouplášťová korugovaná (chránička) D 61/75mm, HDPE+LDPE</t>
  </si>
  <si>
    <t>52019621</t>
  </si>
  <si>
    <t>61</t>
  </si>
  <si>
    <t>460470011</t>
  </si>
  <si>
    <t>Provizorní zajištění kabelů ve výkopech při jejich křížení</t>
  </si>
  <si>
    <t>1808149196</t>
  </si>
  <si>
    <t>62</t>
  </si>
  <si>
    <t>460470012</t>
  </si>
  <si>
    <t>Provizorní zajištění kabelů ve výkopech při jejich souběhu</t>
  </si>
  <si>
    <t>670707212</t>
  </si>
  <si>
    <t>63</t>
  </si>
  <si>
    <t>460500002</t>
  </si>
  <si>
    <t>Přepážky s utěsněním pro oddělení kabelů ve výkopu z desek betonových</t>
  </si>
  <si>
    <t>-218033017</t>
  </si>
  <si>
    <t>35+10+10+25+20</t>
  </si>
  <si>
    <t>59213005</t>
  </si>
  <si>
    <t>deska krycí betonová 50 x 23/15,4 x 4,5 cm</t>
  </si>
  <si>
    <t>-146696764</t>
  </si>
  <si>
    <t>100*2</t>
  </si>
  <si>
    <t>65</t>
  </si>
  <si>
    <t>460341113</t>
  </si>
  <si>
    <t>Vodorovné přemístění horniny jakékoliv třídy dopravními prostředky při elektromontážích přes 500 do 1000 m</t>
  </si>
  <si>
    <t>376853560</t>
  </si>
  <si>
    <t>700*0,8*0,4</t>
  </si>
  <si>
    <t>66</t>
  </si>
  <si>
    <t>460341121</t>
  </si>
  <si>
    <t>Příplatek k vodorovnému přemístění horniny dopravními prostředky při elektromontážích za každých dalších i započatých 1000 m</t>
  </si>
  <si>
    <t>-2090916974</t>
  </si>
  <si>
    <t>(700*0,8*0,4)*10</t>
  </si>
  <si>
    <t>67</t>
  </si>
  <si>
    <t>460551111</t>
  </si>
  <si>
    <t>Rozprostření a urovnání ornice při elektromotážích ručně tl vrstvy do 20 cm</t>
  </si>
  <si>
    <t>1988477807</t>
  </si>
  <si>
    <t>68</t>
  </si>
  <si>
    <t>460620007</t>
  </si>
  <si>
    <t>Zatravnění včetně zalití vodou na rovině</t>
  </si>
  <si>
    <t>-186011593</t>
  </si>
  <si>
    <t>69</t>
  </si>
  <si>
    <t>005724100</t>
  </si>
  <si>
    <t>osivo směs travní parková</t>
  </si>
  <si>
    <t>791488557</t>
  </si>
  <si>
    <t>3333,33333333333*0,015 'Přepočtené koeficientem množství</t>
  </si>
  <si>
    <t>70</t>
  </si>
  <si>
    <t>460881612</t>
  </si>
  <si>
    <t>Kladení dlažby z dlaždic betonových tvarovaných a zámkových do lože z kameniva těženého při elektromontážích</t>
  </si>
  <si>
    <t>-1393173353</t>
  </si>
  <si>
    <t>71</t>
  </si>
  <si>
    <t>460911122</t>
  </si>
  <si>
    <t>Očištění dlaždic betonových tvarovaných nebo zámkových z rozebraných dlažeb při elektromontážích</t>
  </si>
  <si>
    <t>1347424357</t>
  </si>
  <si>
    <t>72</t>
  </si>
  <si>
    <t>460892121</t>
  </si>
  <si>
    <t>Osazení betonového obrubníku chodníkového ležatého do betonu při elektromontážích</t>
  </si>
  <si>
    <t>-2098407089</t>
  </si>
  <si>
    <t>73</t>
  </si>
  <si>
    <t>59217017</t>
  </si>
  <si>
    <t>obrubník betonový chodníkový 1000x100x250mm</t>
  </si>
  <si>
    <t>-628944290</t>
  </si>
  <si>
    <t>74</t>
  </si>
  <si>
    <t>460921222</t>
  </si>
  <si>
    <t>Kladení dlažby po překopech při elektromontážích dlaždice betonové zámkové do lože z kameniva těženého</t>
  </si>
  <si>
    <t>935958592</t>
  </si>
  <si>
    <t>(80+75+5)*1+(2*2)+20</t>
  </si>
  <si>
    <t>75</t>
  </si>
  <si>
    <t>59245021</t>
  </si>
  <si>
    <t>dlažba tvar čtverec betonová 200x200x60mm přírodní</t>
  </si>
  <si>
    <t>-1143188372</t>
  </si>
  <si>
    <t>76</t>
  </si>
  <si>
    <t>59245041</t>
  </si>
  <si>
    <t>dlažba zámková profilová 230x140x60mm barevná</t>
  </si>
  <si>
    <t>-308751197</t>
  </si>
  <si>
    <t>HZS</t>
  </si>
  <si>
    <t>Hodinové zúčtovací sazby</t>
  </si>
  <si>
    <t>77</t>
  </si>
  <si>
    <t>HZS4212</t>
  </si>
  <si>
    <t>Hodinová zúčtovací sazba revizní technik specialista</t>
  </si>
  <si>
    <t>hod</t>
  </si>
  <si>
    <t>512</t>
  </si>
  <si>
    <t>219361081</t>
  </si>
  <si>
    <t>78</t>
  </si>
  <si>
    <t>HZS4222</t>
  </si>
  <si>
    <t>Hodinová zúčtovací sazba geodet specialista</t>
  </si>
  <si>
    <t>-1069623353</t>
  </si>
  <si>
    <t>79</t>
  </si>
  <si>
    <t>HZS4232</t>
  </si>
  <si>
    <t>Hodinová zúčtovací sazba technik odborný</t>
  </si>
  <si>
    <t>-1932702987</t>
  </si>
  <si>
    <t>00 - Ostatní a vedlejší náklady</t>
  </si>
  <si>
    <t>R004</t>
  </si>
  <si>
    <t>Dočasné dopravní značení vč. aktualizace a projednání s příslušnými úřady, návrh náhradních tras pro pěší</t>
  </si>
  <si>
    <t>kpl</t>
  </si>
  <si>
    <t>-1520256417</t>
  </si>
  <si>
    <t>R005</t>
  </si>
  <si>
    <t>Informační tabule (vyhotovení umístění po dobu stavby, demontáž)</t>
  </si>
  <si>
    <t>1791405562</t>
  </si>
  <si>
    <t>R008</t>
  </si>
  <si>
    <t>Provizorní ohrazení staveniště, přechody pro chodce (zřízení, instalace a následná likvidace přechodů pro pěší a dočasných přejezdů pro vozidla, provizorní ohrazení výkopů vč. následné likvidace, zajištění BOZP na staveništi)</t>
  </si>
  <si>
    <t>-1648310207</t>
  </si>
  <si>
    <t>R009-1</t>
  </si>
  <si>
    <t>Vypracování dokumentace skutečného provedení stavby</t>
  </si>
  <si>
    <t>-287635258</t>
  </si>
  <si>
    <t>R011</t>
  </si>
  <si>
    <t>Čištění komunikace po celou dobu realizace stavby</t>
  </si>
  <si>
    <t>-1555451414</t>
  </si>
  <si>
    <t>R012</t>
  </si>
  <si>
    <t>Vytyčení stavby</t>
  </si>
  <si>
    <t>-2140922860</t>
  </si>
  <si>
    <t>R018</t>
  </si>
  <si>
    <t>Aktualizace vyjádření správců inženýrských sítí</t>
  </si>
  <si>
    <t>408903347</t>
  </si>
  <si>
    <t>R022</t>
  </si>
  <si>
    <t>Zpětné předání sítí správcům včetně zajištění předávacích dokumentů příslušných správců sítí</t>
  </si>
  <si>
    <t>-1673026468</t>
  </si>
  <si>
    <t>R102</t>
  </si>
  <si>
    <t>Zpracování fotodokumentace před, v průběhu a po dokončení stavby s průběžným předáním stavebníkovi</t>
  </si>
  <si>
    <t>680377354</t>
  </si>
  <si>
    <t>R113</t>
  </si>
  <si>
    <t>Vyřízení záborů veřejných prostranství, prokopávek, protlaků a ostatních povolení včetně úhrady veškerých poplatků</t>
  </si>
  <si>
    <t>Kpl</t>
  </si>
  <si>
    <t>-1842502695</t>
  </si>
  <si>
    <t>R115</t>
  </si>
  <si>
    <t>Zpracování geometrických plánů pro zřízení věcných břemen (DPO trakční kabelové vedení),  včetně ověření odpovědným geodetem a katastrálním úřadem</t>
  </si>
  <si>
    <t>109095930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</si>
</sst>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267"/>
      <c r="AS2" s="267"/>
      <c r="AT2" s="267"/>
      <c r="AU2" s="267"/>
      <c r="AV2" s="267"/>
      <c r="AW2" s="267"/>
      <c r="AX2" s="267"/>
      <c r="AY2" s="267"/>
      <c r="AZ2" s="267"/>
      <c r="BA2" s="267"/>
      <c r="BB2" s="267"/>
      <c r="BC2" s="267"/>
      <c r="BD2" s="267"/>
      <c r="BE2" s="267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30" t="s">
        <v>14</v>
      </c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  <c r="Y5" s="231"/>
      <c r="Z5" s="231"/>
      <c r="AA5" s="231"/>
      <c r="AB5" s="231"/>
      <c r="AC5" s="231"/>
      <c r="AD5" s="231"/>
      <c r="AE5" s="231"/>
      <c r="AF5" s="231"/>
      <c r="AG5" s="231"/>
      <c r="AH5" s="231"/>
      <c r="AI5" s="231"/>
      <c r="AJ5" s="231"/>
      <c r="AK5" s="231"/>
      <c r="AL5" s="231"/>
      <c r="AM5" s="231"/>
      <c r="AN5" s="231"/>
      <c r="AO5" s="231"/>
      <c r="AP5" s="20"/>
      <c r="AQ5" s="20"/>
      <c r="AR5" s="18"/>
      <c r="BE5" s="227" t="s">
        <v>15</v>
      </c>
      <c r="BS5" s="15" t="s">
        <v>6</v>
      </c>
    </row>
    <row r="6" spans="1:74" s="1" customFormat="1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32" t="s">
        <v>17</v>
      </c>
      <c r="L6" s="231"/>
      <c r="M6" s="231"/>
      <c r="N6" s="231"/>
      <c r="O6" s="231"/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231"/>
      <c r="AC6" s="231"/>
      <c r="AD6" s="231"/>
      <c r="AE6" s="231"/>
      <c r="AF6" s="231"/>
      <c r="AG6" s="231"/>
      <c r="AH6" s="231"/>
      <c r="AI6" s="231"/>
      <c r="AJ6" s="231"/>
      <c r="AK6" s="231"/>
      <c r="AL6" s="231"/>
      <c r="AM6" s="231"/>
      <c r="AN6" s="231"/>
      <c r="AO6" s="231"/>
      <c r="AP6" s="20"/>
      <c r="AQ6" s="20"/>
      <c r="AR6" s="18"/>
      <c r="BE6" s="228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19</v>
      </c>
      <c r="AL7" s="20"/>
      <c r="AM7" s="20"/>
      <c r="AN7" s="25" t="s">
        <v>1</v>
      </c>
      <c r="AO7" s="20"/>
      <c r="AP7" s="20"/>
      <c r="AQ7" s="20"/>
      <c r="AR7" s="18"/>
      <c r="BE7" s="228"/>
      <c r="BS7" s="15" t="s">
        <v>6</v>
      </c>
    </row>
    <row r="8" spans="1:74" s="1" customFormat="1" ht="12" customHeight="1">
      <c r="B8" s="19"/>
      <c r="C8" s="20"/>
      <c r="D8" s="27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22</v>
      </c>
      <c r="AL8" s="20"/>
      <c r="AM8" s="20"/>
      <c r="AN8" s="28" t="s">
        <v>23</v>
      </c>
      <c r="AO8" s="20"/>
      <c r="AP8" s="20"/>
      <c r="AQ8" s="20"/>
      <c r="AR8" s="18"/>
      <c r="BE8" s="228"/>
      <c r="BS8" s="15" t="s">
        <v>6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28"/>
      <c r="BS9" s="15" t="s">
        <v>6</v>
      </c>
    </row>
    <row r="10" spans="1:74" s="1" customFormat="1" ht="12" customHeight="1">
      <c r="B10" s="19"/>
      <c r="C10" s="20"/>
      <c r="D10" s="27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28"/>
      <c r="BS10" s="15" t="s">
        <v>6</v>
      </c>
    </row>
    <row r="11" spans="1:74" s="1" customFormat="1" ht="18.399999999999999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28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28"/>
      <c r="BS12" s="15" t="s">
        <v>6</v>
      </c>
    </row>
    <row r="13" spans="1:74" s="1" customFormat="1" ht="12" customHeight="1">
      <c r="B13" s="19"/>
      <c r="C13" s="20"/>
      <c r="D13" s="27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25</v>
      </c>
      <c r="AL13" s="20"/>
      <c r="AM13" s="20"/>
      <c r="AN13" s="29" t="s">
        <v>29</v>
      </c>
      <c r="AO13" s="20"/>
      <c r="AP13" s="20"/>
      <c r="AQ13" s="20"/>
      <c r="AR13" s="18"/>
      <c r="BE13" s="228"/>
      <c r="BS13" s="15" t="s">
        <v>6</v>
      </c>
    </row>
    <row r="14" spans="1:74" ht="12.75">
      <c r="B14" s="19"/>
      <c r="C14" s="20"/>
      <c r="D14" s="20"/>
      <c r="E14" s="233" t="s">
        <v>29</v>
      </c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234"/>
      <c r="R14" s="234"/>
      <c r="S14" s="234"/>
      <c r="T14" s="234"/>
      <c r="U14" s="234"/>
      <c r="V14" s="234"/>
      <c r="W14" s="234"/>
      <c r="X14" s="234"/>
      <c r="Y14" s="234"/>
      <c r="Z14" s="234"/>
      <c r="AA14" s="234"/>
      <c r="AB14" s="234"/>
      <c r="AC14" s="234"/>
      <c r="AD14" s="234"/>
      <c r="AE14" s="234"/>
      <c r="AF14" s="234"/>
      <c r="AG14" s="234"/>
      <c r="AH14" s="234"/>
      <c r="AI14" s="234"/>
      <c r="AJ14" s="234"/>
      <c r="AK14" s="27" t="s">
        <v>27</v>
      </c>
      <c r="AL14" s="20"/>
      <c r="AM14" s="20"/>
      <c r="AN14" s="29" t="s">
        <v>29</v>
      </c>
      <c r="AO14" s="20"/>
      <c r="AP14" s="20"/>
      <c r="AQ14" s="20"/>
      <c r="AR14" s="18"/>
      <c r="BE14" s="228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28"/>
      <c r="BS15" s="15" t="s">
        <v>4</v>
      </c>
    </row>
    <row r="16" spans="1:74" s="1" customFormat="1" ht="12" customHeight="1">
      <c r="B16" s="19"/>
      <c r="C16" s="20"/>
      <c r="D16" s="27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28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26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28"/>
      <c r="BS17" s="15" t="s">
        <v>31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28"/>
      <c r="BS18" s="15" t="s">
        <v>6</v>
      </c>
    </row>
    <row r="19" spans="1:71" s="1" customFormat="1" ht="12" customHeight="1">
      <c r="B19" s="19"/>
      <c r="C19" s="20"/>
      <c r="D19" s="27" t="s">
        <v>32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28"/>
      <c r="BS19" s="15" t="s">
        <v>6</v>
      </c>
    </row>
    <row r="20" spans="1:71" s="1" customFormat="1" ht="18.399999999999999" customHeight="1">
      <c r="B20" s="19"/>
      <c r="C20" s="20"/>
      <c r="D20" s="20"/>
      <c r="E20" s="25" t="s">
        <v>33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28"/>
      <c r="BS20" s="15" t="s">
        <v>31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28"/>
    </row>
    <row r="22" spans="1:71" s="1" customFormat="1" ht="12" customHeight="1">
      <c r="B22" s="19"/>
      <c r="C22" s="20"/>
      <c r="D22" s="27" t="s">
        <v>34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28"/>
    </row>
    <row r="23" spans="1:71" s="1" customFormat="1" ht="16.5" customHeight="1">
      <c r="B23" s="19"/>
      <c r="C23" s="20"/>
      <c r="D23" s="20"/>
      <c r="E23" s="235" t="s">
        <v>1</v>
      </c>
      <c r="F23" s="235"/>
      <c r="G23" s="235"/>
      <c r="H23" s="235"/>
      <c r="I23" s="235"/>
      <c r="J23" s="235"/>
      <c r="K23" s="235"/>
      <c r="L23" s="235"/>
      <c r="M23" s="235"/>
      <c r="N23" s="235"/>
      <c r="O23" s="235"/>
      <c r="P23" s="235"/>
      <c r="Q23" s="235"/>
      <c r="R23" s="235"/>
      <c r="S23" s="235"/>
      <c r="T23" s="235"/>
      <c r="U23" s="235"/>
      <c r="V23" s="235"/>
      <c r="W23" s="235"/>
      <c r="X23" s="235"/>
      <c r="Y23" s="235"/>
      <c r="Z23" s="235"/>
      <c r="AA23" s="235"/>
      <c r="AB23" s="235"/>
      <c r="AC23" s="235"/>
      <c r="AD23" s="235"/>
      <c r="AE23" s="235"/>
      <c r="AF23" s="235"/>
      <c r="AG23" s="235"/>
      <c r="AH23" s="235"/>
      <c r="AI23" s="235"/>
      <c r="AJ23" s="235"/>
      <c r="AK23" s="235"/>
      <c r="AL23" s="235"/>
      <c r="AM23" s="235"/>
      <c r="AN23" s="235"/>
      <c r="AO23" s="20"/>
      <c r="AP23" s="20"/>
      <c r="AQ23" s="20"/>
      <c r="AR23" s="18"/>
      <c r="BE23" s="228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28"/>
    </row>
    <row r="25" spans="1:71" s="1" customFormat="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28"/>
    </row>
    <row r="26" spans="1:71" s="2" customFormat="1" ht="25.9" customHeight="1">
      <c r="A26" s="32"/>
      <c r="B26" s="33"/>
      <c r="C26" s="34"/>
      <c r="D26" s="35" t="s">
        <v>35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36">
        <f>ROUND(AG94,2)</f>
        <v>0</v>
      </c>
      <c r="AL26" s="237"/>
      <c r="AM26" s="237"/>
      <c r="AN26" s="237"/>
      <c r="AO26" s="237"/>
      <c r="AP26" s="34"/>
      <c r="AQ26" s="34"/>
      <c r="AR26" s="37"/>
      <c r="BE26" s="228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28"/>
    </row>
    <row r="28" spans="1:71" s="2" customFormat="1" ht="12.7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38" t="s">
        <v>36</v>
      </c>
      <c r="M28" s="238"/>
      <c r="N28" s="238"/>
      <c r="O28" s="238"/>
      <c r="P28" s="238"/>
      <c r="Q28" s="34"/>
      <c r="R28" s="34"/>
      <c r="S28" s="34"/>
      <c r="T28" s="34"/>
      <c r="U28" s="34"/>
      <c r="V28" s="34"/>
      <c r="W28" s="238" t="s">
        <v>37</v>
      </c>
      <c r="X28" s="238"/>
      <c r="Y28" s="238"/>
      <c r="Z28" s="238"/>
      <c r="AA28" s="238"/>
      <c r="AB28" s="238"/>
      <c r="AC28" s="238"/>
      <c r="AD28" s="238"/>
      <c r="AE28" s="238"/>
      <c r="AF28" s="34"/>
      <c r="AG28" s="34"/>
      <c r="AH28" s="34"/>
      <c r="AI28" s="34"/>
      <c r="AJ28" s="34"/>
      <c r="AK28" s="238" t="s">
        <v>38</v>
      </c>
      <c r="AL28" s="238"/>
      <c r="AM28" s="238"/>
      <c r="AN28" s="238"/>
      <c r="AO28" s="238"/>
      <c r="AP28" s="34"/>
      <c r="AQ28" s="34"/>
      <c r="AR28" s="37"/>
      <c r="BE28" s="228"/>
    </row>
    <row r="29" spans="1:71" s="3" customFormat="1" ht="14.45" customHeight="1">
      <c r="B29" s="38"/>
      <c r="C29" s="39"/>
      <c r="D29" s="27" t="s">
        <v>39</v>
      </c>
      <c r="E29" s="39"/>
      <c r="F29" s="27" t="s">
        <v>40</v>
      </c>
      <c r="G29" s="39"/>
      <c r="H29" s="39"/>
      <c r="I29" s="39"/>
      <c r="J29" s="39"/>
      <c r="K29" s="39"/>
      <c r="L29" s="241">
        <v>0.21</v>
      </c>
      <c r="M29" s="240"/>
      <c r="N29" s="240"/>
      <c r="O29" s="240"/>
      <c r="P29" s="240"/>
      <c r="Q29" s="39"/>
      <c r="R29" s="39"/>
      <c r="S29" s="39"/>
      <c r="T29" s="39"/>
      <c r="U29" s="39"/>
      <c r="V29" s="39"/>
      <c r="W29" s="239">
        <f>ROUND(AZ94, 2)</f>
        <v>0</v>
      </c>
      <c r="X29" s="240"/>
      <c r="Y29" s="240"/>
      <c r="Z29" s="240"/>
      <c r="AA29" s="240"/>
      <c r="AB29" s="240"/>
      <c r="AC29" s="240"/>
      <c r="AD29" s="240"/>
      <c r="AE29" s="240"/>
      <c r="AF29" s="39"/>
      <c r="AG29" s="39"/>
      <c r="AH29" s="39"/>
      <c r="AI29" s="39"/>
      <c r="AJ29" s="39"/>
      <c r="AK29" s="239">
        <f>ROUND(AV94, 2)</f>
        <v>0</v>
      </c>
      <c r="AL29" s="240"/>
      <c r="AM29" s="240"/>
      <c r="AN29" s="240"/>
      <c r="AO29" s="240"/>
      <c r="AP29" s="39"/>
      <c r="AQ29" s="39"/>
      <c r="AR29" s="40"/>
      <c r="BE29" s="229"/>
    </row>
    <row r="30" spans="1:71" s="3" customFormat="1" ht="14.45" customHeight="1">
      <c r="B30" s="38"/>
      <c r="C30" s="39"/>
      <c r="D30" s="39"/>
      <c r="E30" s="39"/>
      <c r="F30" s="27" t="s">
        <v>41</v>
      </c>
      <c r="G30" s="39"/>
      <c r="H30" s="39"/>
      <c r="I30" s="39"/>
      <c r="J30" s="39"/>
      <c r="K30" s="39"/>
      <c r="L30" s="241">
        <v>0.15</v>
      </c>
      <c r="M30" s="240"/>
      <c r="N30" s="240"/>
      <c r="O30" s="240"/>
      <c r="P30" s="240"/>
      <c r="Q30" s="39"/>
      <c r="R30" s="39"/>
      <c r="S30" s="39"/>
      <c r="T30" s="39"/>
      <c r="U30" s="39"/>
      <c r="V30" s="39"/>
      <c r="W30" s="239">
        <f>ROUND(BA94, 2)</f>
        <v>0</v>
      </c>
      <c r="X30" s="240"/>
      <c r="Y30" s="240"/>
      <c r="Z30" s="240"/>
      <c r="AA30" s="240"/>
      <c r="AB30" s="240"/>
      <c r="AC30" s="240"/>
      <c r="AD30" s="240"/>
      <c r="AE30" s="240"/>
      <c r="AF30" s="39"/>
      <c r="AG30" s="39"/>
      <c r="AH30" s="39"/>
      <c r="AI30" s="39"/>
      <c r="AJ30" s="39"/>
      <c r="AK30" s="239">
        <f>ROUND(AW94, 2)</f>
        <v>0</v>
      </c>
      <c r="AL30" s="240"/>
      <c r="AM30" s="240"/>
      <c r="AN30" s="240"/>
      <c r="AO30" s="240"/>
      <c r="AP30" s="39"/>
      <c r="AQ30" s="39"/>
      <c r="AR30" s="40"/>
      <c r="BE30" s="229"/>
    </row>
    <row r="31" spans="1:71" s="3" customFormat="1" ht="14.45" hidden="1" customHeight="1">
      <c r="B31" s="38"/>
      <c r="C31" s="39"/>
      <c r="D31" s="39"/>
      <c r="E31" s="39"/>
      <c r="F31" s="27" t="s">
        <v>42</v>
      </c>
      <c r="G31" s="39"/>
      <c r="H31" s="39"/>
      <c r="I31" s="39"/>
      <c r="J31" s="39"/>
      <c r="K31" s="39"/>
      <c r="L31" s="241">
        <v>0.21</v>
      </c>
      <c r="M31" s="240"/>
      <c r="N31" s="240"/>
      <c r="O31" s="240"/>
      <c r="P31" s="240"/>
      <c r="Q31" s="39"/>
      <c r="R31" s="39"/>
      <c r="S31" s="39"/>
      <c r="T31" s="39"/>
      <c r="U31" s="39"/>
      <c r="V31" s="39"/>
      <c r="W31" s="239">
        <f>ROUND(BB94, 2)</f>
        <v>0</v>
      </c>
      <c r="X31" s="240"/>
      <c r="Y31" s="240"/>
      <c r="Z31" s="240"/>
      <c r="AA31" s="240"/>
      <c r="AB31" s="240"/>
      <c r="AC31" s="240"/>
      <c r="AD31" s="240"/>
      <c r="AE31" s="240"/>
      <c r="AF31" s="39"/>
      <c r="AG31" s="39"/>
      <c r="AH31" s="39"/>
      <c r="AI31" s="39"/>
      <c r="AJ31" s="39"/>
      <c r="AK31" s="239">
        <v>0</v>
      </c>
      <c r="AL31" s="240"/>
      <c r="AM31" s="240"/>
      <c r="AN31" s="240"/>
      <c r="AO31" s="240"/>
      <c r="AP31" s="39"/>
      <c r="AQ31" s="39"/>
      <c r="AR31" s="40"/>
      <c r="BE31" s="229"/>
    </row>
    <row r="32" spans="1:71" s="3" customFormat="1" ht="14.45" hidden="1" customHeight="1">
      <c r="B32" s="38"/>
      <c r="C32" s="39"/>
      <c r="D32" s="39"/>
      <c r="E32" s="39"/>
      <c r="F32" s="27" t="s">
        <v>43</v>
      </c>
      <c r="G32" s="39"/>
      <c r="H32" s="39"/>
      <c r="I32" s="39"/>
      <c r="J32" s="39"/>
      <c r="K32" s="39"/>
      <c r="L32" s="241">
        <v>0.15</v>
      </c>
      <c r="M32" s="240"/>
      <c r="N32" s="240"/>
      <c r="O32" s="240"/>
      <c r="P32" s="240"/>
      <c r="Q32" s="39"/>
      <c r="R32" s="39"/>
      <c r="S32" s="39"/>
      <c r="T32" s="39"/>
      <c r="U32" s="39"/>
      <c r="V32" s="39"/>
      <c r="W32" s="239">
        <f>ROUND(BC94, 2)</f>
        <v>0</v>
      </c>
      <c r="X32" s="240"/>
      <c r="Y32" s="240"/>
      <c r="Z32" s="240"/>
      <c r="AA32" s="240"/>
      <c r="AB32" s="240"/>
      <c r="AC32" s="240"/>
      <c r="AD32" s="240"/>
      <c r="AE32" s="240"/>
      <c r="AF32" s="39"/>
      <c r="AG32" s="39"/>
      <c r="AH32" s="39"/>
      <c r="AI32" s="39"/>
      <c r="AJ32" s="39"/>
      <c r="AK32" s="239">
        <v>0</v>
      </c>
      <c r="AL32" s="240"/>
      <c r="AM32" s="240"/>
      <c r="AN32" s="240"/>
      <c r="AO32" s="240"/>
      <c r="AP32" s="39"/>
      <c r="AQ32" s="39"/>
      <c r="AR32" s="40"/>
      <c r="BE32" s="229"/>
    </row>
    <row r="33" spans="1:57" s="3" customFormat="1" ht="14.45" hidden="1" customHeight="1">
      <c r="B33" s="38"/>
      <c r="C33" s="39"/>
      <c r="D33" s="39"/>
      <c r="E33" s="39"/>
      <c r="F33" s="27" t="s">
        <v>44</v>
      </c>
      <c r="G33" s="39"/>
      <c r="H33" s="39"/>
      <c r="I33" s="39"/>
      <c r="J33" s="39"/>
      <c r="K33" s="39"/>
      <c r="L33" s="241">
        <v>0</v>
      </c>
      <c r="M33" s="240"/>
      <c r="N33" s="240"/>
      <c r="O33" s="240"/>
      <c r="P33" s="240"/>
      <c r="Q33" s="39"/>
      <c r="R33" s="39"/>
      <c r="S33" s="39"/>
      <c r="T33" s="39"/>
      <c r="U33" s="39"/>
      <c r="V33" s="39"/>
      <c r="W33" s="239">
        <f>ROUND(BD94, 2)</f>
        <v>0</v>
      </c>
      <c r="X33" s="240"/>
      <c r="Y33" s="240"/>
      <c r="Z33" s="240"/>
      <c r="AA33" s="240"/>
      <c r="AB33" s="240"/>
      <c r="AC33" s="240"/>
      <c r="AD33" s="240"/>
      <c r="AE33" s="240"/>
      <c r="AF33" s="39"/>
      <c r="AG33" s="39"/>
      <c r="AH33" s="39"/>
      <c r="AI33" s="39"/>
      <c r="AJ33" s="39"/>
      <c r="AK33" s="239">
        <v>0</v>
      </c>
      <c r="AL33" s="240"/>
      <c r="AM33" s="240"/>
      <c r="AN33" s="240"/>
      <c r="AO33" s="240"/>
      <c r="AP33" s="39"/>
      <c r="AQ33" s="39"/>
      <c r="AR33" s="40"/>
      <c r="BE33" s="229"/>
    </row>
    <row r="34" spans="1:57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228"/>
    </row>
    <row r="35" spans="1:57" s="2" customFormat="1" ht="25.9" customHeight="1">
      <c r="A35" s="32"/>
      <c r="B35" s="33"/>
      <c r="C35" s="41"/>
      <c r="D35" s="42" t="s">
        <v>45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46</v>
      </c>
      <c r="U35" s="43"/>
      <c r="V35" s="43"/>
      <c r="W35" s="43"/>
      <c r="X35" s="242" t="s">
        <v>47</v>
      </c>
      <c r="Y35" s="243"/>
      <c r="Z35" s="243"/>
      <c r="AA35" s="243"/>
      <c r="AB35" s="243"/>
      <c r="AC35" s="43"/>
      <c r="AD35" s="43"/>
      <c r="AE35" s="43"/>
      <c r="AF35" s="43"/>
      <c r="AG35" s="43"/>
      <c r="AH35" s="43"/>
      <c r="AI35" s="43"/>
      <c r="AJ35" s="43"/>
      <c r="AK35" s="244">
        <f>SUM(AK26:AK33)</f>
        <v>0</v>
      </c>
      <c r="AL35" s="243"/>
      <c r="AM35" s="243"/>
      <c r="AN35" s="243"/>
      <c r="AO35" s="245"/>
      <c r="AP35" s="41"/>
      <c r="AQ35" s="41"/>
      <c r="AR35" s="37"/>
      <c r="BE35" s="32"/>
    </row>
    <row r="36" spans="1:57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14.45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7"/>
      <c r="BE37" s="32"/>
    </row>
    <row r="38" spans="1:57" s="1" customFormat="1" ht="14.45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pans="1:57" s="1" customFormat="1" ht="14.45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pans="1:57" s="1" customFormat="1" ht="14.45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pans="1:57" s="1" customFormat="1" ht="14.45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pans="1:57" s="1" customFormat="1" ht="14.45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pans="1:57" s="1" customFormat="1" ht="14.45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pans="1:57" s="1" customFormat="1" ht="14.45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pans="1:57" s="1" customFormat="1" ht="14.45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pans="1:57" s="1" customFormat="1" ht="14.45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pans="1:57" s="1" customFormat="1" ht="14.45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pans="1:57" s="1" customFormat="1" ht="14.45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pans="1:57" s="2" customFormat="1" ht="14.45" customHeight="1">
      <c r="B49" s="45"/>
      <c r="C49" s="46"/>
      <c r="D49" s="47" t="s">
        <v>48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49</v>
      </c>
      <c r="AI49" s="48"/>
      <c r="AJ49" s="48"/>
      <c r="AK49" s="48"/>
      <c r="AL49" s="48"/>
      <c r="AM49" s="48"/>
      <c r="AN49" s="48"/>
      <c r="AO49" s="48"/>
      <c r="AP49" s="46"/>
      <c r="AQ49" s="46"/>
      <c r="AR49" s="49"/>
    </row>
    <row r="50" spans="1:57" ht="11.25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 spans="1:57" ht="11.25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 spans="1:57" ht="11.25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 spans="1:57" ht="11.25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 spans="1:57" ht="11.25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 spans="1:57" ht="11.2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 spans="1:57" ht="11.25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 spans="1:57" ht="11.25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 spans="1:57" ht="11.25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 spans="1:57" ht="11.25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pans="1:57" s="2" customFormat="1" ht="12.75">
      <c r="A60" s="32"/>
      <c r="B60" s="33"/>
      <c r="C60" s="34"/>
      <c r="D60" s="50" t="s">
        <v>50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0" t="s">
        <v>51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0" t="s">
        <v>50</v>
      </c>
      <c r="AI60" s="36"/>
      <c r="AJ60" s="36"/>
      <c r="AK60" s="36"/>
      <c r="AL60" s="36"/>
      <c r="AM60" s="50" t="s">
        <v>51</v>
      </c>
      <c r="AN60" s="36"/>
      <c r="AO60" s="36"/>
      <c r="AP60" s="34"/>
      <c r="AQ60" s="34"/>
      <c r="AR60" s="37"/>
      <c r="BE60" s="32"/>
    </row>
    <row r="61" spans="1:57" ht="11.25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 spans="1:57" ht="11.25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 spans="1:57" ht="11.25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pans="1:57" s="2" customFormat="1" ht="12.75">
      <c r="A64" s="32"/>
      <c r="B64" s="33"/>
      <c r="C64" s="34"/>
      <c r="D64" s="47" t="s">
        <v>52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7" t="s">
        <v>53</v>
      </c>
      <c r="AI64" s="51"/>
      <c r="AJ64" s="51"/>
      <c r="AK64" s="51"/>
      <c r="AL64" s="51"/>
      <c r="AM64" s="51"/>
      <c r="AN64" s="51"/>
      <c r="AO64" s="51"/>
      <c r="AP64" s="34"/>
      <c r="AQ64" s="34"/>
      <c r="AR64" s="37"/>
      <c r="BE64" s="32"/>
    </row>
    <row r="65" spans="1:57" ht="11.2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 spans="1:57" ht="11.25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 spans="1:57" ht="11.25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 spans="1:57" ht="11.25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 spans="1:57" ht="11.25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 spans="1:57" ht="11.25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 spans="1:57" ht="11.25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 spans="1:57" ht="11.25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 spans="1:57" ht="11.25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 spans="1:57" ht="11.25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pans="1:57" s="2" customFormat="1" ht="12.75">
      <c r="A75" s="32"/>
      <c r="B75" s="33"/>
      <c r="C75" s="34"/>
      <c r="D75" s="50" t="s">
        <v>50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0" t="s">
        <v>51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0" t="s">
        <v>50</v>
      </c>
      <c r="AI75" s="36"/>
      <c r="AJ75" s="36"/>
      <c r="AK75" s="36"/>
      <c r="AL75" s="36"/>
      <c r="AM75" s="50" t="s">
        <v>51</v>
      </c>
      <c r="AN75" s="36"/>
      <c r="AO75" s="36"/>
      <c r="AP75" s="34"/>
      <c r="AQ75" s="34"/>
      <c r="AR75" s="37"/>
      <c r="BE75" s="32"/>
    </row>
    <row r="76" spans="1:57" s="2" customFormat="1" ht="11.25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7"/>
      <c r="BE76" s="32"/>
    </row>
    <row r="77" spans="1:57" s="2" customFormat="1" ht="6.95" customHeight="1">
      <c r="A77" s="3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7"/>
      <c r="BE77" s="32"/>
    </row>
    <row r="81" spans="1:91" s="2" customFormat="1" ht="6.95" customHeight="1">
      <c r="A81" s="32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7"/>
      <c r="BE81" s="32"/>
    </row>
    <row r="82" spans="1:91" s="2" customFormat="1" ht="24.95" customHeight="1">
      <c r="A82" s="32"/>
      <c r="B82" s="33"/>
      <c r="C82" s="21" t="s">
        <v>54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7"/>
      <c r="BE82" s="32"/>
    </row>
    <row r="83" spans="1:91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7"/>
      <c r="BE83" s="32"/>
    </row>
    <row r="84" spans="1:91" s="4" customFormat="1" ht="12" customHeight="1">
      <c r="B84" s="56"/>
      <c r="C84" s="27" t="s">
        <v>13</v>
      </c>
      <c r="D84" s="57"/>
      <c r="E84" s="57"/>
      <c r="F84" s="57"/>
      <c r="G84" s="57"/>
      <c r="H84" s="57"/>
      <c r="I84" s="57"/>
      <c r="J84" s="57"/>
      <c r="K84" s="57"/>
      <c r="L84" s="57" t="str">
        <f>K5</f>
        <v>2023/03</v>
      </c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8"/>
    </row>
    <row r="85" spans="1:91" s="5" customFormat="1" ht="36.950000000000003" customHeight="1">
      <c r="B85" s="59"/>
      <c r="C85" s="60" t="s">
        <v>16</v>
      </c>
      <c r="D85" s="61"/>
      <c r="E85" s="61"/>
      <c r="F85" s="61"/>
      <c r="G85" s="61"/>
      <c r="H85" s="61"/>
      <c r="I85" s="61"/>
      <c r="J85" s="61"/>
      <c r="K85" s="61"/>
      <c r="L85" s="246" t="str">
        <f>K6</f>
        <v>Výměna a doplnění kabelové trasy DPO Výškovická</v>
      </c>
      <c r="M85" s="247"/>
      <c r="N85" s="247"/>
      <c r="O85" s="247"/>
      <c r="P85" s="247"/>
      <c r="Q85" s="247"/>
      <c r="R85" s="247"/>
      <c r="S85" s="247"/>
      <c r="T85" s="247"/>
      <c r="U85" s="247"/>
      <c r="V85" s="247"/>
      <c r="W85" s="247"/>
      <c r="X85" s="247"/>
      <c r="Y85" s="247"/>
      <c r="Z85" s="247"/>
      <c r="AA85" s="247"/>
      <c r="AB85" s="247"/>
      <c r="AC85" s="247"/>
      <c r="AD85" s="247"/>
      <c r="AE85" s="247"/>
      <c r="AF85" s="247"/>
      <c r="AG85" s="247"/>
      <c r="AH85" s="247"/>
      <c r="AI85" s="247"/>
      <c r="AJ85" s="247"/>
      <c r="AK85" s="247"/>
      <c r="AL85" s="247"/>
      <c r="AM85" s="247"/>
      <c r="AN85" s="247"/>
      <c r="AO85" s="247"/>
      <c r="AP85" s="61"/>
      <c r="AQ85" s="61"/>
      <c r="AR85" s="62"/>
    </row>
    <row r="86" spans="1:91" s="2" customFormat="1" ht="6.95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7"/>
      <c r="BE86" s="32"/>
    </row>
    <row r="87" spans="1:91" s="2" customFormat="1" ht="12" customHeight="1">
      <c r="A87" s="32"/>
      <c r="B87" s="33"/>
      <c r="C87" s="27" t="s">
        <v>20</v>
      </c>
      <c r="D87" s="34"/>
      <c r="E87" s="34"/>
      <c r="F87" s="34"/>
      <c r="G87" s="34"/>
      <c r="H87" s="34"/>
      <c r="I87" s="34"/>
      <c r="J87" s="34"/>
      <c r="K87" s="34"/>
      <c r="L87" s="63" t="str">
        <f>IF(K8="","",K8)</f>
        <v>Ostrava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7" t="s">
        <v>22</v>
      </c>
      <c r="AJ87" s="34"/>
      <c r="AK87" s="34"/>
      <c r="AL87" s="34"/>
      <c r="AM87" s="248" t="str">
        <f>IF(AN8= "","",AN8)</f>
        <v>18. 4. 2023</v>
      </c>
      <c r="AN87" s="248"/>
      <c r="AO87" s="34"/>
      <c r="AP87" s="34"/>
      <c r="AQ87" s="34"/>
      <c r="AR87" s="37"/>
      <c r="BE87" s="32"/>
    </row>
    <row r="88" spans="1:91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7"/>
      <c r="BE88" s="32"/>
    </row>
    <row r="89" spans="1:91" s="2" customFormat="1" ht="15.2" customHeight="1">
      <c r="A89" s="32"/>
      <c r="B89" s="33"/>
      <c r="C89" s="27" t="s">
        <v>24</v>
      </c>
      <c r="D89" s="34"/>
      <c r="E89" s="34"/>
      <c r="F89" s="34"/>
      <c r="G89" s="34"/>
      <c r="H89" s="34"/>
      <c r="I89" s="34"/>
      <c r="J89" s="34"/>
      <c r="K89" s="34"/>
      <c r="L89" s="57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7" t="s">
        <v>30</v>
      </c>
      <c r="AJ89" s="34"/>
      <c r="AK89" s="34"/>
      <c r="AL89" s="34"/>
      <c r="AM89" s="249" t="str">
        <f>IF(E17="","",E17)</f>
        <v xml:space="preserve"> </v>
      </c>
      <c r="AN89" s="250"/>
      <c r="AO89" s="250"/>
      <c r="AP89" s="250"/>
      <c r="AQ89" s="34"/>
      <c r="AR89" s="37"/>
      <c r="AS89" s="251" t="s">
        <v>55</v>
      </c>
      <c r="AT89" s="252"/>
      <c r="AU89" s="65"/>
      <c r="AV89" s="65"/>
      <c r="AW89" s="65"/>
      <c r="AX89" s="65"/>
      <c r="AY89" s="65"/>
      <c r="AZ89" s="65"/>
      <c r="BA89" s="65"/>
      <c r="BB89" s="65"/>
      <c r="BC89" s="65"/>
      <c r="BD89" s="66"/>
      <c r="BE89" s="32"/>
    </row>
    <row r="90" spans="1:91" s="2" customFormat="1" ht="15.2" customHeight="1">
      <c r="A90" s="32"/>
      <c r="B90" s="33"/>
      <c r="C90" s="27" t="s">
        <v>28</v>
      </c>
      <c r="D90" s="34"/>
      <c r="E90" s="34"/>
      <c r="F90" s="34"/>
      <c r="G90" s="34"/>
      <c r="H90" s="34"/>
      <c r="I90" s="34"/>
      <c r="J90" s="34"/>
      <c r="K90" s="34"/>
      <c r="L90" s="57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7" t="s">
        <v>32</v>
      </c>
      <c r="AJ90" s="34"/>
      <c r="AK90" s="34"/>
      <c r="AL90" s="34"/>
      <c r="AM90" s="249" t="str">
        <f>IF(E20="","",E20)</f>
        <v>DPO</v>
      </c>
      <c r="AN90" s="250"/>
      <c r="AO90" s="250"/>
      <c r="AP90" s="250"/>
      <c r="AQ90" s="34"/>
      <c r="AR90" s="37"/>
      <c r="AS90" s="253"/>
      <c r="AT90" s="254"/>
      <c r="AU90" s="67"/>
      <c r="AV90" s="67"/>
      <c r="AW90" s="67"/>
      <c r="AX90" s="67"/>
      <c r="AY90" s="67"/>
      <c r="AZ90" s="67"/>
      <c r="BA90" s="67"/>
      <c r="BB90" s="67"/>
      <c r="BC90" s="67"/>
      <c r="BD90" s="68"/>
      <c r="BE90" s="32"/>
    </row>
    <row r="91" spans="1:91" s="2" customFormat="1" ht="10.9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7"/>
      <c r="AS91" s="255"/>
      <c r="AT91" s="256"/>
      <c r="AU91" s="69"/>
      <c r="AV91" s="69"/>
      <c r="AW91" s="69"/>
      <c r="AX91" s="69"/>
      <c r="AY91" s="69"/>
      <c r="AZ91" s="69"/>
      <c r="BA91" s="69"/>
      <c r="BB91" s="69"/>
      <c r="BC91" s="69"/>
      <c r="BD91" s="70"/>
      <c r="BE91" s="32"/>
    </row>
    <row r="92" spans="1:91" s="2" customFormat="1" ht="29.25" customHeight="1">
      <c r="A92" s="32"/>
      <c r="B92" s="33"/>
      <c r="C92" s="257" t="s">
        <v>56</v>
      </c>
      <c r="D92" s="258"/>
      <c r="E92" s="258"/>
      <c r="F92" s="258"/>
      <c r="G92" s="258"/>
      <c r="H92" s="71"/>
      <c r="I92" s="259" t="s">
        <v>57</v>
      </c>
      <c r="J92" s="258"/>
      <c r="K92" s="258"/>
      <c r="L92" s="258"/>
      <c r="M92" s="258"/>
      <c r="N92" s="258"/>
      <c r="O92" s="258"/>
      <c r="P92" s="258"/>
      <c r="Q92" s="258"/>
      <c r="R92" s="258"/>
      <c r="S92" s="258"/>
      <c r="T92" s="258"/>
      <c r="U92" s="258"/>
      <c r="V92" s="258"/>
      <c r="W92" s="258"/>
      <c r="X92" s="258"/>
      <c r="Y92" s="258"/>
      <c r="Z92" s="258"/>
      <c r="AA92" s="258"/>
      <c r="AB92" s="258"/>
      <c r="AC92" s="258"/>
      <c r="AD92" s="258"/>
      <c r="AE92" s="258"/>
      <c r="AF92" s="258"/>
      <c r="AG92" s="260" t="s">
        <v>58</v>
      </c>
      <c r="AH92" s="258"/>
      <c r="AI92" s="258"/>
      <c r="AJ92" s="258"/>
      <c r="AK92" s="258"/>
      <c r="AL92" s="258"/>
      <c r="AM92" s="258"/>
      <c r="AN92" s="259" t="s">
        <v>59</v>
      </c>
      <c r="AO92" s="258"/>
      <c r="AP92" s="261"/>
      <c r="AQ92" s="72" t="s">
        <v>60</v>
      </c>
      <c r="AR92" s="37"/>
      <c r="AS92" s="73" t="s">
        <v>61</v>
      </c>
      <c r="AT92" s="74" t="s">
        <v>62</v>
      </c>
      <c r="AU92" s="74" t="s">
        <v>63</v>
      </c>
      <c r="AV92" s="74" t="s">
        <v>64</v>
      </c>
      <c r="AW92" s="74" t="s">
        <v>65</v>
      </c>
      <c r="AX92" s="74" t="s">
        <v>66</v>
      </c>
      <c r="AY92" s="74" t="s">
        <v>67</v>
      </c>
      <c r="AZ92" s="74" t="s">
        <v>68</v>
      </c>
      <c r="BA92" s="74" t="s">
        <v>69</v>
      </c>
      <c r="BB92" s="74" t="s">
        <v>70</v>
      </c>
      <c r="BC92" s="74" t="s">
        <v>71</v>
      </c>
      <c r="BD92" s="75" t="s">
        <v>72</v>
      </c>
      <c r="BE92" s="32"/>
    </row>
    <row r="93" spans="1:91" s="2" customFormat="1" ht="10.9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7"/>
      <c r="AS93" s="76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8"/>
      <c r="BE93" s="32"/>
    </row>
    <row r="94" spans="1:91" s="6" customFormat="1" ht="32.450000000000003" customHeight="1">
      <c r="B94" s="79"/>
      <c r="C94" s="80" t="s">
        <v>73</v>
      </c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265">
        <f>ROUND(SUM(AG95:AG96),2)</f>
        <v>0</v>
      </c>
      <c r="AH94" s="265"/>
      <c r="AI94" s="265"/>
      <c r="AJ94" s="265"/>
      <c r="AK94" s="265"/>
      <c r="AL94" s="265"/>
      <c r="AM94" s="265"/>
      <c r="AN94" s="266">
        <f>SUM(AG94,AT94)</f>
        <v>0</v>
      </c>
      <c r="AO94" s="266"/>
      <c r="AP94" s="266"/>
      <c r="AQ94" s="83" t="s">
        <v>1</v>
      </c>
      <c r="AR94" s="84"/>
      <c r="AS94" s="85">
        <f>ROUND(SUM(AS95:AS96),2)</f>
        <v>0</v>
      </c>
      <c r="AT94" s="86">
        <f>ROUND(SUM(AV94:AW94),2)</f>
        <v>0</v>
      </c>
      <c r="AU94" s="87">
        <f>ROUND(SUM(AU95:AU96),5)</f>
        <v>0</v>
      </c>
      <c r="AV94" s="86">
        <f>ROUND(AZ94*L29,2)</f>
        <v>0</v>
      </c>
      <c r="AW94" s="86">
        <f>ROUND(BA94*L30,2)</f>
        <v>0</v>
      </c>
      <c r="AX94" s="86">
        <f>ROUND(BB94*L29,2)</f>
        <v>0</v>
      </c>
      <c r="AY94" s="86">
        <f>ROUND(BC94*L30,2)</f>
        <v>0</v>
      </c>
      <c r="AZ94" s="86">
        <f>ROUND(SUM(AZ95:AZ96),2)</f>
        <v>0</v>
      </c>
      <c r="BA94" s="86">
        <f>ROUND(SUM(BA95:BA96),2)</f>
        <v>0</v>
      </c>
      <c r="BB94" s="86">
        <f>ROUND(SUM(BB95:BB96),2)</f>
        <v>0</v>
      </c>
      <c r="BC94" s="86">
        <f>ROUND(SUM(BC95:BC96),2)</f>
        <v>0</v>
      </c>
      <c r="BD94" s="88">
        <f>ROUND(SUM(BD95:BD96),2)</f>
        <v>0</v>
      </c>
      <c r="BS94" s="89" t="s">
        <v>74</v>
      </c>
      <c r="BT94" s="89" t="s">
        <v>75</v>
      </c>
      <c r="BU94" s="90" t="s">
        <v>76</v>
      </c>
      <c r="BV94" s="89" t="s">
        <v>77</v>
      </c>
      <c r="BW94" s="89" t="s">
        <v>5</v>
      </c>
      <c r="BX94" s="89" t="s">
        <v>78</v>
      </c>
      <c r="CL94" s="89" t="s">
        <v>1</v>
      </c>
    </row>
    <row r="95" spans="1:91" s="7" customFormat="1" ht="16.5" customHeight="1">
      <c r="A95" s="91" t="s">
        <v>79</v>
      </c>
      <c r="B95" s="92"/>
      <c r="C95" s="93"/>
      <c r="D95" s="264" t="s">
        <v>80</v>
      </c>
      <c r="E95" s="264"/>
      <c r="F95" s="264"/>
      <c r="G95" s="264"/>
      <c r="H95" s="264"/>
      <c r="I95" s="94"/>
      <c r="J95" s="264" t="s">
        <v>81</v>
      </c>
      <c r="K95" s="264"/>
      <c r="L95" s="264"/>
      <c r="M95" s="264"/>
      <c r="N95" s="264"/>
      <c r="O95" s="264"/>
      <c r="P95" s="264"/>
      <c r="Q95" s="264"/>
      <c r="R95" s="264"/>
      <c r="S95" s="264"/>
      <c r="T95" s="264"/>
      <c r="U95" s="264"/>
      <c r="V95" s="264"/>
      <c r="W95" s="264"/>
      <c r="X95" s="264"/>
      <c r="Y95" s="264"/>
      <c r="Z95" s="264"/>
      <c r="AA95" s="264"/>
      <c r="AB95" s="264"/>
      <c r="AC95" s="264"/>
      <c r="AD95" s="264"/>
      <c r="AE95" s="264"/>
      <c r="AF95" s="264"/>
      <c r="AG95" s="262">
        <f>'SO 01 - Trakční kabely'!J30</f>
        <v>0</v>
      </c>
      <c r="AH95" s="263"/>
      <c r="AI95" s="263"/>
      <c r="AJ95" s="263"/>
      <c r="AK95" s="263"/>
      <c r="AL95" s="263"/>
      <c r="AM95" s="263"/>
      <c r="AN95" s="262">
        <f>SUM(AG95,AT95)</f>
        <v>0</v>
      </c>
      <c r="AO95" s="263"/>
      <c r="AP95" s="263"/>
      <c r="AQ95" s="95" t="s">
        <v>82</v>
      </c>
      <c r="AR95" s="96"/>
      <c r="AS95" s="97">
        <v>0</v>
      </c>
      <c r="AT95" s="98">
        <f>ROUND(SUM(AV95:AW95),2)</f>
        <v>0</v>
      </c>
      <c r="AU95" s="99">
        <f>'SO 01 - Trakční kabely'!P129</f>
        <v>0</v>
      </c>
      <c r="AV95" s="98">
        <f>'SO 01 - Trakční kabely'!J33</f>
        <v>0</v>
      </c>
      <c r="AW95" s="98">
        <f>'SO 01 - Trakční kabely'!J34</f>
        <v>0</v>
      </c>
      <c r="AX95" s="98">
        <f>'SO 01 - Trakční kabely'!J35</f>
        <v>0</v>
      </c>
      <c r="AY95" s="98">
        <f>'SO 01 - Trakční kabely'!J36</f>
        <v>0</v>
      </c>
      <c r="AZ95" s="98">
        <f>'SO 01 - Trakční kabely'!F33</f>
        <v>0</v>
      </c>
      <c r="BA95" s="98">
        <f>'SO 01 - Trakční kabely'!F34</f>
        <v>0</v>
      </c>
      <c r="BB95" s="98">
        <f>'SO 01 - Trakční kabely'!F35</f>
        <v>0</v>
      </c>
      <c r="BC95" s="98">
        <f>'SO 01 - Trakční kabely'!F36</f>
        <v>0</v>
      </c>
      <c r="BD95" s="100">
        <f>'SO 01 - Trakční kabely'!F37</f>
        <v>0</v>
      </c>
      <c r="BT95" s="101" t="s">
        <v>83</v>
      </c>
      <c r="BV95" s="101" t="s">
        <v>77</v>
      </c>
      <c r="BW95" s="101" t="s">
        <v>84</v>
      </c>
      <c r="BX95" s="101" t="s">
        <v>5</v>
      </c>
      <c r="CL95" s="101" t="s">
        <v>1</v>
      </c>
      <c r="CM95" s="101" t="s">
        <v>85</v>
      </c>
    </row>
    <row r="96" spans="1:91" s="7" customFormat="1" ht="16.5" customHeight="1">
      <c r="A96" s="91" t="s">
        <v>79</v>
      </c>
      <c r="B96" s="92"/>
      <c r="C96" s="93"/>
      <c r="D96" s="264" t="s">
        <v>86</v>
      </c>
      <c r="E96" s="264"/>
      <c r="F96" s="264"/>
      <c r="G96" s="264"/>
      <c r="H96" s="264"/>
      <c r="I96" s="94"/>
      <c r="J96" s="264" t="s">
        <v>87</v>
      </c>
      <c r="K96" s="264"/>
      <c r="L96" s="264"/>
      <c r="M96" s="264"/>
      <c r="N96" s="264"/>
      <c r="O96" s="264"/>
      <c r="P96" s="264"/>
      <c r="Q96" s="264"/>
      <c r="R96" s="264"/>
      <c r="S96" s="264"/>
      <c r="T96" s="264"/>
      <c r="U96" s="264"/>
      <c r="V96" s="264"/>
      <c r="W96" s="264"/>
      <c r="X96" s="264"/>
      <c r="Y96" s="264"/>
      <c r="Z96" s="264"/>
      <c r="AA96" s="264"/>
      <c r="AB96" s="264"/>
      <c r="AC96" s="264"/>
      <c r="AD96" s="264"/>
      <c r="AE96" s="264"/>
      <c r="AF96" s="264"/>
      <c r="AG96" s="262">
        <f>'00 - Ostatní a vedlejší n...'!J30</f>
        <v>0</v>
      </c>
      <c r="AH96" s="263"/>
      <c r="AI96" s="263"/>
      <c r="AJ96" s="263"/>
      <c r="AK96" s="263"/>
      <c r="AL96" s="263"/>
      <c r="AM96" s="263"/>
      <c r="AN96" s="262">
        <f>SUM(AG96,AT96)</f>
        <v>0</v>
      </c>
      <c r="AO96" s="263"/>
      <c r="AP96" s="263"/>
      <c r="AQ96" s="95" t="s">
        <v>82</v>
      </c>
      <c r="AR96" s="96"/>
      <c r="AS96" s="102">
        <v>0</v>
      </c>
      <c r="AT96" s="103">
        <f>ROUND(SUM(AV96:AW96),2)</f>
        <v>0</v>
      </c>
      <c r="AU96" s="104">
        <f>'00 - Ostatní a vedlejší n...'!P116</f>
        <v>0</v>
      </c>
      <c r="AV96" s="103">
        <f>'00 - Ostatní a vedlejší n...'!J33</f>
        <v>0</v>
      </c>
      <c r="AW96" s="103">
        <f>'00 - Ostatní a vedlejší n...'!J34</f>
        <v>0</v>
      </c>
      <c r="AX96" s="103">
        <f>'00 - Ostatní a vedlejší n...'!J35</f>
        <v>0</v>
      </c>
      <c r="AY96" s="103">
        <f>'00 - Ostatní a vedlejší n...'!J36</f>
        <v>0</v>
      </c>
      <c r="AZ96" s="103">
        <f>'00 - Ostatní a vedlejší n...'!F33</f>
        <v>0</v>
      </c>
      <c r="BA96" s="103">
        <f>'00 - Ostatní a vedlejší n...'!F34</f>
        <v>0</v>
      </c>
      <c r="BB96" s="103">
        <f>'00 - Ostatní a vedlejší n...'!F35</f>
        <v>0</v>
      </c>
      <c r="BC96" s="103">
        <f>'00 - Ostatní a vedlejší n...'!F36</f>
        <v>0</v>
      </c>
      <c r="BD96" s="105">
        <f>'00 - Ostatní a vedlejší n...'!F37</f>
        <v>0</v>
      </c>
      <c r="BT96" s="101" t="s">
        <v>83</v>
      </c>
      <c r="BV96" s="101" t="s">
        <v>77</v>
      </c>
      <c r="BW96" s="101" t="s">
        <v>88</v>
      </c>
      <c r="BX96" s="101" t="s">
        <v>5</v>
      </c>
      <c r="CL96" s="101" t="s">
        <v>1</v>
      </c>
      <c r="CM96" s="101" t="s">
        <v>85</v>
      </c>
    </row>
    <row r="97" spans="1:57" s="2" customFormat="1" ht="30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37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  <row r="98" spans="1:57" s="2" customFormat="1" ht="6.95" customHeight="1">
      <c r="A98" s="32"/>
      <c r="B98" s="52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53"/>
      <c r="AB98" s="53"/>
      <c r="AC98" s="53"/>
      <c r="AD98" s="53"/>
      <c r="AE98" s="53"/>
      <c r="AF98" s="53"/>
      <c r="AG98" s="53"/>
      <c r="AH98" s="53"/>
      <c r="AI98" s="53"/>
      <c r="AJ98" s="53"/>
      <c r="AK98" s="53"/>
      <c r="AL98" s="53"/>
      <c r="AM98" s="53"/>
      <c r="AN98" s="53"/>
      <c r="AO98" s="53"/>
      <c r="AP98" s="53"/>
      <c r="AQ98" s="53"/>
      <c r="AR98" s="37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</row>
  </sheetData>
  <sheetProtection algorithmName="SHA-512" hashValue="LnZXDMCpnys1X7s6c2tiFjj/BlYZ9Zld73Um/jbz3Bm5yhE8O77rTR/EFmT0/vi10Rgxf8XQcuDCr819WeJ2iw==" saltValue="c64JGCC9P3LApFOyO6JMlhY0Cby6Z48GNPixHfVRGn211HJWUcdx1WD2scinX+ufTTVG7vcdfsX7iPPuezZOcg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1 - Trakční kabely'!C2" display="/"/>
    <hyperlink ref="A96" location="'00 - Ostatní a vedlejší n...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AT2" s="15" t="s">
        <v>84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85</v>
      </c>
    </row>
    <row r="4" spans="1:46" s="1" customFormat="1" ht="24.95" customHeight="1">
      <c r="B4" s="18"/>
      <c r="D4" s="108" t="s">
        <v>89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268" t="str">
        <f>'Rekapitulace stavby'!K6</f>
        <v>Výměna a doplnění kabelové trasy DPO Výškovická</v>
      </c>
      <c r="F7" s="269"/>
      <c r="G7" s="269"/>
      <c r="H7" s="269"/>
      <c r="L7" s="18"/>
    </row>
    <row r="8" spans="1:46" s="2" customFormat="1" ht="12" customHeight="1">
      <c r="A8" s="32"/>
      <c r="B8" s="37"/>
      <c r="C8" s="32"/>
      <c r="D8" s="110" t="s">
        <v>90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270" t="s">
        <v>91</v>
      </c>
      <c r="F9" s="271"/>
      <c r="G9" s="271"/>
      <c r="H9" s="271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18</v>
      </c>
      <c r="E11" s="32"/>
      <c r="F11" s="111" t="s">
        <v>1</v>
      </c>
      <c r="G11" s="32"/>
      <c r="H11" s="32"/>
      <c r="I11" s="110" t="s">
        <v>19</v>
      </c>
      <c r="J11" s="111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20</v>
      </c>
      <c r="E12" s="32"/>
      <c r="F12" s="111" t="s">
        <v>21</v>
      </c>
      <c r="G12" s="32"/>
      <c r="H12" s="32"/>
      <c r="I12" s="110" t="s">
        <v>22</v>
      </c>
      <c r="J12" s="112" t="str">
        <f>'Rekapitulace stavby'!AN8</f>
        <v>18. 4. 2023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24</v>
      </c>
      <c r="E14" s="32"/>
      <c r="F14" s="32"/>
      <c r="G14" s="32"/>
      <c r="H14" s="32"/>
      <c r="I14" s="110" t="s">
        <v>25</v>
      </c>
      <c r="J14" s="111" t="str">
        <f>IF('Rekapitulace stavby'!AN10="","",'Rekapitulace stavby'!AN10)</f>
        <v/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1" t="str">
        <f>IF('Rekapitulace stavby'!E11="","",'Rekapitulace stavby'!E11)</f>
        <v xml:space="preserve"> </v>
      </c>
      <c r="F15" s="32"/>
      <c r="G15" s="32"/>
      <c r="H15" s="32"/>
      <c r="I15" s="110" t="s">
        <v>27</v>
      </c>
      <c r="J15" s="111" t="str">
        <f>IF('Rekapitulace stavby'!AN11="","",'Rekapitulace stavby'!AN11)</f>
        <v/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28</v>
      </c>
      <c r="E17" s="32"/>
      <c r="F17" s="32"/>
      <c r="G17" s="32"/>
      <c r="H17" s="32"/>
      <c r="I17" s="110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272" t="str">
        <f>'Rekapitulace stavby'!E14</f>
        <v>Vyplň údaj</v>
      </c>
      <c r="F18" s="273"/>
      <c r="G18" s="273"/>
      <c r="H18" s="273"/>
      <c r="I18" s="110" t="s">
        <v>27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30</v>
      </c>
      <c r="E20" s="32"/>
      <c r="F20" s="32"/>
      <c r="G20" s="32"/>
      <c r="H20" s="32"/>
      <c r="I20" s="110" t="s">
        <v>25</v>
      </c>
      <c r="J20" s="111" t="str">
        <f>IF('Rekapitulace stavby'!AN16="","",'Rekapitulace stavby'!AN16)</f>
        <v/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1" t="str">
        <f>IF('Rekapitulace stavby'!E17="","",'Rekapitulace stavby'!E17)</f>
        <v xml:space="preserve"> </v>
      </c>
      <c r="F21" s="32"/>
      <c r="G21" s="32"/>
      <c r="H21" s="32"/>
      <c r="I21" s="110" t="s">
        <v>27</v>
      </c>
      <c r="J21" s="111" t="str">
        <f>IF('Rekapitulace stavby'!AN17="","",'Rekapitulace stavby'!AN17)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32</v>
      </c>
      <c r="E23" s="32"/>
      <c r="F23" s="32"/>
      <c r="G23" s="32"/>
      <c r="H23" s="32"/>
      <c r="I23" s="110" t="s">
        <v>25</v>
      </c>
      <c r="J23" s="111" t="s">
        <v>1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1" t="s">
        <v>33</v>
      </c>
      <c r="F24" s="32"/>
      <c r="G24" s="32"/>
      <c r="H24" s="32"/>
      <c r="I24" s="110" t="s">
        <v>27</v>
      </c>
      <c r="J24" s="111" t="s">
        <v>1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34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274" t="s">
        <v>1</v>
      </c>
      <c r="F27" s="274"/>
      <c r="G27" s="274"/>
      <c r="H27" s="274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35</v>
      </c>
      <c r="E30" s="32"/>
      <c r="F30" s="32"/>
      <c r="G30" s="32"/>
      <c r="H30" s="32"/>
      <c r="I30" s="32"/>
      <c r="J30" s="118">
        <f>ROUND(J129,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37</v>
      </c>
      <c r="G32" s="32"/>
      <c r="H32" s="32"/>
      <c r="I32" s="119" t="s">
        <v>36</v>
      </c>
      <c r="J32" s="119" t="s">
        <v>38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0" t="s">
        <v>39</v>
      </c>
      <c r="E33" s="110" t="s">
        <v>40</v>
      </c>
      <c r="F33" s="121">
        <f>ROUND((SUM(BE129:BE260)),  2)</f>
        <v>0</v>
      </c>
      <c r="G33" s="32"/>
      <c r="H33" s="32"/>
      <c r="I33" s="122">
        <v>0.21</v>
      </c>
      <c r="J33" s="121">
        <f>ROUND(((SUM(BE129:BE260))*I33),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0" t="s">
        <v>41</v>
      </c>
      <c r="F34" s="121">
        <f>ROUND((SUM(BF129:BF260)),  2)</f>
        <v>0</v>
      </c>
      <c r="G34" s="32"/>
      <c r="H34" s="32"/>
      <c r="I34" s="122">
        <v>0.15</v>
      </c>
      <c r="J34" s="121">
        <f>ROUND(((SUM(BF129:BF260))*I34),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0" t="s">
        <v>42</v>
      </c>
      <c r="F35" s="121">
        <f>ROUND((SUM(BG129:BG260)),  2)</f>
        <v>0</v>
      </c>
      <c r="G35" s="32"/>
      <c r="H35" s="32"/>
      <c r="I35" s="122">
        <v>0.21</v>
      </c>
      <c r="J35" s="121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0" t="s">
        <v>43</v>
      </c>
      <c r="F36" s="121">
        <f>ROUND((SUM(BH129:BH260)),  2)</f>
        <v>0</v>
      </c>
      <c r="G36" s="32"/>
      <c r="H36" s="32"/>
      <c r="I36" s="122">
        <v>0.15</v>
      </c>
      <c r="J36" s="121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44</v>
      </c>
      <c r="F37" s="121">
        <f>ROUND((SUM(BI129:BI260)),  2)</f>
        <v>0</v>
      </c>
      <c r="G37" s="32"/>
      <c r="H37" s="32"/>
      <c r="I37" s="122">
        <v>0</v>
      </c>
      <c r="J37" s="121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45</v>
      </c>
      <c r="E39" s="125"/>
      <c r="F39" s="125"/>
      <c r="G39" s="126" t="s">
        <v>46</v>
      </c>
      <c r="H39" s="127" t="s">
        <v>47</v>
      </c>
      <c r="I39" s="125"/>
      <c r="J39" s="128">
        <f>SUM(J30:J37)</f>
        <v>0</v>
      </c>
      <c r="K39" s="12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9"/>
      <c r="D50" s="130" t="s">
        <v>48</v>
      </c>
      <c r="E50" s="131"/>
      <c r="F50" s="131"/>
      <c r="G50" s="130" t="s">
        <v>49</v>
      </c>
      <c r="H50" s="131"/>
      <c r="I50" s="131"/>
      <c r="J50" s="131"/>
      <c r="K50" s="131"/>
      <c r="L50" s="49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 ht="12.75">
      <c r="A61" s="32"/>
      <c r="B61" s="37"/>
      <c r="C61" s="32"/>
      <c r="D61" s="132" t="s">
        <v>50</v>
      </c>
      <c r="E61" s="133"/>
      <c r="F61" s="134" t="s">
        <v>51</v>
      </c>
      <c r="G61" s="132" t="s">
        <v>50</v>
      </c>
      <c r="H61" s="133"/>
      <c r="I61" s="133"/>
      <c r="J61" s="135" t="s">
        <v>51</v>
      </c>
      <c r="K61" s="133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 ht="12.75">
      <c r="A65" s="32"/>
      <c r="B65" s="37"/>
      <c r="C65" s="32"/>
      <c r="D65" s="130" t="s">
        <v>52</v>
      </c>
      <c r="E65" s="136"/>
      <c r="F65" s="136"/>
      <c r="G65" s="130" t="s">
        <v>53</v>
      </c>
      <c r="H65" s="136"/>
      <c r="I65" s="136"/>
      <c r="J65" s="136"/>
      <c r="K65" s="13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 ht="12.75">
      <c r="A76" s="32"/>
      <c r="B76" s="37"/>
      <c r="C76" s="32"/>
      <c r="D76" s="132" t="s">
        <v>50</v>
      </c>
      <c r="E76" s="133"/>
      <c r="F76" s="134" t="s">
        <v>51</v>
      </c>
      <c r="G76" s="132" t="s">
        <v>50</v>
      </c>
      <c r="H76" s="133"/>
      <c r="I76" s="133"/>
      <c r="J76" s="135" t="s">
        <v>51</v>
      </c>
      <c r="K76" s="133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92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75" t="str">
        <f>E7</f>
        <v>Výměna a doplnění kabelové trasy DPO Výškovická</v>
      </c>
      <c r="F85" s="276"/>
      <c r="G85" s="276"/>
      <c r="H85" s="276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90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46" t="str">
        <f>E9</f>
        <v>SO 01 - Trakční kabely</v>
      </c>
      <c r="F87" s="277"/>
      <c r="G87" s="277"/>
      <c r="H87" s="277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4"/>
      <c r="E89" s="34"/>
      <c r="F89" s="25" t="str">
        <f>F12</f>
        <v>Ostrava</v>
      </c>
      <c r="G89" s="34"/>
      <c r="H89" s="34"/>
      <c r="I89" s="27" t="s">
        <v>22</v>
      </c>
      <c r="J89" s="64" t="str">
        <f>IF(J12="","",J12)</f>
        <v>18. 4. 2023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24</v>
      </c>
      <c r="D91" s="34"/>
      <c r="E91" s="34"/>
      <c r="F91" s="25" t="str">
        <f>E15</f>
        <v xml:space="preserve"> </v>
      </c>
      <c r="G91" s="34"/>
      <c r="H91" s="34"/>
      <c r="I91" s="27" t="s">
        <v>30</v>
      </c>
      <c r="J91" s="30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28</v>
      </c>
      <c r="D92" s="34"/>
      <c r="E92" s="34"/>
      <c r="F92" s="25" t="str">
        <f>IF(E18="","",E18)</f>
        <v>Vyplň údaj</v>
      </c>
      <c r="G92" s="34"/>
      <c r="H92" s="34"/>
      <c r="I92" s="27" t="s">
        <v>32</v>
      </c>
      <c r="J92" s="30" t="str">
        <f>E24</f>
        <v>DPO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41" t="s">
        <v>93</v>
      </c>
      <c r="D94" s="142"/>
      <c r="E94" s="142"/>
      <c r="F94" s="142"/>
      <c r="G94" s="142"/>
      <c r="H94" s="142"/>
      <c r="I94" s="142"/>
      <c r="J94" s="143" t="s">
        <v>94</v>
      </c>
      <c r="K94" s="142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44" t="s">
        <v>95</v>
      </c>
      <c r="D96" s="34"/>
      <c r="E96" s="34"/>
      <c r="F96" s="34"/>
      <c r="G96" s="34"/>
      <c r="H96" s="34"/>
      <c r="I96" s="34"/>
      <c r="J96" s="82">
        <f>J129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96</v>
      </c>
    </row>
    <row r="97" spans="1:31" s="9" customFormat="1" ht="24.95" customHeight="1">
      <c r="B97" s="145"/>
      <c r="C97" s="146"/>
      <c r="D97" s="147" t="s">
        <v>97</v>
      </c>
      <c r="E97" s="148"/>
      <c r="F97" s="148"/>
      <c r="G97" s="148"/>
      <c r="H97" s="148"/>
      <c r="I97" s="148"/>
      <c r="J97" s="149">
        <f>J130</f>
        <v>0</v>
      </c>
      <c r="K97" s="146"/>
      <c r="L97" s="150"/>
    </row>
    <row r="98" spans="1:31" s="10" customFormat="1" ht="19.899999999999999" customHeight="1">
      <c r="B98" s="151"/>
      <c r="C98" s="152"/>
      <c r="D98" s="153" t="s">
        <v>98</v>
      </c>
      <c r="E98" s="154"/>
      <c r="F98" s="154"/>
      <c r="G98" s="154"/>
      <c r="H98" s="154"/>
      <c r="I98" s="154"/>
      <c r="J98" s="155">
        <f>J131</f>
        <v>0</v>
      </c>
      <c r="K98" s="152"/>
      <c r="L98" s="156"/>
    </row>
    <row r="99" spans="1:31" s="10" customFormat="1" ht="19.899999999999999" customHeight="1">
      <c r="B99" s="151"/>
      <c r="C99" s="152"/>
      <c r="D99" s="153" t="s">
        <v>99</v>
      </c>
      <c r="E99" s="154"/>
      <c r="F99" s="154"/>
      <c r="G99" s="154"/>
      <c r="H99" s="154"/>
      <c r="I99" s="154"/>
      <c r="J99" s="155">
        <f>J145</f>
        <v>0</v>
      </c>
      <c r="K99" s="152"/>
      <c r="L99" s="156"/>
    </row>
    <row r="100" spans="1:31" s="10" customFormat="1" ht="19.899999999999999" customHeight="1">
      <c r="B100" s="151"/>
      <c r="C100" s="152"/>
      <c r="D100" s="153" t="s">
        <v>100</v>
      </c>
      <c r="E100" s="154"/>
      <c r="F100" s="154"/>
      <c r="G100" s="154"/>
      <c r="H100" s="154"/>
      <c r="I100" s="154"/>
      <c r="J100" s="155">
        <f>J147</f>
        <v>0</v>
      </c>
      <c r="K100" s="152"/>
      <c r="L100" s="156"/>
    </row>
    <row r="101" spans="1:31" s="10" customFormat="1" ht="19.899999999999999" customHeight="1">
      <c r="B101" s="151"/>
      <c r="C101" s="152"/>
      <c r="D101" s="153" t="s">
        <v>101</v>
      </c>
      <c r="E101" s="154"/>
      <c r="F101" s="154"/>
      <c r="G101" s="154"/>
      <c r="H101" s="154"/>
      <c r="I101" s="154"/>
      <c r="J101" s="155">
        <f>J150</f>
        <v>0</v>
      </c>
      <c r="K101" s="152"/>
      <c r="L101" s="156"/>
    </row>
    <row r="102" spans="1:31" s="10" customFormat="1" ht="19.899999999999999" customHeight="1">
      <c r="B102" s="151"/>
      <c r="C102" s="152"/>
      <c r="D102" s="153" t="s">
        <v>102</v>
      </c>
      <c r="E102" s="154"/>
      <c r="F102" s="154"/>
      <c r="G102" s="154"/>
      <c r="H102" s="154"/>
      <c r="I102" s="154"/>
      <c r="J102" s="155">
        <f>J160</f>
        <v>0</v>
      </c>
      <c r="K102" s="152"/>
      <c r="L102" s="156"/>
    </row>
    <row r="103" spans="1:31" s="9" customFormat="1" ht="24.95" customHeight="1">
      <c r="B103" s="145"/>
      <c r="C103" s="146"/>
      <c r="D103" s="147" t="s">
        <v>103</v>
      </c>
      <c r="E103" s="148"/>
      <c r="F103" s="148"/>
      <c r="G103" s="148"/>
      <c r="H103" s="148"/>
      <c r="I103" s="148"/>
      <c r="J103" s="149">
        <f>J170</f>
        <v>0</v>
      </c>
      <c r="K103" s="146"/>
      <c r="L103" s="150"/>
    </row>
    <row r="104" spans="1:31" s="10" customFormat="1" ht="19.899999999999999" customHeight="1">
      <c r="B104" s="151"/>
      <c r="C104" s="152"/>
      <c r="D104" s="153" t="s">
        <v>104</v>
      </c>
      <c r="E104" s="154"/>
      <c r="F104" s="154"/>
      <c r="G104" s="154"/>
      <c r="H104" s="154"/>
      <c r="I104" s="154"/>
      <c r="J104" s="155">
        <f>J171</f>
        <v>0</v>
      </c>
      <c r="K104" s="152"/>
      <c r="L104" s="156"/>
    </row>
    <row r="105" spans="1:31" s="10" customFormat="1" ht="19.899999999999999" customHeight="1">
      <c r="B105" s="151"/>
      <c r="C105" s="152"/>
      <c r="D105" s="153" t="s">
        <v>105</v>
      </c>
      <c r="E105" s="154"/>
      <c r="F105" s="154"/>
      <c r="G105" s="154"/>
      <c r="H105" s="154"/>
      <c r="I105" s="154"/>
      <c r="J105" s="155">
        <f>J174</f>
        <v>0</v>
      </c>
      <c r="K105" s="152"/>
      <c r="L105" s="156"/>
    </row>
    <row r="106" spans="1:31" s="9" customFormat="1" ht="24.95" customHeight="1">
      <c r="B106" s="145"/>
      <c r="C106" s="146"/>
      <c r="D106" s="147" t="s">
        <v>106</v>
      </c>
      <c r="E106" s="148"/>
      <c r="F106" s="148"/>
      <c r="G106" s="148"/>
      <c r="H106" s="148"/>
      <c r="I106" s="148"/>
      <c r="J106" s="149">
        <f>J176</f>
        <v>0</v>
      </c>
      <c r="K106" s="146"/>
      <c r="L106" s="150"/>
    </row>
    <row r="107" spans="1:31" s="10" customFormat="1" ht="19.899999999999999" customHeight="1">
      <c r="B107" s="151"/>
      <c r="C107" s="152"/>
      <c r="D107" s="153" t="s">
        <v>107</v>
      </c>
      <c r="E107" s="154"/>
      <c r="F107" s="154"/>
      <c r="G107" s="154"/>
      <c r="H107" s="154"/>
      <c r="I107" s="154"/>
      <c r="J107" s="155">
        <f>J177</f>
        <v>0</v>
      </c>
      <c r="K107" s="152"/>
      <c r="L107" s="156"/>
    </row>
    <row r="108" spans="1:31" s="10" customFormat="1" ht="19.899999999999999" customHeight="1">
      <c r="B108" s="151"/>
      <c r="C108" s="152"/>
      <c r="D108" s="153" t="s">
        <v>108</v>
      </c>
      <c r="E108" s="154"/>
      <c r="F108" s="154"/>
      <c r="G108" s="154"/>
      <c r="H108" s="154"/>
      <c r="I108" s="154"/>
      <c r="J108" s="155">
        <f>J202</f>
        <v>0</v>
      </c>
      <c r="K108" s="152"/>
      <c r="L108" s="156"/>
    </row>
    <row r="109" spans="1:31" s="9" customFormat="1" ht="24.95" customHeight="1">
      <c r="B109" s="145"/>
      <c r="C109" s="146"/>
      <c r="D109" s="147" t="s">
        <v>109</v>
      </c>
      <c r="E109" s="148"/>
      <c r="F109" s="148"/>
      <c r="G109" s="148"/>
      <c r="H109" s="148"/>
      <c r="I109" s="148"/>
      <c r="J109" s="149">
        <f>J257</f>
        <v>0</v>
      </c>
      <c r="K109" s="146"/>
      <c r="L109" s="150"/>
    </row>
    <row r="110" spans="1:31" s="2" customFormat="1" ht="21.75" customHeight="1">
      <c r="A110" s="32"/>
      <c r="B110" s="33"/>
      <c r="C110" s="34"/>
      <c r="D110" s="34"/>
      <c r="E110" s="34"/>
      <c r="F110" s="34"/>
      <c r="G110" s="34"/>
      <c r="H110" s="34"/>
      <c r="I110" s="34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>
      <c r="A111" s="32"/>
      <c r="B111" s="52"/>
      <c r="C111" s="53"/>
      <c r="D111" s="53"/>
      <c r="E111" s="53"/>
      <c r="F111" s="53"/>
      <c r="G111" s="53"/>
      <c r="H111" s="53"/>
      <c r="I111" s="53"/>
      <c r="J111" s="53"/>
      <c r="K111" s="53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5" spans="1:31" s="2" customFormat="1" ht="6.95" customHeight="1">
      <c r="A115" s="32"/>
      <c r="B115" s="54"/>
      <c r="C115" s="55"/>
      <c r="D115" s="55"/>
      <c r="E115" s="55"/>
      <c r="F115" s="55"/>
      <c r="G115" s="55"/>
      <c r="H115" s="55"/>
      <c r="I115" s="55"/>
      <c r="J115" s="55"/>
      <c r="K115" s="55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31" s="2" customFormat="1" ht="24.95" customHeight="1">
      <c r="A116" s="32"/>
      <c r="B116" s="33"/>
      <c r="C116" s="21" t="s">
        <v>110</v>
      </c>
      <c r="D116" s="34"/>
      <c r="E116" s="34"/>
      <c r="F116" s="34"/>
      <c r="G116" s="34"/>
      <c r="H116" s="34"/>
      <c r="I116" s="34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31" s="2" customFormat="1" ht="6.95" customHeight="1">
      <c r="A117" s="32"/>
      <c r="B117" s="33"/>
      <c r="C117" s="34"/>
      <c r="D117" s="34"/>
      <c r="E117" s="34"/>
      <c r="F117" s="34"/>
      <c r="G117" s="34"/>
      <c r="H117" s="34"/>
      <c r="I117" s="34"/>
      <c r="J117" s="34"/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12" customHeight="1">
      <c r="A118" s="32"/>
      <c r="B118" s="33"/>
      <c r="C118" s="27" t="s">
        <v>16</v>
      </c>
      <c r="D118" s="34"/>
      <c r="E118" s="34"/>
      <c r="F118" s="34"/>
      <c r="G118" s="34"/>
      <c r="H118" s="34"/>
      <c r="I118" s="34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2" customFormat="1" ht="16.5" customHeight="1">
      <c r="A119" s="32"/>
      <c r="B119" s="33"/>
      <c r="C119" s="34"/>
      <c r="D119" s="34"/>
      <c r="E119" s="275" t="str">
        <f>E7</f>
        <v>Výměna a doplnění kabelové trasy DPO Výškovická</v>
      </c>
      <c r="F119" s="276"/>
      <c r="G119" s="276"/>
      <c r="H119" s="276"/>
      <c r="I119" s="34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12" customHeight="1">
      <c r="A120" s="32"/>
      <c r="B120" s="33"/>
      <c r="C120" s="27" t="s">
        <v>90</v>
      </c>
      <c r="D120" s="34"/>
      <c r="E120" s="34"/>
      <c r="F120" s="34"/>
      <c r="G120" s="34"/>
      <c r="H120" s="34"/>
      <c r="I120" s="34"/>
      <c r="J120" s="34"/>
      <c r="K120" s="34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16.5" customHeight="1">
      <c r="A121" s="32"/>
      <c r="B121" s="33"/>
      <c r="C121" s="34"/>
      <c r="D121" s="34"/>
      <c r="E121" s="246" t="str">
        <f>E9</f>
        <v>SO 01 - Trakční kabely</v>
      </c>
      <c r="F121" s="277"/>
      <c r="G121" s="277"/>
      <c r="H121" s="277"/>
      <c r="I121" s="34"/>
      <c r="J121" s="34"/>
      <c r="K121" s="34"/>
      <c r="L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6.95" customHeight="1">
      <c r="A122" s="32"/>
      <c r="B122" s="33"/>
      <c r="C122" s="34"/>
      <c r="D122" s="34"/>
      <c r="E122" s="34"/>
      <c r="F122" s="34"/>
      <c r="G122" s="34"/>
      <c r="H122" s="34"/>
      <c r="I122" s="34"/>
      <c r="J122" s="34"/>
      <c r="K122" s="34"/>
      <c r="L122" s="49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12" customHeight="1">
      <c r="A123" s="32"/>
      <c r="B123" s="33"/>
      <c r="C123" s="27" t="s">
        <v>20</v>
      </c>
      <c r="D123" s="34"/>
      <c r="E123" s="34"/>
      <c r="F123" s="25" t="str">
        <f>F12</f>
        <v>Ostrava</v>
      </c>
      <c r="G123" s="34"/>
      <c r="H123" s="34"/>
      <c r="I123" s="27" t="s">
        <v>22</v>
      </c>
      <c r="J123" s="64" t="str">
        <f>IF(J12="","",J12)</f>
        <v>18. 4. 2023</v>
      </c>
      <c r="K123" s="34"/>
      <c r="L123" s="49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5" customHeight="1">
      <c r="A124" s="32"/>
      <c r="B124" s="33"/>
      <c r="C124" s="34"/>
      <c r="D124" s="34"/>
      <c r="E124" s="34"/>
      <c r="F124" s="34"/>
      <c r="G124" s="34"/>
      <c r="H124" s="34"/>
      <c r="I124" s="34"/>
      <c r="J124" s="34"/>
      <c r="K124" s="34"/>
      <c r="L124" s="49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15.2" customHeight="1">
      <c r="A125" s="32"/>
      <c r="B125" s="33"/>
      <c r="C125" s="27" t="s">
        <v>24</v>
      </c>
      <c r="D125" s="34"/>
      <c r="E125" s="34"/>
      <c r="F125" s="25" t="str">
        <f>E15</f>
        <v xml:space="preserve"> </v>
      </c>
      <c r="G125" s="34"/>
      <c r="H125" s="34"/>
      <c r="I125" s="27" t="s">
        <v>30</v>
      </c>
      <c r="J125" s="30" t="str">
        <f>E21</f>
        <v xml:space="preserve"> </v>
      </c>
      <c r="K125" s="34"/>
      <c r="L125" s="49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5.2" customHeight="1">
      <c r="A126" s="32"/>
      <c r="B126" s="33"/>
      <c r="C126" s="27" t="s">
        <v>28</v>
      </c>
      <c r="D126" s="34"/>
      <c r="E126" s="34"/>
      <c r="F126" s="25" t="str">
        <f>IF(E18="","",E18)</f>
        <v>Vyplň údaj</v>
      </c>
      <c r="G126" s="34"/>
      <c r="H126" s="34"/>
      <c r="I126" s="27" t="s">
        <v>32</v>
      </c>
      <c r="J126" s="30" t="str">
        <f>E24</f>
        <v>DPO</v>
      </c>
      <c r="K126" s="34"/>
      <c r="L126" s="49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0.35" customHeight="1">
      <c r="A127" s="32"/>
      <c r="B127" s="33"/>
      <c r="C127" s="34"/>
      <c r="D127" s="34"/>
      <c r="E127" s="34"/>
      <c r="F127" s="34"/>
      <c r="G127" s="34"/>
      <c r="H127" s="34"/>
      <c r="I127" s="34"/>
      <c r="J127" s="34"/>
      <c r="K127" s="34"/>
      <c r="L127" s="49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11" customFormat="1" ht="29.25" customHeight="1">
      <c r="A128" s="157"/>
      <c r="B128" s="158"/>
      <c r="C128" s="159" t="s">
        <v>111</v>
      </c>
      <c r="D128" s="160" t="s">
        <v>60</v>
      </c>
      <c r="E128" s="160" t="s">
        <v>56</v>
      </c>
      <c r="F128" s="160" t="s">
        <v>57</v>
      </c>
      <c r="G128" s="160" t="s">
        <v>112</v>
      </c>
      <c r="H128" s="160" t="s">
        <v>113</v>
      </c>
      <c r="I128" s="160" t="s">
        <v>114</v>
      </c>
      <c r="J128" s="161" t="s">
        <v>94</v>
      </c>
      <c r="K128" s="162" t="s">
        <v>115</v>
      </c>
      <c r="L128" s="163"/>
      <c r="M128" s="73" t="s">
        <v>1</v>
      </c>
      <c r="N128" s="74" t="s">
        <v>39</v>
      </c>
      <c r="O128" s="74" t="s">
        <v>116</v>
      </c>
      <c r="P128" s="74" t="s">
        <v>117</v>
      </c>
      <c r="Q128" s="74" t="s">
        <v>118</v>
      </c>
      <c r="R128" s="74" t="s">
        <v>119</v>
      </c>
      <c r="S128" s="74" t="s">
        <v>120</v>
      </c>
      <c r="T128" s="75" t="s">
        <v>121</v>
      </c>
      <c r="U128" s="157"/>
      <c r="V128" s="157"/>
      <c r="W128" s="157"/>
      <c r="X128" s="157"/>
      <c r="Y128" s="157"/>
      <c r="Z128" s="157"/>
      <c r="AA128" s="157"/>
      <c r="AB128" s="157"/>
      <c r="AC128" s="157"/>
      <c r="AD128" s="157"/>
      <c r="AE128" s="157"/>
    </row>
    <row r="129" spans="1:65" s="2" customFormat="1" ht="22.9" customHeight="1">
      <c r="A129" s="32"/>
      <c r="B129" s="33"/>
      <c r="C129" s="80" t="s">
        <v>122</v>
      </c>
      <c r="D129" s="34"/>
      <c r="E129" s="34"/>
      <c r="F129" s="34"/>
      <c r="G129" s="34"/>
      <c r="H129" s="34"/>
      <c r="I129" s="34"/>
      <c r="J129" s="164">
        <f>BK129</f>
        <v>0</v>
      </c>
      <c r="K129" s="34"/>
      <c r="L129" s="37"/>
      <c r="M129" s="76"/>
      <c r="N129" s="165"/>
      <c r="O129" s="77"/>
      <c r="P129" s="166">
        <f>P130+P170+P176+P257</f>
        <v>0</v>
      </c>
      <c r="Q129" s="77"/>
      <c r="R129" s="166">
        <f>R130+R170+R176+R257</f>
        <v>769.6180791999999</v>
      </c>
      <c r="S129" s="77"/>
      <c r="T129" s="167">
        <f>T130+T170+T176+T257</f>
        <v>126.44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5" t="s">
        <v>74</v>
      </c>
      <c r="AU129" s="15" t="s">
        <v>96</v>
      </c>
      <c r="BK129" s="168">
        <f>BK130+BK170+BK176+BK257</f>
        <v>0</v>
      </c>
    </row>
    <row r="130" spans="1:65" s="12" customFormat="1" ht="25.9" customHeight="1">
      <c r="B130" s="169"/>
      <c r="C130" s="170"/>
      <c r="D130" s="171" t="s">
        <v>74</v>
      </c>
      <c r="E130" s="172" t="s">
        <v>123</v>
      </c>
      <c r="F130" s="172" t="s">
        <v>124</v>
      </c>
      <c r="G130" s="170"/>
      <c r="H130" s="170"/>
      <c r="I130" s="173"/>
      <c r="J130" s="174">
        <f>BK130</f>
        <v>0</v>
      </c>
      <c r="K130" s="170"/>
      <c r="L130" s="175"/>
      <c r="M130" s="176"/>
      <c r="N130" s="177"/>
      <c r="O130" s="177"/>
      <c r="P130" s="178">
        <f>P131+P145+P147+P150+P160</f>
        <v>0</v>
      </c>
      <c r="Q130" s="177"/>
      <c r="R130" s="178">
        <f>R131+R145+R147+R150+R160</f>
        <v>28.473617800000003</v>
      </c>
      <c r="S130" s="177"/>
      <c r="T130" s="179">
        <f>T131+T145+T147+T150+T160</f>
        <v>75.3</v>
      </c>
      <c r="AR130" s="180" t="s">
        <v>83</v>
      </c>
      <c r="AT130" s="181" t="s">
        <v>74</v>
      </c>
      <c r="AU130" s="181" t="s">
        <v>75</v>
      </c>
      <c r="AY130" s="180" t="s">
        <v>125</v>
      </c>
      <c r="BK130" s="182">
        <f>BK131+BK145+BK147+BK150+BK160</f>
        <v>0</v>
      </c>
    </row>
    <row r="131" spans="1:65" s="12" customFormat="1" ht="22.9" customHeight="1">
      <c r="B131" s="169"/>
      <c r="C131" s="170"/>
      <c r="D131" s="171" t="s">
        <v>74</v>
      </c>
      <c r="E131" s="183" t="s">
        <v>83</v>
      </c>
      <c r="F131" s="183" t="s">
        <v>126</v>
      </c>
      <c r="G131" s="170"/>
      <c r="H131" s="170"/>
      <c r="I131" s="173"/>
      <c r="J131" s="184">
        <f>BK131</f>
        <v>0</v>
      </c>
      <c r="K131" s="170"/>
      <c r="L131" s="175"/>
      <c r="M131" s="176"/>
      <c r="N131" s="177"/>
      <c r="O131" s="177"/>
      <c r="P131" s="178">
        <f>SUM(P132:P144)</f>
        <v>0</v>
      </c>
      <c r="Q131" s="177"/>
      <c r="R131" s="178">
        <f>SUM(R132:R144)</f>
        <v>3.41589696</v>
      </c>
      <c r="S131" s="177"/>
      <c r="T131" s="179">
        <f>SUM(T132:T144)</f>
        <v>0</v>
      </c>
      <c r="AR131" s="180" t="s">
        <v>83</v>
      </c>
      <c r="AT131" s="181" t="s">
        <v>74</v>
      </c>
      <c r="AU131" s="181" t="s">
        <v>83</v>
      </c>
      <c r="AY131" s="180" t="s">
        <v>125</v>
      </c>
      <c r="BK131" s="182">
        <f>SUM(BK132:BK144)</f>
        <v>0</v>
      </c>
    </row>
    <row r="132" spans="1:65" s="2" customFormat="1" ht="24.2" customHeight="1">
      <c r="A132" s="32"/>
      <c r="B132" s="33"/>
      <c r="C132" s="185" t="s">
        <v>83</v>
      </c>
      <c r="D132" s="185" t="s">
        <v>127</v>
      </c>
      <c r="E132" s="186" t="s">
        <v>128</v>
      </c>
      <c r="F132" s="187" t="s">
        <v>129</v>
      </c>
      <c r="G132" s="188" t="s">
        <v>130</v>
      </c>
      <c r="H132" s="189">
        <v>2</v>
      </c>
      <c r="I132" s="190"/>
      <c r="J132" s="191">
        <f>ROUND(I132*H132,2)</f>
        <v>0</v>
      </c>
      <c r="K132" s="192"/>
      <c r="L132" s="37"/>
      <c r="M132" s="193" t="s">
        <v>1</v>
      </c>
      <c r="N132" s="194" t="s">
        <v>40</v>
      </c>
      <c r="O132" s="69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7" t="s">
        <v>131</v>
      </c>
      <c r="AT132" s="197" t="s">
        <v>127</v>
      </c>
      <c r="AU132" s="197" t="s">
        <v>85</v>
      </c>
      <c r="AY132" s="15" t="s">
        <v>125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5" t="s">
        <v>83</v>
      </c>
      <c r="BK132" s="198">
        <f>ROUND(I132*H132,2)</f>
        <v>0</v>
      </c>
      <c r="BL132" s="15" t="s">
        <v>131</v>
      </c>
      <c r="BM132" s="197" t="s">
        <v>132</v>
      </c>
    </row>
    <row r="133" spans="1:65" s="2" customFormat="1" ht="37.9" customHeight="1">
      <c r="A133" s="32"/>
      <c r="B133" s="33"/>
      <c r="C133" s="185" t="s">
        <v>85</v>
      </c>
      <c r="D133" s="185" t="s">
        <v>127</v>
      </c>
      <c r="E133" s="186" t="s">
        <v>133</v>
      </c>
      <c r="F133" s="187" t="s">
        <v>134</v>
      </c>
      <c r="G133" s="188" t="s">
        <v>130</v>
      </c>
      <c r="H133" s="189">
        <v>48</v>
      </c>
      <c r="I133" s="190"/>
      <c r="J133" s="191">
        <f>ROUND(I133*H133,2)</f>
        <v>0</v>
      </c>
      <c r="K133" s="192"/>
      <c r="L133" s="37"/>
      <c r="M133" s="193" t="s">
        <v>1</v>
      </c>
      <c r="N133" s="194" t="s">
        <v>40</v>
      </c>
      <c r="O133" s="69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7" t="s">
        <v>131</v>
      </c>
      <c r="AT133" s="197" t="s">
        <v>127</v>
      </c>
      <c r="AU133" s="197" t="s">
        <v>85</v>
      </c>
      <c r="AY133" s="15" t="s">
        <v>125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5" t="s">
        <v>83</v>
      </c>
      <c r="BK133" s="198">
        <f>ROUND(I133*H133,2)</f>
        <v>0</v>
      </c>
      <c r="BL133" s="15" t="s">
        <v>131</v>
      </c>
      <c r="BM133" s="197" t="s">
        <v>135</v>
      </c>
    </row>
    <row r="134" spans="1:65" s="2" customFormat="1" ht="44.25" customHeight="1">
      <c r="A134" s="32"/>
      <c r="B134" s="33"/>
      <c r="C134" s="185" t="s">
        <v>136</v>
      </c>
      <c r="D134" s="185" t="s">
        <v>127</v>
      </c>
      <c r="E134" s="186" t="s">
        <v>137</v>
      </c>
      <c r="F134" s="187" t="s">
        <v>138</v>
      </c>
      <c r="G134" s="188" t="s">
        <v>139</v>
      </c>
      <c r="H134" s="189">
        <v>680</v>
      </c>
      <c r="I134" s="190"/>
      <c r="J134" s="191">
        <f>ROUND(I134*H134,2)</f>
        <v>0</v>
      </c>
      <c r="K134" s="192"/>
      <c r="L134" s="37"/>
      <c r="M134" s="193" t="s">
        <v>1</v>
      </c>
      <c r="N134" s="194" t="s">
        <v>40</v>
      </c>
      <c r="O134" s="69"/>
      <c r="P134" s="195">
        <f>O134*H134</f>
        <v>0</v>
      </c>
      <c r="Q134" s="195">
        <v>2.7000000000000001E-3</v>
      </c>
      <c r="R134" s="195">
        <f>Q134*H134</f>
        <v>1.8360000000000001</v>
      </c>
      <c r="S134" s="195">
        <v>0</v>
      </c>
      <c r="T134" s="196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97" t="s">
        <v>131</v>
      </c>
      <c r="AT134" s="197" t="s">
        <v>127</v>
      </c>
      <c r="AU134" s="197" t="s">
        <v>85</v>
      </c>
      <c r="AY134" s="15" t="s">
        <v>125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15" t="s">
        <v>83</v>
      </c>
      <c r="BK134" s="198">
        <f>ROUND(I134*H134,2)</f>
        <v>0</v>
      </c>
      <c r="BL134" s="15" t="s">
        <v>131</v>
      </c>
      <c r="BM134" s="197" t="s">
        <v>140</v>
      </c>
    </row>
    <row r="135" spans="1:65" s="13" customFormat="1" ht="11.25">
      <c r="B135" s="199"/>
      <c r="C135" s="200"/>
      <c r="D135" s="201" t="s">
        <v>141</v>
      </c>
      <c r="E135" s="202" t="s">
        <v>1</v>
      </c>
      <c r="F135" s="203" t="s">
        <v>142</v>
      </c>
      <c r="G135" s="200"/>
      <c r="H135" s="204">
        <v>680</v>
      </c>
      <c r="I135" s="205"/>
      <c r="J135" s="200"/>
      <c r="K135" s="200"/>
      <c r="L135" s="206"/>
      <c r="M135" s="207"/>
      <c r="N135" s="208"/>
      <c r="O135" s="208"/>
      <c r="P135" s="208"/>
      <c r="Q135" s="208"/>
      <c r="R135" s="208"/>
      <c r="S135" s="208"/>
      <c r="T135" s="209"/>
      <c r="AT135" s="210" t="s">
        <v>141</v>
      </c>
      <c r="AU135" s="210" t="s">
        <v>85</v>
      </c>
      <c r="AV135" s="13" t="s">
        <v>85</v>
      </c>
      <c r="AW135" s="13" t="s">
        <v>31</v>
      </c>
      <c r="AX135" s="13" t="s">
        <v>83</v>
      </c>
      <c r="AY135" s="210" t="s">
        <v>125</v>
      </c>
    </row>
    <row r="136" spans="1:65" s="2" customFormat="1" ht="21.75" customHeight="1">
      <c r="A136" s="32"/>
      <c r="B136" s="33"/>
      <c r="C136" s="211" t="s">
        <v>131</v>
      </c>
      <c r="D136" s="211" t="s">
        <v>143</v>
      </c>
      <c r="E136" s="212" t="s">
        <v>144</v>
      </c>
      <c r="F136" s="213" t="s">
        <v>145</v>
      </c>
      <c r="G136" s="214" t="s">
        <v>139</v>
      </c>
      <c r="H136" s="215">
        <v>714</v>
      </c>
      <c r="I136" s="216"/>
      <c r="J136" s="217">
        <f>ROUND(I136*H136,2)</f>
        <v>0</v>
      </c>
      <c r="K136" s="218"/>
      <c r="L136" s="219"/>
      <c r="M136" s="220" t="s">
        <v>1</v>
      </c>
      <c r="N136" s="221" t="s">
        <v>40</v>
      </c>
      <c r="O136" s="69"/>
      <c r="P136" s="195">
        <f>O136*H136</f>
        <v>0</v>
      </c>
      <c r="Q136" s="195">
        <v>2.0999999999999999E-3</v>
      </c>
      <c r="R136" s="195">
        <f>Q136*H136</f>
        <v>1.4993999999999998</v>
      </c>
      <c r="S136" s="195">
        <v>0</v>
      </c>
      <c r="T136" s="196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7" t="s">
        <v>146</v>
      </c>
      <c r="AT136" s="197" t="s">
        <v>143</v>
      </c>
      <c r="AU136" s="197" t="s">
        <v>85</v>
      </c>
      <c r="AY136" s="15" t="s">
        <v>125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5" t="s">
        <v>83</v>
      </c>
      <c r="BK136" s="198">
        <f>ROUND(I136*H136,2)</f>
        <v>0</v>
      </c>
      <c r="BL136" s="15" t="s">
        <v>131</v>
      </c>
      <c r="BM136" s="197" t="s">
        <v>147</v>
      </c>
    </row>
    <row r="137" spans="1:65" s="13" customFormat="1" ht="11.25">
      <c r="B137" s="199"/>
      <c r="C137" s="200"/>
      <c r="D137" s="201" t="s">
        <v>141</v>
      </c>
      <c r="E137" s="202" t="s">
        <v>1</v>
      </c>
      <c r="F137" s="203" t="s">
        <v>142</v>
      </c>
      <c r="G137" s="200"/>
      <c r="H137" s="204">
        <v>680</v>
      </c>
      <c r="I137" s="205"/>
      <c r="J137" s="200"/>
      <c r="K137" s="200"/>
      <c r="L137" s="206"/>
      <c r="M137" s="207"/>
      <c r="N137" s="208"/>
      <c r="O137" s="208"/>
      <c r="P137" s="208"/>
      <c r="Q137" s="208"/>
      <c r="R137" s="208"/>
      <c r="S137" s="208"/>
      <c r="T137" s="209"/>
      <c r="AT137" s="210" t="s">
        <v>141</v>
      </c>
      <c r="AU137" s="210" t="s">
        <v>85</v>
      </c>
      <c r="AV137" s="13" t="s">
        <v>85</v>
      </c>
      <c r="AW137" s="13" t="s">
        <v>31</v>
      </c>
      <c r="AX137" s="13" t="s">
        <v>83</v>
      </c>
      <c r="AY137" s="210" t="s">
        <v>125</v>
      </c>
    </row>
    <row r="138" spans="1:65" s="13" customFormat="1" ht="11.25">
      <c r="B138" s="199"/>
      <c r="C138" s="200"/>
      <c r="D138" s="201" t="s">
        <v>141</v>
      </c>
      <c r="E138" s="200"/>
      <c r="F138" s="203" t="s">
        <v>148</v>
      </c>
      <c r="G138" s="200"/>
      <c r="H138" s="204">
        <v>714</v>
      </c>
      <c r="I138" s="205"/>
      <c r="J138" s="200"/>
      <c r="K138" s="200"/>
      <c r="L138" s="206"/>
      <c r="M138" s="207"/>
      <c r="N138" s="208"/>
      <c r="O138" s="208"/>
      <c r="P138" s="208"/>
      <c r="Q138" s="208"/>
      <c r="R138" s="208"/>
      <c r="S138" s="208"/>
      <c r="T138" s="209"/>
      <c r="AT138" s="210" t="s">
        <v>141</v>
      </c>
      <c r="AU138" s="210" t="s">
        <v>85</v>
      </c>
      <c r="AV138" s="13" t="s">
        <v>85</v>
      </c>
      <c r="AW138" s="13" t="s">
        <v>4</v>
      </c>
      <c r="AX138" s="13" t="s">
        <v>83</v>
      </c>
      <c r="AY138" s="210" t="s">
        <v>125</v>
      </c>
    </row>
    <row r="139" spans="1:65" s="2" customFormat="1" ht="21.75" customHeight="1">
      <c r="A139" s="32"/>
      <c r="B139" s="33"/>
      <c r="C139" s="185" t="s">
        <v>149</v>
      </c>
      <c r="D139" s="185" t="s">
        <v>127</v>
      </c>
      <c r="E139" s="186" t="s">
        <v>150</v>
      </c>
      <c r="F139" s="187" t="s">
        <v>151</v>
      </c>
      <c r="G139" s="188" t="s">
        <v>152</v>
      </c>
      <c r="H139" s="189">
        <v>96</v>
      </c>
      <c r="I139" s="190"/>
      <c r="J139" s="191">
        <f>ROUND(I139*H139,2)</f>
        <v>0</v>
      </c>
      <c r="K139" s="192"/>
      <c r="L139" s="37"/>
      <c r="M139" s="193" t="s">
        <v>1</v>
      </c>
      <c r="N139" s="194" t="s">
        <v>40</v>
      </c>
      <c r="O139" s="69"/>
      <c r="P139" s="195">
        <f>O139*H139</f>
        <v>0</v>
      </c>
      <c r="Q139" s="195">
        <v>8.3850999999999999E-4</v>
      </c>
      <c r="R139" s="195">
        <f>Q139*H139</f>
        <v>8.0496960000000006E-2</v>
      </c>
      <c r="S139" s="195">
        <v>0</v>
      </c>
      <c r="T139" s="196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7" t="s">
        <v>131</v>
      </c>
      <c r="AT139" s="197" t="s">
        <v>127</v>
      </c>
      <c r="AU139" s="197" t="s">
        <v>85</v>
      </c>
      <c r="AY139" s="15" t="s">
        <v>125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15" t="s">
        <v>83</v>
      </c>
      <c r="BK139" s="198">
        <f>ROUND(I139*H139,2)</f>
        <v>0</v>
      </c>
      <c r="BL139" s="15" t="s">
        <v>131</v>
      </c>
      <c r="BM139" s="197" t="s">
        <v>153</v>
      </c>
    </row>
    <row r="140" spans="1:65" s="13" customFormat="1" ht="11.25">
      <c r="B140" s="199"/>
      <c r="C140" s="200"/>
      <c r="D140" s="201" t="s">
        <v>141</v>
      </c>
      <c r="E140" s="202" t="s">
        <v>1</v>
      </c>
      <c r="F140" s="203" t="s">
        <v>154</v>
      </c>
      <c r="G140" s="200"/>
      <c r="H140" s="204">
        <v>96</v>
      </c>
      <c r="I140" s="205"/>
      <c r="J140" s="200"/>
      <c r="K140" s="200"/>
      <c r="L140" s="206"/>
      <c r="M140" s="207"/>
      <c r="N140" s="208"/>
      <c r="O140" s="208"/>
      <c r="P140" s="208"/>
      <c r="Q140" s="208"/>
      <c r="R140" s="208"/>
      <c r="S140" s="208"/>
      <c r="T140" s="209"/>
      <c r="AT140" s="210" t="s">
        <v>141</v>
      </c>
      <c r="AU140" s="210" t="s">
        <v>85</v>
      </c>
      <c r="AV140" s="13" t="s">
        <v>85</v>
      </c>
      <c r="AW140" s="13" t="s">
        <v>31</v>
      </c>
      <c r="AX140" s="13" t="s">
        <v>83</v>
      </c>
      <c r="AY140" s="210" t="s">
        <v>125</v>
      </c>
    </row>
    <row r="141" spans="1:65" s="2" customFormat="1" ht="24.2" customHeight="1">
      <c r="A141" s="32"/>
      <c r="B141" s="33"/>
      <c r="C141" s="185" t="s">
        <v>155</v>
      </c>
      <c r="D141" s="185" t="s">
        <v>127</v>
      </c>
      <c r="E141" s="186" t="s">
        <v>156</v>
      </c>
      <c r="F141" s="187" t="s">
        <v>157</v>
      </c>
      <c r="G141" s="188" t="s">
        <v>152</v>
      </c>
      <c r="H141" s="189">
        <v>96</v>
      </c>
      <c r="I141" s="190"/>
      <c r="J141" s="191">
        <f>ROUND(I141*H141,2)</f>
        <v>0</v>
      </c>
      <c r="K141" s="192"/>
      <c r="L141" s="37"/>
      <c r="M141" s="193" t="s">
        <v>1</v>
      </c>
      <c r="N141" s="194" t="s">
        <v>40</v>
      </c>
      <c r="O141" s="69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7" t="s">
        <v>131</v>
      </c>
      <c r="AT141" s="197" t="s">
        <v>127</v>
      </c>
      <c r="AU141" s="197" t="s">
        <v>85</v>
      </c>
      <c r="AY141" s="15" t="s">
        <v>125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5" t="s">
        <v>83</v>
      </c>
      <c r="BK141" s="198">
        <f>ROUND(I141*H141,2)</f>
        <v>0</v>
      </c>
      <c r="BL141" s="15" t="s">
        <v>131</v>
      </c>
      <c r="BM141" s="197" t="s">
        <v>158</v>
      </c>
    </row>
    <row r="142" spans="1:65" s="13" customFormat="1" ht="11.25">
      <c r="B142" s="199"/>
      <c r="C142" s="200"/>
      <c r="D142" s="201" t="s">
        <v>141</v>
      </c>
      <c r="E142" s="202" t="s">
        <v>1</v>
      </c>
      <c r="F142" s="203" t="s">
        <v>154</v>
      </c>
      <c r="G142" s="200"/>
      <c r="H142" s="204">
        <v>96</v>
      </c>
      <c r="I142" s="205"/>
      <c r="J142" s="200"/>
      <c r="K142" s="200"/>
      <c r="L142" s="206"/>
      <c r="M142" s="207"/>
      <c r="N142" s="208"/>
      <c r="O142" s="208"/>
      <c r="P142" s="208"/>
      <c r="Q142" s="208"/>
      <c r="R142" s="208"/>
      <c r="S142" s="208"/>
      <c r="T142" s="209"/>
      <c r="AT142" s="210" t="s">
        <v>141</v>
      </c>
      <c r="AU142" s="210" t="s">
        <v>85</v>
      </c>
      <c r="AV142" s="13" t="s">
        <v>85</v>
      </c>
      <c r="AW142" s="13" t="s">
        <v>31</v>
      </c>
      <c r="AX142" s="13" t="s">
        <v>83</v>
      </c>
      <c r="AY142" s="210" t="s">
        <v>125</v>
      </c>
    </row>
    <row r="143" spans="1:65" s="2" customFormat="1" ht="24.2" customHeight="1">
      <c r="A143" s="32"/>
      <c r="B143" s="33"/>
      <c r="C143" s="185" t="s">
        <v>159</v>
      </c>
      <c r="D143" s="185" t="s">
        <v>127</v>
      </c>
      <c r="E143" s="186" t="s">
        <v>160</v>
      </c>
      <c r="F143" s="187" t="s">
        <v>161</v>
      </c>
      <c r="G143" s="188" t="s">
        <v>130</v>
      </c>
      <c r="H143" s="189">
        <v>50</v>
      </c>
      <c r="I143" s="190"/>
      <c r="J143" s="191">
        <f>ROUND(I143*H143,2)</f>
        <v>0</v>
      </c>
      <c r="K143" s="192"/>
      <c r="L143" s="37"/>
      <c r="M143" s="193" t="s">
        <v>1</v>
      </c>
      <c r="N143" s="194" t="s">
        <v>40</v>
      </c>
      <c r="O143" s="69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97" t="s">
        <v>131</v>
      </c>
      <c r="AT143" s="197" t="s">
        <v>127</v>
      </c>
      <c r="AU143" s="197" t="s">
        <v>85</v>
      </c>
      <c r="AY143" s="15" t="s">
        <v>125</v>
      </c>
      <c r="BE143" s="198">
        <f>IF(N143="základní",J143,0)</f>
        <v>0</v>
      </c>
      <c r="BF143" s="198">
        <f>IF(N143="snížená",J143,0)</f>
        <v>0</v>
      </c>
      <c r="BG143" s="198">
        <f>IF(N143="zákl. přenesená",J143,0)</f>
        <v>0</v>
      </c>
      <c r="BH143" s="198">
        <f>IF(N143="sníž. přenesená",J143,0)</f>
        <v>0</v>
      </c>
      <c r="BI143" s="198">
        <f>IF(N143="nulová",J143,0)</f>
        <v>0</v>
      </c>
      <c r="BJ143" s="15" t="s">
        <v>83</v>
      </c>
      <c r="BK143" s="198">
        <f>ROUND(I143*H143,2)</f>
        <v>0</v>
      </c>
      <c r="BL143" s="15" t="s">
        <v>131</v>
      </c>
      <c r="BM143" s="197" t="s">
        <v>162</v>
      </c>
    </row>
    <row r="144" spans="1:65" s="13" customFormat="1" ht="11.25">
      <c r="B144" s="199"/>
      <c r="C144" s="200"/>
      <c r="D144" s="201" t="s">
        <v>141</v>
      </c>
      <c r="E144" s="202" t="s">
        <v>1</v>
      </c>
      <c r="F144" s="203" t="s">
        <v>163</v>
      </c>
      <c r="G144" s="200"/>
      <c r="H144" s="204">
        <v>50</v>
      </c>
      <c r="I144" s="205"/>
      <c r="J144" s="200"/>
      <c r="K144" s="200"/>
      <c r="L144" s="206"/>
      <c r="M144" s="207"/>
      <c r="N144" s="208"/>
      <c r="O144" s="208"/>
      <c r="P144" s="208"/>
      <c r="Q144" s="208"/>
      <c r="R144" s="208"/>
      <c r="S144" s="208"/>
      <c r="T144" s="209"/>
      <c r="AT144" s="210" t="s">
        <v>141</v>
      </c>
      <c r="AU144" s="210" t="s">
        <v>85</v>
      </c>
      <c r="AV144" s="13" t="s">
        <v>85</v>
      </c>
      <c r="AW144" s="13" t="s">
        <v>31</v>
      </c>
      <c r="AX144" s="13" t="s">
        <v>83</v>
      </c>
      <c r="AY144" s="210" t="s">
        <v>125</v>
      </c>
    </row>
    <row r="145" spans="1:65" s="12" customFormat="1" ht="22.9" customHeight="1">
      <c r="B145" s="169"/>
      <c r="C145" s="170"/>
      <c r="D145" s="171" t="s">
        <v>74</v>
      </c>
      <c r="E145" s="183" t="s">
        <v>85</v>
      </c>
      <c r="F145" s="183" t="s">
        <v>164</v>
      </c>
      <c r="G145" s="170"/>
      <c r="H145" s="170"/>
      <c r="I145" s="173"/>
      <c r="J145" s="184">
        <f>BK145</f>
        <v>0</v>
      </c>
      <c r="K145" s="170"/>
      <c r="L145" s="175"/>
      <c r="M145" s="176"/>
      <c r="N145" s="177"/>
      <c r="O145" s="177"/>
      <c r="P145" s="178">
        <f>P146</f>
        <v>0</v>
      </c>
      <c r="Q145" s="177"/>
      <c r="R145" s="178">
        <f>R146</f>
        <v>25.01872204</v>
      </c>
      <c r="S145" s="177"/>
      <c r="T145" s="179">
        <f>T146</f>
        <v>0</v>
      </c>
      <c r="AR145" s="180" t="s">
        <v>83</v>
      </c>
      <c r="AT145" s="181" t="s">
        <v>74</v>
      </c>
      <c r="AU145" s="181" t="s">
        <v>83</v>
      </c>
      <c r="AY145" s="180" t="s">
        <v>125</v>
      </c>
      <c r="BK145" s="182">
        <f>BK146</f>
        <v>0</v>
      </c>
    </row>
    <row r="146" spans="1:65" s="2" customFormat="1" ht="16.5" customHeight="1">
      <c r="A146" s="32"/>
      <c r="B146" s="33"/>
      <c r="C146" s="185" t="s">
        <v>146</v>
      </c>
      <c r="D146" s="185" t="s">
        <v>127</v>
      </c>
      <c r="E146" s="186" t="s">
        <v>165</v>
      </c>
      <c r="F146" s="187" t="s">
        <v>166</v>
      </c>
      <c r="G146" s="188" t="s">
        <v>130</v>
      </c>
      <c r="H146" s="189">
        <v>10</v>
      </c>
      <c r="I146" s="190"/>
      <c r="J146" s="191">
        <f>ROUND(I146*H146,2)</f>
        <v>0</v>
      </c>
      <c r="K146" s="192"/>
      <c r="L146" s="37"/>
      <c r="M146" s="193" t="s">
        <v>1</v>
      </c>
      <c r="N146" s="194" t="s">
        <v>40</v>
      </c>
      <c r="O146" s="69"/>
      <c r="P146" s="195">
        <f>O146*H146</f>
        <v>0</v>
      </c>
      <c r="Q146" s="195">
        <v>2.5018722040000001</v>
      </c>
      <c r="R146" s="195">
        <f>Q146*H146</f>
        <v>25.01872204</v>
      </c>
      <c r="S146" s="195">
        <v>0</v>
      </c>
      <c r="T146" s="196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97" t="s">
        <v>131</v>
      </c>
      <c r="AT146" s="197" t="s">
        <v>127</v>
      </c>
      <c r="AU146" s="197" t="s">
        <v>85</v>
      </c>
      <c r="AY146" s="15" t="s">
        <v>125</v>
      </c>
      <c r="BE146" s="198">
        <f>IF(N146="základní",J146,0)</f>
        <v>0</v>
      </c>
      <c r="BF146" s="198">
        <f>IF(N146="snížená",J146,0)</f>
        <v>0</v>
      </c>
      <c r="BG146" s="198">
        <f>IF(N146="zákl. přenesená",J146,0)</f>
        <v>0</v>
      </c>
      <c r="BH146" s="198">
        <f>IF(N146="sníž. přenesená",J146,0)</f>
        <v>0</v>
      </c>
      <c r="BI146" s="198">
        <f>IF(N146="nulová",J146,0)</f>
        <v>0</v>
      </c>
      <c r="BJ146" s="15" t="s">
        <v>83</v>
      </c>
      <c r="BK146" s="198">
        <f>ROUND(I146*H146,2)</f>
        <v>0</v>
      </c>
      <c r="BL146" s="15" t="s">
        <v>131</v>
      </c>
      <c r="BM146" s="197" t="s">
        <v>167</v>
      </c>
    </row>
    <row r="147" spans="1:65" s="12" customFormat="1" ht="22.9" customHeight="1">
      <c r="B147" s="169"/>
      <c r="C147" s="170"/>
      <c r="D147" s="171" t="s">
        <v>74</v>
      </c>
      <c r="E147" s="183" t="s">
        <v>149</v>
      </c>
      <c r="F147" s="183" t="s">
        <v>168</v>
      </c>
      <c r="G147" s="170"/>
      <c r="H147" s="170"/>
      <c r="I147" s="173"/>
      <c r="J147" s="184">
        <f>BK147</f>
        <v>0</v>
      </c>
      <c r="K147" s="170"/>
      <c r="L147" s="175"/>
      <c r="M147" s="176"/>
      <c r="N147" s="177"/>
      <c r="O147" s="177"/>
      <c r="P147" s="178">
        <f>SUM(P148:P149)</f>
        <v>0</v>
      </c>
      <c r="Q147" s="177"/>
      <c r="R147" s="178">
        <f>SUM(R148:R149)</f>
        <v>0</v>
      </c>
      <c r="S147" s="177"/>
      <c r="T147" s="179">
        <f>SUM(T148:T149)</f>
        <v>0</v>
      </c>
      <c r="AR147" s="180" t="s">
        <v>83</v>
      </c>
      <c r="AT147" s="181" t="s">
        <v>74</v>
      </c>
      <c r="AU147" s="181" t="s">
        <v>83</v>
      </c>
      <c r="AY147" s="180" t="s">
        <v>125</v>
      </c>
      <c r="BK147" s="182">
        <f>SUM(BK148:BK149)</f>
        <v>0</v>
      </c>
    </row>
    <row r="148" spans="1:65" s="2" customFormat="1" ht="16.5" customHeight="1">
      <c r="A148" s="32"/>
      <c r="B148" s="33"/>
      <c r="C148" s="185" t="s">
        <v>169</v>
      </c>
      <c r="D148" s="185" t="s">
        <v>127</v>
      </c>
      <c r="E148" s="186" t="s">
        <v>170</v>
      </c>
      <c r="F148" s="187" t="s">
        <v>171</v>
      </c>
      <c r="G148" s="188" t="s">
        <v>152</v>
      </c>
      <c r="H148" s="189">
        <v>164</v>
      </c>
      <c r="I148" s="190"/>
      <c r="J148" s="191">
        <f>ROUND(I148*H148,2)</f>
        <v>0</v>
      </c>
      <c r="K148" s="192"/>
      <c r="L148" s="37"/>
      <c r="M148" s="193" t="s">
        <v>1</v>
      </c>
      <c r="N148" s="194" t="s">
        <v>40</v>
      </c>
      <c r="O148" s="69"/>
      <c r="P148" s="195">
        <f>O148*H148</f>
        <v>0</v>
      </c>
      <c r="Q148" s="195">
        <v>0</v>
      </c>
      <c r="R148" s="195">
        <f>Q148*H148</f>
        <v>0</v>
      </c>
      <c r="S148" s="195">
        <v>0</v>
      </c>
      <c r="T148" s="196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97" t="s">
        <v>131</v>
      </c>
      <c r="AT148" s="197" t="s">
        <v>127</v>
      </c>
      <c r="AU148" s="197" t="s">
        <v>85</v>
      </c>
      <c r="AY148" s="15" t="s">
        <v>125</v>
      </c>
      <c r="BE148" s="198">
        <f>IF(N148="základní",J148,0)</f>
        <v>0</v>
      </c>
      <c r="BF148" s="198">
        <f>IF(N148="snížená",J148,0)</f>
        <v>0</v>
      </c>
      <c r="BG148" s="198">
        <f>IF(N148="zákl. přenesená",J148,0)</f>
        <v>0</v>
      </c>
      <c r="BH148" s="198">
        <f>IF(N148="sníž. přenesená",J148,0)</f>
        <v>0</v>
      </c>
      <c r="BI148" s="198">
        <f>IF(N148="nulová",J148,0)</f>
        <v>0</v>
      </c>
      <c r="BJ148" s="15" t="s">
        <v>83</v>
      </c>
      <c r="BK148" s="198">
        <f>ROUND(I148*H148,2)</f>
        <v>0</v>
      </c>
      <c r="BL148" s="15" t="s">
        <v>131</v>
      </c>
      <c r="BM148" s="197" t="s">
        <v>172</v>
      </c>
    </row>
    <row r="149" spans="1:65" s="13" customFormat="1" ht="11.25">
      <c r="B149" s="199"/>
      <c r="C149" s="200"/>
      <c r="D149" s="201" t="s">
        <v>141</v>
      </c>
      <c r="E149" s="202" t="s">
        <v>1</v>
      </c>
      <c r="F149" s="203" t="s">
        <v>173</v>
      </c>
      <c r="G149" s="200"/>
      <c r="H149" s="204">
        <v>164</v>
      </c>
      <c r="I149" s="205"/>
      <c r="J149" s="200"/>
      <c r="K149" s="200"/>
      <c r="L149" s="206"/>
      <c r="M149" s="207"/>
      <c r="N149" s="208"/>
      <c r="O149" s="208"/>
      <c r="P149" s="208"/>
      <c r="Q149" s="208"/>
      <c r="R149" s="208"/>
      <c r="S149" s="208"/>
      <c r="T149" s="209"/>
      <c r="AT149" s="210" t="s">
        <v>141</v>
      </c>
      <c r="AU149" s="210" t="s">
        <v>85</v>
      </c>
      <c r="AV149" s="13" t="s">
        <v>85</v>
      </c>
      <c r="AW149" s="13" t="s">
        <v>31</v>
      </c>
      <c r="AX149" s="13" t="s">
        <v>83</v>
      </c>
      <c r="AY149" s="210" t="s">
        <v>125</v>
      </c>
    </row>
    <row r="150" spans="1:65" s="12" customFormat="1" ht="22.9" customHeight="1">
      <c r="B150" s="169"/>
      <c r="C150" s="170"/>
      <c r="D150" s="171" t="s">
        <v>74</v>
      </c>
      <c r="E150" s="183" t="s">
        <v>169</v>
      </c>
      <c r="F150" s="183" t="s">
        <v>174</v>
      </c>
      <c r="G150" s="170"/>
      <c r="H150" s="170"/>
      <c r="I150" s="173"/>
      <c r="J150" s="184">
        <f>BK150</f>
        <v>0</v>
      </c>
      <c r="K150" s="170"/>
      <c r="L150" s="175"/>
      <c r="M150" s="176"/>
      <c r="N150" s="177"/>
      <c r="O150" s="177"/>
      <c r="P150" s="178">
        <f>SUM(P151:P159)</f>
        <v>0</v>
      </c>
      <c r="Q150" s="177"/>
      <c r="R150" s="178">
        <f>SUM(R151:R159)</f>
        <v>3.89988E-2</v>
      </c>
      <c r="S150" s="177"/>
      <c r="T150" s="179">
        <f>SUM(T151:T159)</f>
        <v>75.3</v>
      </c>
      <c r="AR150" s="180" t="s">
        <v>83</v>
      </c>
      <c r="AT150" s="181" t="s">
        <v>74</v>
      </c>
      <c r="AU150" s="181" t="s">
        <v>83</v>
      </c>
      <c r="AY150" s="180" t="s">
        <v>125</v>
      </c>
      <c r="BK150" s="182">
        <f>SUM(BK151:BK159)</f>
        <v>0</v>
      </c>
    </row>
    <row r="151" spans="1:65" s="2" customFormat="1" ht="24.2" customHeight="1">
      <c r="A151" s="32"/>
      <c r="B151" s="33"/>
      <c r="C151" s="185" t="s">
        <v>175</v>
      </c>
      <c r="D151" s="185" t="s">
        <v>127</v>
      </c>
      <c r="E151" s="186" t="s">
        <v>176</v>
      </c>
      <c r="F151" s="187" t="s">
        <v>177</v>
      </c>
      <c r="G151" s="188" t="s">
        <v>152</v>
      </c>
      <c r="H151" s="189">
        <v>170</v>
      </c>
      <c r="I151" s="190"/>
      <c r="J151" s="191">
        <f>ROUND(I151*H151,2)</f>
        <v>0</v>
      </c>
      <c r="K151" s="192"/>
      <c r="L151" s="37"/>
      <c r="M151" s="193" t="s">
        <v>1</v>
      </c>
      <c r="N151" s="194" t="s">
        <v>40</v>
      </c>
      <c r="O151" s="69"/>
      <c r="P151" s="195">
        <f>O151*H151</f>
        <v>0</v>
      </c>
      <c r="Q151" s="195">
        <v>0</v>
      </c>
      <c r="R151" s="195">
        <f>Q151*H151</f>
        <v>0</v>
      </c>
      <c r="S151" s="195">
        <v>0.32500000000000001</v>
      </c>
      <c r="T151" s="196">
        <f>S151*H151</f>
        <v>55.25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97" t="s">
        <v>131</v>
      </c>
      <c r="AT151" s="197" t="s">
        <v>127</v>
      </c>
      <c r="AU151" s="197" t="s">
        <v>85</v>
      </c>
      <c r="AY151" s="15" t="s">
        <v>125</v>
      </c>
      <c r="BE151" s="198">
        <f>IF(N151="základní",J151,0)</f>
        <v>0</v>
      </c>
      <c r="BF151" s="198">
        <f>IF(N151="snížená",J151,0)</f>
        <v>0</v>
      </c>
      <c r="BG151" s="198">
        <f>IF(N151="zákl. přenesená",J151,0)</f>
        <v>0</v>
      </c>
      <c r="BH151" s="198">
        <f>IF(N151="sníž. přenesená",J151,0)</f>
        <v>0</v>
      </c>
      <c r="BI151" s="198">
        <f>IF(N151="nulová",J151,0)</f>
        <v>0</v>
      </c>
      <c r="BJ151" s="15" t="s">
        <v>83</v>
      </c>
      <c r="BK151" s="198">
        <f>ROUND(I151*H151,2)</f>
        <v>0</v>
      </c>
      <c r="BL151" s="15" t="s">
        <v>131</v>
      </c>
      <c r="BM151" s="197" t="s">
        <v>178</v>
      </c>
    </row>
    <row r="152" spans="1:65" s="13" customFormat="1" ht="11.25">
      <c r="B152" s="199"/>
      <c r="C152" s="200"/>
      <c r="D152" s="201" t="s">
        <v>141</v>
      </c>
      <c r="E152" s="202" t="s">
        <v>1</v>
      </c>
      <c r="F152" s="203" t="s">
        <v>179</v>
      </c>
      <c r="G152" s="200"/>
      <c r="H152" s="204">
        <v>170</v>
      </c>
      <c r="I152" s="205"/>
      <c r="J152" s="200"/>
      <c r="K152" s="200"/>
      <c r="L152" s="206"/>
      <c r="M152" s="207"/>
      <c r="N152" s="208"/>
      <c r="O152" s="208"/>
      <c r="P152" s="208"/>
      <c r="Q152" s="208"/>
      <c r="R152" s="208"/>
      <c r="S152" s="208"/>
      <c r="T152" s="209"/>
      <c r="AT152" s="210" t="s">
        <v>141</v>
      </c>
      <c r="AU152" s="210" t="s">
        <v>85</v>
      </c>
      <c r="AV152" s="13" t="s">
        <v>85</v>
      </c>
      <c r="AW152" s="13" t="s">
        <v>31</v>
      </c>
      <c r="AX152" s="13" t="s">
        <v>83</v>
      </c>
      <c r="AY152" s="210" t="s">
        <v>125</v>
      </c>
    </row>
    <row r="153" spans="1:65" s="2" customFormat="1" ht="21.75" customHeight="1">
      <c r="A153" s="32"/>
      <c r="B153" s="33"/>
      <c r="C153" s="185" t="s">
        <v>180</v>
      </c>
      <c r="D153" s="185" t="s">
        <v>127</v>
      </c>
      <c r="E153" s="186" t="s">
        <v>181</v>
      </c>
      <c r="F153" s="187" t="s">
        <v>182</v>
      </c>
      <c r="G153" s="188" t="s">
        <v>139</v>
      </c>
      <c r="H153" s="189">
        <v>340</v>
      </c>
      <c r="I153" s="190"/>
      <c r="J153" s="191">
        <f>ROUND(I153*H153,2)</f>
        <v>0</v>
      </c>
      <c r="K153" s="192"/>
      <c r="L153" s="37"/>
      <c r="M153" s="193" t="s">
        <v>1</v>
      </c>
      <c r="N153" s="194" t="s">
        <v>40</v>
      </c>
      <c r="O153" s="69"/>
      <c r="P153" s="195">
        <f>O153*H153</f>
        <v>0</v>
      </c>
      <c r="Q153" s="195">
        <v>1.0692E-4</v>
      </c>
      <c r="R153" s="195">
        <f>Q153*H153</f>
        <v>3.6352799999999998E-2</v>
      </c>
      <c r="S153" s="195">
        <v>0</v>
      </c>
      <c r="T153" s="196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97" t="s">
        <v>131</v>
      </c>
      <c r="AT153" s="197" t="s">
        <v>127</v>
      </c>
      <c r="AU153" s="197" t="s">
        <v>85</v>
      </c>
      <c r="AY153" s="15" t="s">
        <v>125</v>
      </c>
      <c r="BE153" s="198">
        <f>IF(N153="základní",J153,0)</f>
        <v>0</v>
      </c>
      <c r="BF153" s="198">
        <f>IF(N153="snížená",J153,0)</f>
        <v>0</v>
      </c>
      <c r="BG153" s="198">
        <f>IF(N153="zákl. přenesená",J153,0)</f>
        <v>0</v>
      </c>
      <c r="BH153" s="198">
        <f>IF(N153="sníž. přenesená",J153,0)</f>
        <v>0</v>
      </c>
      <c r="BI153" s="198">
        <f>IF(N153="nulová",J153,0)</f>
        <v>0</v>
      </c>
      <c r="BJ153" s="15" t="s">
        <v>83</v>
      </c>
      <c r="BK153" s="198">
        <f>ROUND(I153*H153,2)</f>
        <v>0</v>
      </c>
      <c r="BL153" s="15" t="s">
        <v>131</v>
      </c>
      <c r="BM153" s="197" t="s">
        <v>183</v>
      </c>
    </row>
    <row r="154" spans="1:65" s="13" customFormat="1" ht="11.25">
      <c r="B154" s="199"/>
      <c r="C154" s="200"/>
      <c r="D154" s="201" t="s">
        <v>141</v>
      </c>
      <c r="E154" s="202" t="s">
        <v>1</v>
      </c>
      <c r="F154" s="203" t="s">
        <v>184</v>
      </c>
      <c r="G154" s="200"/>
      <c r="H154" s="204">
        <v>340</v>
      </c>
      <c r="I154" s="205"/>
      <c r="J154" s="200"/>
      <c r="K154" s="200"/>
      <c r="L154" s="206"/>
      <c r="M154" s="207"/>
      <c r="N154" s="208"/>
      <c r="O154" s="208"/>
      <c r="P154" s="208"/>
      <c r="Q154" s="208"/>
      <c r="R154" s="208"/>
      <c r="S154" s="208"/>
      <c r="T154" s="209"/>
      <c r="AT154" s="210" t="s">
        <v>141</v>
      </c>
      <c r="AU154" s="210" t="s">
        <v>85</v>
      </c>
      <c r="AV154" s="13" t="s">
        <v>85</v>
      </c>
      <c r="AW154" s="13" t="s">
        <v>31</v>
      </c>
      <c r="AX154" s="13" t="s">
        <v>83</v>
      </c>
      <c r="AY154" s="210" t="s">
        <v>125</v>
      </c>
    </row>
    <row r="155" spans="1:65" s="2" customFormat="1" ht="16.5" customHeight="1">
      <c r="A155" s="32"/>
      <c r="B155" s="33"/>
      <c r="C155" s="185" t="s">
        <v>185</v>
      </c>
      <c r="D155" s="185" t="s">
        <v>127</v>
      </c>
      <c r="E155" s="186" t="s">
        <v>186</v>
      </c>
      <c r="F155" s="187" t="s">
        <v>187</v>
      </c>
      <c r="G155" s="188" t="s">
        <v>130</v>
      </c>
      <c r="H155" s="189">
        <v>10</v>
      </c>
      <c r="I155" s="190"/>
      <c r="J155" s="191">
        <f>ROUND(I155*H155,2)</f>
        <v>0</v>
      </c>
      <c r="K155" s="192"/>
      <c r="L155" s="37"/>
      <c r="M155" s="193" t="s">
        <v>1</v>
      </c>
      <c r="N155" s="194" t="s">
        <v>40</v>
      </c>
      <c r="O155" s="69"/>
      <c r="P155" s="195">
        <f>O155*H155</f>
        <v>0</v>
      </c>
      <c r="Q155" s="195">
        <v>0</v>
      </c>
      <c r="R155" s="195">
        <f>Q155*H155</f>
        <v>0</v>
      </c>
      <c r="S155" s="195">
        <v>2</v>
      </c>
      <c r="T155" s="196">
        <f>S155*H155</f>
        <v>20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97" t="s">
        <v>131</v>
      </c>
      <c r="AT155" s="197" t="s">
        <v>127</v>
      </c>
      <c r="AU155" s="197" t="s">
        <v>85</v>
      </c>
      <c r="AY155" s="15" t="s">
        <v>125</v>
      </c>
      <c r="BE155" s="198">
        <f>IF(N155="základní",J155,0)</f>
        <v>0</v>
      </c>
      <c r="BF155" s="198">
        <f>IF(N155="snížená",J155,0)</f>
        <v>0</v>
      </c>
      <c r="BG155" s="198">
        <f>IF(N155="zákl. přenesená",J155,0)</f>
        <v>0</v>
      </c>
      <c r="BH155" s="198">
        <f>IF(N155="sníž. přenesená",J155,0)</f>
        <v>0</v>
      </c>
      <c r="BI155" s="198">
        <f>IF(N155="nulová",J155,0)</f>
        <v>0</v>
      </c>
      <c r="BJ155" s="15" t="s">
        <v>83</v>
      </c>
      <c r="BK155" s="198">
        <f>ROUND(I155*H155,2)</f>
        <v>0</v>
      </c>
      <c r="BL155" s="15" t="s">
        <v>131</v>
      </c>
      <c r="BM155" s="197" t="s">
        <v>188</v>
      </c>
    </row>
    <row r="156" spans="1:65" s="2" customFormat="1" ht="24.2" customHeight="1">
      <c r="A156" s="32"/>
      <c r="B156" s="33"/>
      <c r="C156" s="185" t="s">
        <v>189</v>
      </c>
      <c r="D156" s="185" t="s">
        <v>127</v>
      </c>
      <c r="E156" s="186" t="s">
        <v>190</v>
      </c>
      <c r="F156" s="187" t="s">
        <v>191</v>
      </c>
      <c r="G156" s="188" t="s">
        <v>139</v>
      </c>
      <c r="H156" s="189">
        <v>2</v>
      </c>
      <c r="I156" s="190"/>
      <c r="J156" s="191">
        <f>ROUND(I156*H156,2)</f>
        <v>0</v>
      </c>
      <c r="K156" s="192"/>
      <c r="L156" s="37"/>
      <c r="M156" s="193" t="s">
        <v>1</v>
      </c>
      <c r="N156" s="194" t="s">
        <v>40</v>
      </c>
      <c r="O156" s="69"/>
      <c r="P156" s="195">
        <f>O156*H156</f>
        <v>0</v>
      </c>
      <c r="Q156" s="195">
        <v>1.323E-3</v>
      </c>
      <c r="R156" s="195">
        <f>Q156*H156</f>
        <v>2.6459999999999999E-3</v>
      </c>
      <c r="S156" s="195">
        <v>2.5000000000000001E-2</v>
      </c>
      <c r="T156" s="196">
        <f>S156*H156</f>
        <v>0.05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97" t="s">
        <v>131</v>
      </c>
      <c r="AT156" s="197" t="s">
        <v>127</v>
      </c>
      <c r="AU156" s="197" t="s">
        <v>85</v>
      </c>
      <c r="AY156" s="15" t="s">
        <v>125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5" t="s">
        <v>83</v>
      </c>
      <c r="BK156" s="198">
        <f>ROUND(I156*H156,2)</f>
        <v>0</v>
      </c>
      <c r="BL156" s="15" t="s">
        <v>131</v>
      </c>
      <c r="BM156" s="197" t="s">
        <v>192</v>
      </c>
    </row>
    <row r="157" spans="1:65" s="13" customFormat="1" ht="11.25">
      <c r="B157" s="199"/>
      <c r="C157" s="200"/>
      <c r="D157" s="201" t="s">
        <v>141</v>
      </c>
      <c r="E157" s="202" t="s">
        <v>1</v>
      </c>
      <c r="F157" s="203" t="s">
        <v>193</v>
      </c>
      <c r="G157" s="200"/>
      <c r="H157" s="204">
        <v>2</v>
      </c>
      <c r="I157" s="205"/>
      <c r="J157" s="200"/>
      <c r="K157" s="200"/>
      <c r="L157" s="206"/>
      <c r="M157" s="207"/>
      <c r="N157" s="208"/>
      <c r="O157" s="208"/>
      <c r="P157" s="208"/>
      <c r="Q157" s="208"/>
      <c r="R157" s="208"/>
      <c r="S157" s="208"/>
      <c r="T157" s="209"/>
      <c r="AT157" s="210" t="s">
        <v>141</v>
      </c>
      <c r="AU157" s="210" t="s">
        <v>85</v>
      </c>
      <c r="AV157" s="13" t="s">
        <v>85</v>
      </c>
      <c r="AW157" s="13" t="s">
        <v>31</v>
      </c>
      <c r="AX157" s="13" t="s">
        <v>83</v>
      </c>
      <c r="AY157" s="210" t="s">
        <v>125</v>
      </c>
    </row>
    <row r="158" spans="1:65" s="2" customFormat="1" ht="24.2" customHeight="1">
      <c r="A158" s="32"/>
      <c r="B158" s="33"/>
      <c r="C158" s="185" t="s">
        <v>194</v>
      </c>
      <c r="D158" s="185" t="s">
        <v>127</v>
      </c>
      <c r="E158" s="186" t="s">
        <v>195</v>
      </c>
      <c r="F158" s="187" t="s">
        <v>196</v>
      </c>
      <c r="G158" s="188" t="s">
        <v>139</v>
      </c>
      <c r="H158" s="189">
        <v>2</v>
      </c>
      <c r="I158" s="190"/>
      <c r="J158" s="191">
        <f>ROUND(I158*H158,2)</f>
        <v>0</v>
      </c>
      <c r="K158" s="192"/>
      <c r="L158" s="37"/>
      <c r="M158" s="193" t="s">
        <v>1</v>
      </c>
      <c r="N158" s="194" t="s">
        <v>40</v>
      </c>
      <c r="O158" s="69"/>
      <c r="P158" s="195">
        <f>O158*H158</f>
        <v>0</v>
      </c>
      <c r="Q158" s="195">
        <v>0</v>
      </c>
      <c r="R158" s="195">
        <f>Q158*H158</f>
        <v>0</v>
      </c>
      <c r="S158" s="195">
        <v>0</v>
      </c>
      <c r="T158" s="196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97" t="s">
        <v>131</v>
      </c>
      <c r="AT158" s="197" t="s">
        <v>127</v>
      </c>
      <c r="AU158" s="197" t="s">
        <v>85</v>
      </c>
      <c r="AY158" s="15" t="s">
        <v>125</v>
      </c>
      <c r="BE158" s="198">
        <f>IF(N158="základní",J158,0)</f>
        <v>0</v>
      </c>
      <c r="BF158" s="198">
        <f>IF(N158="snížená",J158,0)</f>
        <v>0</v>
      </c>
      <c r="BG158" s="198">
        <f>IF(N158="zákl. přenesená",J158,0)</f>
        <v>0</v>
      </c>
      <c r="BH158" s="198">
        <f>IF(N158="sníž. přenesená",J158,0)</f>
        <v>0</v>
      </c>
      <c r="BI158" s="198">
        <f>IF(N158="nulová",J158,0)</f>
        <v>0</v>
      </c>
      <c r="BJ158" s="15" t="s">
        <v>83</v>
      </c>
      <c r="BK158" s="198">
        <f>ROUND(I158*H158,2)</f>
        <v>0</v>
      </c>
      <c r="BL158" s="15" t="s">
        <v>131</v>
      </c>
      <c r="BM158" s="197" t="s">
        <v>197</v>
      </c>
    </row>
    <row r="159" spans="1:65" s="13" customFormat="1" ht="11.25">
      <c r="B159" s="199"/>
      <c r="C159" s="200"/>
      <c r="D159" s="201" t="s">
        <v>141</v>
      </c>
      <c r="E159" s="202" t="s">
        <v>1</v>
      </c>
      <c r="F159" s="203" t="s">
        <v>193</v>
      </c>
      <c r="G159" s="200"/>
      <c r="H159" s="204">
        <v>2</v>
      </c>
      <c r="I159" s="205"/>
      <c r="J159" s="200"/>
      <c r="K159" s="200"/>
      <c r="L159" s="206"/>
      <c r="M159" s="207"/>
      <c r="N159" s="208"/>
      <c r="O159" s="208"/>
      <c r="P159" s="208"/>
      <c r="Q159" s="208"/>
      <c r="R159" s="208"/>
      <c r="S159" s="208"/>
      <c r="T159" s="209"/>
      <c r="AT159" s="210" t="s">
        <v>141</v>
      </c>
      <c r="AU159" s="210" t="s">
        <v>85</v>
      </c>
      <c r="AV159" s="13" t="s">
        <v>85</v>
      </c>
      <c r="AW159" s="13" t="s">
        <v>31</v>
      </c>
      <c r="AX159" s="13" t="s">
        <v>83</v>
      </c>
      <c r="AY159" s="210" t="s">
        <v>125</v>
      </c>
    </row>
    <row r="160" spans="1:65" s="12" customFormat="1" ht="22.9" customHeight="1">
      <c r="B160" s="169"/>
      <c r="C160" s="170"/>
      <c r="D160" s="171" t="s">
        <v>74</v>
      </c>
      <c r="E160" s="183" t="s">
        <v>198</v>
      </c>
      <c r="F160" s="183" t="s">
        <v>199</v>
      </c>
      <c r="G160" s="170"/>
      <c r="H160" s="170"/>
      <c r="I160" s="173"/>
      <c r="J160" s="184">
        <f>BK160</f>
        <v>0</v>
      </c>
      <c r="K160" s="170"/>
      <c r="L160" s="175"/>
      <c r="M160" s="176"/>
      <c r="N160" s="177"/>
      <c r="O160" s="177"/>
      <c r="P160" s="178">
        <f>SUM(P161:P169)</f>
        <v>0</v>
      </c>
      <c r="Q160" s="177"/>
      <c r="R160" s="178">
        <f>SUM(R161:R169)</f>
        <v>0</v>
      </c>
      <c r="S160" s="177"/>
      <c r="T160" s="179">
        <f>SUM(T161:T169)</f>
        <v>0</v>
      </c>
      <c r="AR160" s="180" t="s">
        <v>83</v>
      </c>
      <c r="AT160" s="181" t="s">
        <v>74</v>
      </c>
      <c r="AU160" s="181" t="s">
        <v>83</v>
      </c>
      <c r="AY160" s="180" t="s">
        <v>125</v>
      </c>
      <c r="BK160" s="182">
        <f>SUM(BK161:BK169)</f>
        <v>0</v>
      </c>
    </row>
    <row r="161" spans="1:65" s="2" customFormat="1" ht="24.2" customHeight="1">
      <c r="A161" s="32"/>
      <c r="B161" s="33"/>
      <c r="C161" s="185" t="s">
        <v>8</v>
      </c>
      <c r="D161" s="185" t="s">
        <v>127</v>
      </c>
      <c r="E161" s="186" t="s">
        <v>200</v>
      </c>
      <c r="F161" s="187" t="s">
        <v>201</v>
      </c>
      <c r="G161" s="188" t="s">
        <v>202</v>
      </c>
      <c r="H161" s="189">
        <v>75.3</v>
      </c>
      <c r="I161" s="190"/>
      <c r="J161" s="191">
        <f>ROUND(I161*H161,2)</f>
        <v>0</v>
      </c>
      <c r="K161" s="192"/>
      <c r="L161" s="37"/>
      <c r="M161" s="193" t="s">
        <v>1</v>
      </c>
      <c r="N161" s="194" t="s">
        <v>40</v>
      </c>
      <c r="O161" s="69"/>
      <c r="P161" s="195">
        <f>O161*H161</f>
        <v>0</v>
      </c>
      <c r="Q161" s="195">
        <v>0</v>
      </c>
      <c r="R161" s="195">
        <f>Q161*H161</f>
        <v>0</v>
      </c>
      <c r="S161" s="195">
        <v>0</v>
      </c>
      <c r="T161" s="196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97" t="s">
        <v>131</v>
      </c>
      <c r="AT161" s="197" t="s">
        <v>127</v>
      </c>
      <c r="AU161" s="197" t="s">
        <v>85</v>
      </c>
      <c r="AY161" s="15" t="s">
        <v>125</v>
      </c>
      <c r="BE161" s="198">
        <f>IF(N161="základní",J161,0)</f>
        <v>0</v>
      </c>
      <c r="BF161" s="198">
        <f>IF(N161="snížená",J161,0)</f>
        <v>0</v>
      </c>
      <c r="BG161" s="198">
        <f>IF(N161="zákl. přenesená",J161,0)</f>
        <v>0</v>
      </c>
      <c r="BH161" s="198">
        <f>IF(N161="sníž. přenesená",J161,0)</f>
        <v>0</v>
      </c>
      <c r="BI161" s="198">
        <f>IF(N161="nulová",J161,0)</f>
        <v>0</v>
      </c>
      <c r="BJ161" s="15" t="s">
        <v>83</v>
      </c>
      <c r="BK161" s="198">
        <f>ROUND(I161*H161,2)</f>
        <v>0</v>
      </c>
      <c r="BL161" s="15" t="s">
        <v>131</v>
      </c>
      <c r="BM161" s="197" t="s">
        <v>203</v>
      </c>
    </row>
    <row r="162" spans="1:65" s="2" customFormat="1" ht="24.2" customHeight="1">
      <c r="A162" s="32"/>
      <c r="B162" s="33"/>
      <c r="C162" s="185" t="s">
        <v>204</v>
      </c>
      <c r="D162" s="185" t="s">
        <v>127</v>
      </c>
      <c r="E162" s="186" t="s">
        <v>205</v>
      </c>
      <c r="F162" s="187" t="s">
        <v>206</v>
      </c>
      <c r="G162" s="188" t="s">
        <v>202</v>
      </c>
      <c r="H162" s="189">
        <v>753</v>
      </c>
      <c r="I162" s="190"/>
      <c r="J162" s="191">
        <f>ROUND(I162*H162,2)</f>
        <v>0</v>
      </c>
      <c r="K162" s="192"/>
      <c r="L162" s="37"/>
      <c r="M162" s="193" t="s">
        <v>1</v>
      </c>
      <c r="N162" s="194" t="s">
        <v>40</v>
      </c>
      <c r="O162" s="69"/>
      <c r="P162" s="195">
        <f>O162*H162</f>
        <v>0</v>
      </c>
      <c r="Q162" s="195">
        <v>0</v>
      </c>
      <c r="R162" s="195">
        <f>Q162*H162</f>
        <v>0</v>
      </c>
      <c r="S162" s="195">
        <v>0</v>
      </c>
      <c r="T162" s="196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97" t="s">
        <v>131</v>
      </c>
      <c r="AT162" s="197" t="s">
        <v>127</v>
      </c>
      <c r="AU162" s="197" t="s">
        <v>85</v>
      </c>
      <c r="AY162" s="15" t="s">
        <v>125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15" t="s">
        <v>83</v>
      </c>
      <c r="BK162" s="198">
        <f>ROUND(I162*H162,2)</f>
        <v>0</v>
      </c>
      <c r="BL162" s="15" t="s">
        <v>131</v>
      </c>
      <c r="BM162" s="197" t="s">
        <v>207</v>
      </c>
    </row>
    <row r="163" spans="1:65" s="13" customFormat="1" ht="11.25">
      <c r="B163" s="199"/>
      <c r="C163" s="200"/>
      <c r="D163" s="201" t="s">
        <v>141</v>
      </c>
      <c r="E163" s="200"/>
      <c r="F163" s="203" t="s">
        <v>208</v>
      </c>
      <c r="G163" s="200"/>
      <c r="H163" s="204">
        <v>753</v>
      </c>
      <c r="I163" s="205"/>
      <c r="J163" s="200"/>
      <c r="K163" s="200"/>
      <c r="L163" s="206"/>
      <c r="M163" s="207"/>
      <c r="N163" s="208"/>
      <c r="O163" s="208"/>
      <c r="P163" s="208"/>
      <c r="Q163" s="208"/>
      <c r="R163" s="208"/>
      <c r="S163" s="208"/>
      <c r="T163" s="209"/>
      <c r="AT163" s="210" t="s">
        <v>141</v>
      </c>
      <c r="AU163" s="210" t="s">
        <v>85</v>
      </c>
      <c r="AV163" s="13" t="s">
        <v>85</v>
      </c>
      <c r="AW163" s="13" t="s">
        <v>4</v>
      </c>
      <c r="AX163" s="13" t="s">
        <v>83</v>
      </c>
      <c r="AY163" s="210" t="s">
        <v>125</v>
      </c>
    </row>
    <row r="164" spans="1:65" s="2" customFormat="1" ht="24.2" customHeight="1">
      <c r="A164" s="32"/>
      <c r="B164" s="33"/>
      <c r="C164" s="185" t="s">
        <v>209</v>
      </c>
      <c r="D164" s="185" t="s">
        <v>127</v>
      </c>
      <c r="E164" s="186" t="s">
        <v>210</v>
      </c>
      <c r="F164" s="187" t="s">
        <v>211</v>
      </c>
      <c r="G164" s="188" t="s">
        <v>202</v>
      </c>
      <c r="H164" s="189">
        <v>75.3</v>
      </c>
      <c r="I164" s="190"/>
      <c r="J164" s="191">
        <f>ROUND(I164*H164,2)</f>
        <v>0</v>
      </c>
      <c r="K164" s="192"/>
      <c r="L164" s="37"/>
      <c r="M164" s="193" t="s">
        <v>1</v>
      </c>
      <c r="N164" s="194" t="s">
        <v>40</v>
      </c>
      <c r="O164" s="69"/>
      <c r="P164" s="195">
        <f>O164*H164</f>
        <v>0</v>
      </c>
      <c r="Q164" s="195">
        <v>0</v>
      </c>
      <c r="R164" s="195">
        <f>Q164*H164</f>
        <v>0</v>
      </c>
      <c r="S164" s="195">
        <v>0</v>
      </c>
      <c r="T164" s="196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97" t="s">
        <v>131</v>
      </c>
      <c r="AT164" s="197" t="s">
        <v>127</v>
      </c>
      <c r="AU164" s="197" t="s">
        <v>85</v>
      </c>
      <c r="AY164" s="15" t="s">
        <v>125</v>
      </c>
      <c r="BE164" s="198">
        <f>IF(N164="základní",J164,0)</f>
        <v>0</v>
      </c>
      <c r="BF164" s="198">
        <f>IF(N164="snížená",J164,0)</f>
        <v>0</v>
      </c>
      <c r="BG164" s="198">
        <f>IF(N164="zákl. přenesená",J164,0)</f>
        <v>0</v>
      </c>
      <c r="BH164" s="198">
        <f>IF(N164="sníž. přenesená",J164,0)</f>
        <v>0</v>
      </c>
      <c r="BI164" s="198">
        <f>IF(N164="nulová",J164,0)</f>
        <v>0</v>
      </c>
      <c r="BJ164" s="15" t="s">
        <v>83</v>
      </c>
      <c r="BK164" s="198">
        <f>ROUND(I164*H164,2)</f>
        <v>0</v>
      </c>
      <c r="BL164" s="15" t="s">
        <v>131</v>
      </c>
      <c r="BM164" s="197" t="s">
        <v>212</v>
      </c>
    </row>
    <row r="165" spans="1:65" s="2" customFormat="1" ht="16.5" customHeight="1">
      <c r="A165" s="32"/>
      <c r="B165" s="33"/>
      <c r="C165" s="185" t="s">
        <v>213</v>
      </c>
      <c r="D165" s="185" t="s">
        <v>127</v>
      </c>
      <c r="E165" s="186" t="s">
        <v>214</v>
      </c>
      <c r="F165" s="187" t="s">
        <v>215</v>
      </c>
      <c r="G165" s="188" t="s">
        <v>202</v>
      </c>
      <c r="H165" s="189">
        <v>75.3</v>
      </c>
      <c r="I165" s="190"/>
      <c r="J165" s="191">
        <f>ROUND(I165*H165,2)</f>
        <v>0</v>
      </c>
      <c r="K165" s="192"/>
      <c r="L165" s="37"/>
      <c r="M165" s="193" t="s">
        <v>1</v>
      </c>
      <c r="N165" s="194" t="s">
        <v>40</v>
      </c>
      <c r="O165" s="69"/>
      <c r="P165" s="195">
        <f>O165*H165</f>
        <v>0</v>
      </c>
      <c r="Q165" s="195">
        <v>0</v>
      </c>
      <c r="R165" s="195">
        <f>Q165*H165</f>
        <v>0</v>
      </c>
      <c r="S165" s="195">
        <v>0</v>
      </c>
      <c r="T165" s="196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97" t="s">
        <v>131</v>
      </c>
      <c r="AT165" s="197" t="s">
        <v>127</v>
      </c>
      <c r="AU165" s="197" t="s">
        <v>85</v>
      </c>
      <c r="AY165" s="15" t="s">
        <v>125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15" t="s">
        <v>83</v>
      </c>
      <c r="BK165" s="198">
        <f>ROUND(I165*H165,2)</f>
        <v>0</v>
      </c>
      <c r="BL165" s="15" t="s">
        <v>131</v>
      </c>
      <c r="BM165" s="197" t="s">
        <v>216</v>
      </c>
    </row>
    <row r="166" spans="1:65" s="2" customFormat="1" ht="24.2" customHeight="1">
      <c r="A166" s="32"/>
      <c r="B166" s="33"/>
      <c r="C166" s="185" t="s">
        <v>217</v>
      </c>
      <c r="D166" s="185" t="s">
        <v>127</v>
      </c>
      <c r="E166" s="186" t="s">
        <v>218</v>
      </c>
      <c r="F166" s="187" t="s">
        <v>219</v>
      </c>
      <c r="G166" s="188" t="s">
        <v>202</v>
      </c>
      <c r="H166" s="189">
        <v>753</v>
      </c>
      <c r="I166" s="190"/>
      <c r="J166" s="191">
        <f>ROUND(I166*H166,2)</f>
        <v>0</v>
      </c>
      <c r="K166" s="192"/>
      <c r="L166" s="37"/>
      <c r="M166" s="193" t="s">
        <v>1</v>
      </c>
      <c r="N166" s="194" t="s">
        <v>40</v>
      </c>
      <c r="O166" s="69"/>
      <c r="P166" s="195">
        <f>O166*H166</f>
        <v>0</v>
      </c>
      <c r="Q166" s="195">
        <v>0</v>
      </c>
      <c r="R166" s="195">
        <f>Q166*H166</f>
        <v>0</v>
      </c>
      <c r="S166" s="195">
        <v>0</v>
      </c>
      <c r="T166" s="196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97" t="s">
        <v>131</v>
      </c>
      <c r="AT166" s="197" t="s">
        <v>127</v>
      </c>
      <c r="AU166" s="197" t="s">
        <v>85</v>
      </c>
      <c r="AY166" s="15" t="s">
        <v>125</v>
      </c>
      <c r="BE166" s="198">
        <f>IF(N166="základní",J166,0)</f>
        <v>0</v>
      </c>
      <c r="BF166" s="198">
        <f>IF(N166="snížená",J166,0)</f>
        <v>0</v>
      </c>
      <c r="BG166" s="198">
        <f>IF(N166="zákl. přenesená",J166,0)</f>
        <v>0</v>
      </c>
      <c r="BH166" s="198">
        <f>IF(N166="sníž. přenesená",J166,0)</f>
        <v>0</v>
      </c>
      <c r="BI166" s="198">
        <f>IF(N166="nulová",J166,0)</f>
        <v>0</v>
      </c>
      <c r="BJ166" s="15" t="s">
        <v>83</v>
      </c>
      <c r="BK166" s="198">
        <f>ROUND(I166*H166,2)</f>
        <v>0</v>
      </c>
      <c r="BL166" s="15" t="s">
        <v>131</v>
      </c>
      <c r="BM166" s="197" t="s">
        <v>220</v>
      </c>
    </row>
    <row r="167" spans="1:65" s="13" customFormat="1" ht="11.25">
      <c r="B167" s="199"/>
      <c r="C167" s="200"/>
      <c r="D167" s="201" t="s">
        <v>141</v>
      </c>
      <c r="E167" s="200"/>
      <c r="F167" s="203" t="s">
        <v>208</v>
      </c>
      <c r="G167" s="200"/>
      <c r="H167" s="204">
        <v>753</v>
      </c>
      <c r="I167" s="205"/>
      <c r="J167" s="200"/>
      <c r="K167" s="200"/>
      <c r="L167" s="206"/>
      <c r="M167" s="207"/>
      <c r="N167" s="208"/>
      <c r="O167" s="208"/>
      <c r="P167" s="208"/>
      <c r="Q167" s="208"/>
      <c r="R167" s="208"/>
      <c r="S167" s="208"/>
      <c r="T167" s="209"/>
      <c r="AT167" s="210" t="s">
        <v>141</v>
      </c>
      <c r="AU167" s="210" t="s">
        <v>85</v>
      </c>
      <c r="AV167" s="13" t="s">
        <v>85</v>
      </c>
      <c r="AW167" s="13" t="s">
        <v>4</v>
      </c>
      <c r="AX167" s="13" t="s">
        <v>83</v>
      </c>
      <c r="AY167" s="210" t="s">
        <v>125</v>
      </c>
    </row>
    <row r="168" spans="1:65" s="2" customFormat="1" ht="33" customHeight="1">
      <c r="A168" s="32"/>
      <c r="B168" s="33"/>
      <c r="C168" s="185" t="s">
        <v>221</v>
      </c>
      <c r="D168" s="185" t="s">
        <v>127</v>
      </c>
      <c r="E168" s="186" t="s">
        <v>222</v>
      </c>
      <c r="F168" s="187" t="s">
        <v>223</v>
      </c>
      <c r="G168" s="188" t="s">
        <v>202</v>
      </c>
      <c r="H168" s="189">
        <v>75.3</v>
      </c>
      <c r="I168" s="190"/>
      <c r="J168" s="191">
        <f>ROUND(I168*H168,2)</f>
        <v>0</v>
      </c>
      <c r="K168" s="192"/>
      <c r="L168" s="37"/>
      <c r="M168" s="193" t="s">
        <v>1</v>
      </c>
      <c r="N168" s="194" t="s">
        <v>40</v>
      </c>
      <c r="O168" s="69"/>
      <c r="P168" s="195">
        <f>O168*H168</f>
        <v>0</v>
      </c>
      <c r="Q168" s="195">
        <v>0</v>
      </c>
      <c r="R168" s="195">
        <f>Q168*H168</f>
        <v>0</v>
      </c>
      <c r="S168" s="195">
        <v>0</v>
      </c>
      <c r="T168" s="196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97" t="s">
        <v>131</v>
      </c>
      <c r="AT168" s="197" t="s">
        <v>127</v>
      </c>
      <c r="AU168" s="197" t="s">
        <v>85</v>
      </c>
      <c r="AY168" s="15" t="s">
        <v>125</v>
      </c>
      <c r="BE168" s="198">
        <f>IF(N168="základní",J168,0)</f>
        <v>0</v>
      </c>
      <c r="BF168" s="198">
        <f>IF(N168="snížená",J168,0)</f>
        <v>0</v>
      </c>
      <c r="BG168" s="198">
        <f>IF(N168="zákl. přenesená",J168,0)</f>
        <v>0</v>
      </c>
      <c r="BH168" s="198">
        <f>IF(N168="sníž. přenesená",J168,0)</f>
        <v>0</v>
      </c>
      <c r="BI168" s="198">
        <f>IF(N168="nulová",J168,0)</f>
        <v>0</v>
      </c>
      <c r="BJ168" s="15" t="s">
        <v>83</v>
      </c>
      <c r="BK168" s="198">
        <f>ROUND(I168*H168,2)</f>
        <v>0</v>
      </c>
      <c r="BL168" s="15" t="s">
        <v>131</v>
      </c>
      <c r="BM168" s="197" t="s">
        <v>224</v>
      </c>
    </row>
    <row r="169" spans="1:65" s="2" customFormat="1" ht="24.2" customHeight="1">
      <c r="A169" s="32"/>
      <c r="B169" s="33"/>
      <c r="C169" s="185" t="s">
        <v>7</v>
      </c>
      <c r="D169" s="185" t="s">
        <v>127</v>
      </c>
      <c r="E169" s="186" t="s">
        <v>225</v>
      </c>
      <c r="F169" s="187" t="s">
        <v>226</v>
      </c>
      <c r="G169" s="188" t="s">
        <v>202</v>
      </c>
      <c r="H169" s="189">
        <v>400</v>
      </c>
      <c r="I169" s="190"/>
      <c r="J169" s="191">
        <f>ROUND(I169*H169,2)</f>
        <v>0</v>
      </c>
      <c r="K169" s="192"/>
      <c r="L169" s="37"/>
      <c r="M169" s="193" t="s">
        <v>1</v>
      </c>
      <c r="N169" s="194" t="s">
        <v>40</v>
      </c>
      <c r="O169" s="69"/>
      <c r="P169" s="195">
        <f>O169*H169</f>
        <v>0</v>
      </c>
      <c r="Q169" s="195">
        <v>0</v>
      </c>
      <c r="R169" s="195">
        <f>Q169*H169</f>
        <v>0</v>
      </c>
      <c r="S169" s="195">
        <v>0</v>
      </c>
      <c r="T169" s="196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97" t="s">
        <v>131</v>
      </c>
      <c r="AT169" s="197" t="s">
        <v>127</v>
      </c>
      <c r="AU169" s="197" t="s">
        <v>85</v>
      </c>
      <c r="AY169" s="15" t="s">
        <v>125</v>
      </c>
      <c r="BE169" s="198">
        <f>IF(N169="základní",J169,0)</f>
        <v>0</v>
      </c>
      <c r="BF169" s="198">
        <f>IF(N169="snížená",J169,0)</f>
        <v>0</v>
      </c>
      <c r="BG169" s="198">
        <f>IF(N169="zákl. přenesená",J169,0)</f>
        <v>0</v>
      </c>
      <c r="BH169" s="198">
        <f>IF(N169="sníž. přenesená",J169,0)</f>
        <v>0</v>
      </c>
      <c r="BI169" s="198">
        <f>IF(N169="nulová",J169,0)</f>
        <v>0</v>
      </c>
      <c r="BJ169" s="15" t="s">
        <v>83</v>
      </c>
      <c r="BK169" s="198">
        <f>ROUND(I169*H169,2)</f>
        <v>0</v>
      </c>
      <c r="BL169" s="15" t="s">
        <v>131</v>
      </c>
      <c r="BM169" s="197" t="s">
        <v>227</v>
      </c>
    </row>
    <row r="170" spans="1:65" s="12" customFormat="1" ht="25.9" customHeight="1">
      <c r="B170" s="169"/>
      <c r="C170" s="170"/>
      <c r="D170" s="171" t="s">
        <v>74</v>
      </c>
      <c r="E170" s="172" t="s">
        <v>228</v>
      </c>
      <c r="F170" s="172" t="s">
        <v>229</v>
      </c>
      <c r="G170" s="170"/>
      <c r="H170" s="170"/>
      <c r="I170" s="173"/>
      <c r="J170" s="174">
        <f>BK170</f>
        <v>0</v>
      </c>
      <c r="K170" s="170"/>
      <c r="L170" s="175"/>
      <c r="M170" s="176"/>
      <c r="N170" s="177"/>
      <c r="O170" s="177"/>
      <c r="P170" s="178">
        <f>P171+P174</f>
        <v>0</v>
      </c>
      <c r="Q170" s="177"/>
      <c r="R170" s="178">
        <f>R171+R174</f>
        <v>3.73152E-2</v>
      </c>
      <c r="S170" s="177"/>
      <c r="T170" s="179">
        <f>T171+T174</f>
        <v>0</v>
      </c>
      <c r="AR170" s="180" t="s">
        <v>85</v>
      </c>
      <c r="AT170" s="181" t="s">
        <v>74</v>
      </c>
      <c r="AU170" s="181" t="s">
        <v>75</v>
      </c>
      <c r="AY170" s="180" t="s">
        <v>125</v>
      </c>
      <c r="BK170" s="182">
        <f>BK171+BK174</f>
        <v>0</v>
      </c>
    </row>
    <row r="171" spans="1:65" s="12" customFormat="1" ht="22.9" customHeight="1">
      <c r="B171" s="169"/>
      <c r="C171" s="170"/>
      <c r="D171" s="171" t="s">
        <v>74</v>
      </c>
      <c r="E171" s="183" t="s">
        <v>230</v>
      </c>
      <c r="F171" s="183" t="s">
        <v>231</v>
      </c>
      <c r="G171" s="170"/>
      <c r="H171" s="170"/>
      <c r="I171" s="173"/>
      <c r="J171" s="184">
        <f>BK171</f>
        <v>0</v>
      </c>
      <c r="K171" s="170"/>
      <c r="L171" s="175"/>
      <c r="M171" s="176"/>
      <c r="N171" s="177"/>
      <c r="O171" s="177"/>
      <c r="P171" s="178">
        <f>SUM(P172:P173)</f>
        <v>0</v>
      </c>
      <c r="Q171" s="177"/>
      <c r="R171" s="178">
        <f>SUM(R172:R173)</f>
        <v>2E-3</v>
      </c>
      <c r="S171" s="177"/>
      <c r="T171" s="179">
        <f>SUM(T172:T173)</f>
        <v>0</v>
      </c>
      <c r="AR171" s="180" t="s">
        <v>85</v>
      </c>
      <c r="AT171" s="181" t="s">
        <v>74</v>
      </c>
      <c r="AU171" s="181" t="s">
        <v>83</v>
      </c>
      <c r="AY171" s="180" t="s">
        <v>125</v>
      </c>
      <c r="BK171" s="182">
        <f>SUM(BK172:BK173)</f>
        <v>0</v>
      </c>
    </row>
    <row r="172" spans="1:65" s="2" customFormat="1" ht="24.2" customHeight="1">
      <c r="A172" s="32"/>
      <c r="B172" s="33"/>
      <c r="C172" s="185" t="s">
        <v>232</v>
      </c>
      <c r="D172" s="185" t="s">
        <v>127</v>
      </c>
      <c r="E172" s="186" t="s">
        <v>233</v>
      </c>
      <c r="F172" s="187" t="s">
        <v>234</v>
      </c>
      <c r="G172" s="188" t="s">
        <v>152</v>
      </c>
      <c r="H172" s="189">
        <v>2</v>
      </c>
      <c r="I172" s="190"/>
      <c r="J172" s="191">
        <f>ROUND(I172*H172,2)</f>
        <v>0</v>
      </c>
      <c r="K172" s="192"/>
      <c r="L172" s="37"/>
      <c r="M172" s="193" t="s">
        <v>1</v>
      </c>
      <c r="N172" s="194" t="s">
        <v>40</v>
      </c>
      <c r="O172" s="69"/>
      <c r="P172" s="195">
        <f>O172*H172</f>
        <v>0</v>
      </c>
      <c r="Q172" s="195">
        <v>0</v>
      </c>
      <c r="R172" s="195">
        <f>Q172*H172</f>
        <v>0</v>
      </c>
      <c r="S172" s="195">
        <v>0</v>
      </c>
      <c r="T172" s="196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97" t="s">
        <v>204</v>
      </c>
      <c r="AT172" s="197" t="s">
        <v>127</v>
      </c>
      <c r="AU172" s="197" t="s">
        <v>85</v>
      </c>
      <c r="AY172" s="15" t="s">
        <v>125</v>
      </c>
      <c r="BE172" s="198">
        <f>IF(N172="základní",J172,0)</f>
        <v>0</v>
      </c>
      <c r="BF172" s="198">
        <f>IF(N172="snížená",J172,0)</f>
        <v>0</v>
      </c>
      <c r="BG172" s="198">
        <f>IF(N172="zákl. přenesená",J172,0)</f>
        <v>0</v>
      </c>
      <c r="BH172" s="198">
        <f>IF(N172="sníž. přenesená",J172,0)</f>
        <v>0</v>
      </c>
      <c r="BI172" s="198">
        <f>IF(N172="nulová",J172,0)</f>
        <v>0</v>
      </c>
      <c r="BJ172" s="15" t="s">
        <v>83</v>
      </c>
      <c r="BK172" s="198">
        <f>ROUND(I172*H172,2)</f>
        <v>0</v>
      </c>
      <c r="BL172" s="15" t="s">
        <v>204</v>
      </c>
      <c r="BM172" s="197" t="s">
        <v>235</v>
      </c>
    </row>
    <row r="173" spans="1:65" s="2" customFormat="1" ht="24.2" customHeight="1">
      <c r="A173" s="32"/>
      <c r="B173" s="33"/>
      <c r="C173" s="211" t="s">
        <v>236</v>
      </c>
      <c r="D173" s="211" t="s">
        <v>143</v>
      </c>
      <c r="E173" s="212" t="s">
        <v>237</v>
      </c>
      <c r="F173" s="213" t="s">
        <v>238</v>
      </c>
      <c r="G173" s="214" t="s">
        <v>239</v>
      </c>
      <c r="H173" s="215">
        <v>2</v>
      </c>
      <c r="I173" s="216"/>
      <c r="J173" s="217">
        <f>ROUND(I173*H173,2)</f>
        <v>0</v>
      </c>
      <c r="K173" s="218"/>
      <c r="L173" s="219"/>
      <c r="M173" s="220" t="s">
        <v>1</v>
      </c>
      <c r="N173" s="221" t="s">
        <v>40</v>
      </c>
      <c r="O173" s="69"/>
      <c r="P173" s="195">
        <f>O173*H173</f>
        <v>0</v>
      </c>
      <c r="Q173" s="195">
        <v>1E-3</v>
      </c>
      <c r="R173" s="195">
        <f>Q173*H173</f>
        <v>2E-3</v>
      </c>
      <c r="S173" s="195">
        <v>0</v>
      </c>
      <c r="T173" s="196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97" t="s">
        <v>240</v>
      </c>
      <c r="AT173" s="197" t="s">
        <v>143</v>
      </c>
      <c r="AU173" s="197" t="s">
        <v>85</v>
      </c>
      <c r="AY173" s="15" t="s">
        <v>125</v>
      </c>
      <c r="BE173" s="198">
        <f>IF(N173="základní",J173,0)</f>
        <v>0</v>
      </c>
      <c r="BF173" s="198">
        <f>IF(N173="snížená",J173,0)</f>
        <v>0</v>
      </c>
      <c r="BG173" s="198">
        <f>IF(N173="zákl. přenesená",J173,0)</f>
        <v>0</v>
      </c>
      <c r="BH173" s="198">
        <f>IF(N173="sníž. přenesená",J173,0)</f>
        <v>0</v>
      </c>
      <c r="BI173" s="198">
        <f>IF(N173="nulová",J173,0)</f>
        <v>0</v>
      </c>
      <c r="BJ173" s="15" t="s">
        <v>83</v>
      </c>
      <c r="BK173" s="198">
        <f>ROUND(I173*H173,2)</f>
        <v>0</v>
      </c>
      <c r="BL173" s="15" t="s">
        <v>204</v>
      </c>
      <c r="BM173" s="197" t="s">
        <v>241</v>
      </c>
    </row>
    <row r="174" spans="1:65" s="12" customFormat="1" ht="22.9" customHeight="1">
      <c r="B174" s="169"/>
      <c r="C174" s="170"/>
      <c r="D174" s="171" t="s">
        <v>74</v>
      </c>
      <c r="E174" s="183" t="s">
        <v>242</v>
      </c>
      <c r="F174" s="183" t="s">
        <v>243</v>
      </c>
      <c r="G174" s="170"/>
      <c r="H174" s="170"/>
      <c r="I174" s="173"/>
      <c r="J174" s="184">
        <f>BK174</f>
        <v>0</v>
      </c>
      <c r="K174" s="170"/>
      <c r="L174" s="175"/>
      <c r="M174" s="176"/>
      <c r="N174" s="177"/>
      <c r="O174" s="177"/>
      <c r="P174" s="178">
        <f>P175</f>
        <v>0</v>
      </c>
      <c r="Q174" s="177"/>
      <c r="R174" s="178">
        <f>R175</f>
        <v>3.5315199999999998E-2</v>
      </c>
      <c r="S174" s="177"/>
      <c r="T174" s="179">
        <f>T175</f>
        <v>0</v>
      </c>
      <c r="AR174" s="180" t="s">
        <v>85</v>
      </c>
      <c r="AT174" s="181" t="s">
        <v>74</v>
      </c>
      <c r="AU174" s="181" t="s">
        <v>83</v>
      </c>
      <c r="AY174" s="180" t="s">
        <v>125</v>
      </c>
      <c r="BK174" s="182">
        <f>BK175</f>
        <v>0</v>
      </c>
    </row>
    <row r="175" spans="1:65" s="2" customFormat="1" ht="33" customHeight="1">
      <c r="A175" s="32"/>
      <c r="B175" s="33"/>
      <c r="C175" s="185" t="s">
        <v>244</v>
      </c>
      <c r="D175" s="185" t="s">
        <v>127</v>
      </c>
      <c r="E175" s="186" t="s">
        <v>245</v>
      </c>
      <c r="F175" s="187" t="s">
        <v>246</v>
      </c>
      <c r="G175" s="188" t="s">
        <v>247</v>
      </c>
      <c r="H175" s="189">
        <v>8</v>
      </c>
      <c r="I175" s="190"/>
      <c r="J175" s="191">
        <f>ROUND(I175*H175,2)</f>
        <v>0</v>
      </c>
      <c r="K175" s="192"/>
      <c r="L175" s="37"/>
      <c r="M175" s="193" t="s">
        <v>1</v>
      </c>
      <c r="N175" s="194" t="s">
        <v>40</v>
      </c>
      <c r="O175" s="69"/>
      <c r="P175" s="195">
        <f>O175*H175</f>
        <v>0</v>
      </c>
      <c r="Q175" s="195">
        <v>4.4143999999999997E-3</v>
      </c>
      <c r="R175" s="195">
        <f>Q175*H175</f>
        <v>3.5315199999999998E-2</v>
      </c>
      <c r="S175" s="195">
        <v>0</v>
      </c>
      <c r="T175" s="196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97" t="s">
        <v>204</v>
      </c>
      <c r="AT175" s="197" t="s">
        <v>127</v>
      </c>
      <c r="AU175" s="197" t="s">
        <v>85</v>
      </c>
      <c r="AY175" s="15" t="s">
        <v>125</v>
      </c>
      <c r="BE175" s="198">
        <f>IF(N175="základní",J175,0)</f>
        <v>0</v>
      </c>
      <c r="BF175" s="198">
        <f>IF(N175="snížená",J175,0)</f>
        <v>0</v>
      </c>
      <c r="BG175" s="198">
        <f>IF(N175="zákl. přenesená",J175,0)</f>
        <v>0</v>
      </c>
      <c r="BH175" s="198">
        <f>IF(N175="sníž. přenesená",J175,0)</f>
        <v>0</v>
      </c>
      <c r="BI175" s="198">
        <f>IF(N175="nulová",J175,0)</f>
        <v>0</v>
      </c>
      <c r="BJ175" s="15" t="s">
        <v>83</v>
      </c>
      <c r="BK175" s="198">
        <f>ROUND(I175*H175,2)</f>
        <v>0</v>
      </c>
      <c r="BL175" s="15" t="s">
        <v>204</v>
      </c>
      <c r="BM175" s="197" t="s">
        <v>248</v>
      </c>
    </row>
    <row r="176" spans="1:65" s="12" customFormat="1" ht="25.9" customHeight="1">
      <c r="B176" s="169"/>
      <c r="C176" s="170"/>
      <c r="D176" s="171" t="s">
        <v>74</v>
      </c>
      <c r="E176" s="172" t="s">
        <v>143</v>
      </c>
      <c r="F176" s="172" t="s">
        <v>249</v>
      </c>
      <c r="G176" s="170"/>
      <c r="H176" s="170"/>
      <c r="I176" s="173"/>
      <c r="J176" s="174">
        <f>BK176</f>
        <v>0</v>
      </c>
      <c r="K176" s="170"/>
      <c r="L176" s="175"/>
      <c r="M176" s="176"/>
      <c r="N176" s="177"/>
      <c r="O176" s="177"/>
      <c r="P176" s="178">
        <f>P177+P202</f>
        <v>0</v>
      </c>
      <c r="Q176" s="177"/>
      <c r="R176" s="178">
        <f>R177+R202</f>
        <v>741.10714619999987</v>
      </c>
      <c r="S176" s="177"/>
      <c r="T176" s="179">
        <f>T177+T202</f>
        <v>51.139999999999993</v>
      </c>
      <c r="AR176" s="180" t="s">
        <v>136</v>
      </c>
      <c r="AT176" s="181" t="s">
        <v>74</v>
      </c>
      <c r="AU176" s="181" t="s">
        <v>75</v>
      </c>
      <c r="AY176" s="180" t="s">
        <v>125</v>
      </c>
      <c r="BK176" s="182">
        <f>BK177+BK202</f>
        <v>0</v>
      </c>
    </row>
    <row r="177" spans="1:65" s="12" customFormat="1" ht="22.9" customHeight="1">
      <c r="B177" s="169"/>
      <c r="C177" s="170"/>
      <c r="D177" s="171" t="s">
        <v>74</v>
      </c>
      <c r="E177" s="183" t="s">
        <v>250</v>
      </c>
      <c r="F177" s="183" t="s">
        <v>251</v>
      </c>
      <c r="G177" s="170"/>
      <c r="H177" s="170"/>
      <c r="I177" s="173"/>
      <c r="J177" s="184">
        <f>BK177</f>
        <v>0</v>
      </c>
      <c r="K177" s="170"/>
      <c r="L177" s="175"/>
      <c r="M177" s="176"/>
      <c r="N177" s="177"/>
      <c r="O177" s="177"/>
      <c r="P177" s="178">
        <f>SUM(P178:P201)</f>
        <v>0</v>
      </c>
      <c r="Q177" s="177"/>
      <c r="R177" s="178">
        <f>SUM(R178:R201)</f>
        <v>18.627189999999999</v>
      </c>
      <c r="S177" s="177"/>
      <c r="T177" s="179">
        <f>SUM(T178:T201)</f>
        <v>0</v>
      </c>
      <c r="AR177" s="180" t="s">
        <v>136</v>
      </c>
      <c r="AT177" s="181" t="s">
        <v>74</v>
      </c>
      <c r="AU177" s="181" t="s">
        <v>83</v>
      </c>
      <c r="AY177" s="180" t="s">
        <v>125</v>
      </c>
      <c r="BK177" s="182">
        <f>SUM(BK178:BK201)</f>
        <v>0</v>
      </c>
    </row>
    <row r="178" spans="1:65" s="2" customFormat="1" ht="16.5" customHeight="1">
      <c r="A178" s="32"/>
      <c r="B178" s="33"/>
      <c r="C178" s="185" t="s">
        <v>252</v>
      </c>
      <c r="D178" s="185" t="s">
        <v>127</v>
      </c>
      <c r="E178" s="186" t="s">
        <v>253</v>
      </c>
      <c r="F178" s="187" t="s">
        <v>254</v>
      </c>
      <c r="G178" s="188" t="s">
        <v>139</v>
      </c>
      <c r="H178" s="189">
        <v>3480</v>
      </c>
      <c r="I178" s="190"/>
      <c r="J178" s="191">
        <f>ROUND(I178*H178,2)</f>
        <v>0</v>
      </c>
      <c r="K178" s="192"/>
      <c r="L178" s="37"/>
      <c r="M178" s="193" t="s">
        <v>1</v>
      </c>
      <c r="N178" s="194" t="s">
        <v>40</v>
      </c>
      <c r="O178" s="69"/>
      <c r="P178" s="195">
        <f>O178*H178</f>
        <v>0</v>
      </c>
      <c r="Q178" s="195">
        <v>0</v>
      </c>
      <c r="R178" s="195">
        <f>Q178*H178</f>
        <v>0</v>
      </c>
      <c r="S178" s="195">
        <v>0</v>
      </c>
      <c r="T178" s="196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97" t="s">
        <v>255</v>
      </c>
      <c r="AT178" s="197" t="s">
        <v>127</v>
      </c>
      <c r="AU178" s="197" t="s">
        <v>85</v>
      </c>
      <c r="AY178" s="15" t="s">
        <v>125</v>
      </c>
      <c r="BE178" s="198">
        <f>IF(N178="základní",J178,0)</f>
        <v>0</v>
      </c>
      <c r="BF178" s="198">
        <f>IF(N178="snížená",J178,0)</f>
        <v>0</v>
      </c>
      <c r="BG178" s="198">
        <f>IF(N178="zákl. přenesená",J178,0)</f>
        <v>0</v>
      </c>
      <c r="BH178" s="198">
        <f>IF(N178="sníž. přenesená",J178,0)</f>
        <v>0</v>
      </c>
      <c r="BI178" s="198">
        <f>IF(N178="nulová",J178,0)</f>
        <v>0</v>
      </c>
      <c r="BJ178" s="15" t="s">
        <v>83</v>
      </c>
      <c r="BK178" s="198">
        <f>ROUND(I178*H178,2)</f>
        <v>0</v>
      </c>
      <c r="BL178" s="15" t="s">
        <v>255</v>
      </c>
      <c r="BM178" s="197" t="s">
        <v>256</v>
      </c>
    </row>
    <row r="179" spans="1:65" s="13" customFormat="1" ht="11.25">
      <c r="B179" s="199"/>
      <c r="C179" s="200"/>
      <c r="D179" s="201" t="s">
        <v>141</v>
      </c>
      <c r="E179" s="202" t="s">
        <v>1</v>
      </c>
      <c r="F179" s="203" t="s">
        <v>257</v>
      </c>
      <c r="G179" s="200"/>
      <c r="H179" s="204">
        <v>3480</v>
      </c>
      <c r="I179" s="205"/>
      <c r="J179" s="200"/>
      <c r="K179" s="200"/>
      <c r="L179" s="206"/>
      <c r="M179" s="207"/>
      <c r="N179" s="208"/>
      <c r="O179" s="208"/>
      <c r="P179" s="208"/>
      <c r="Q179" s="208"/>
      <c r="R179" s="208"/>
      <c r="S179" s="208"/>
      <c r="T179" s="209"/>
      <c r="AT179" s="210" t="s">
        <v>141</v>
      </c>
      <c r="AU179" s="210" t="s">
        <v>85</v>
      </c>
      <c r="AV179" s="13" t="s">
        <v>85</v>
      </c>
      <c r="AW179" s="13" t="s">
        <v>31</v>
      </c>
      <c r="AX179" s="13" t="s">
        <v>83</v>
      </c>
      <c r="AY179" s="210" t="s">
        <v>125</v>
      </c>
    </row>
    <row r="180" spans="1:65" s="2" customFormat="1" ht="24.2" customHeight="1">
      <c r="A180" s="32"/>
      <c r="B180" s="33"/>
      <c r="C180" s="185" t="s">
        <v>258</v>
      </c>
      <c r="D180" s="185" t="s">
        <v>127</v>
      </c>
      <c r="E180" s="186" t="s">
        <v>259</v>
      </c>
      <c r="F180" s="187" t="s">
        <v>260</v>
      </c>
      <c r="G180" s="188" t="s">
        <v>139</v>
      </c>
      <c r="H180" s="189">
        <v>7308</v>
      </c>
      <c r="I180" s="190"/>
      <c r="J180" s="191">
        <f>ROUND(I180*H180,2)</f>
        <v>0</v>
      </c>
      <c r="K180" s="192"/>
      <c r="L180" s="37"/>
      <c r="M180" s="193" t="s">
        <v>1</v>
      </c>
      <c r="N180" s="194" t="s">
        <v>40</v>
      </c>
      <c r="O180" s="69"/>
      <c r="P180" s="195">
        <f>O180*H180</f>
        <v>0</v>
      </c>
      <c r="Q180" s="195">
        <v>0</v>
      </c>
      <c r="R180" s="195">
        <f>Q180*H180</f>
        <v>0</v>
      </c>
      <c r="S180" s="195">
        <v>0</v>
      </c>
      <c r="T180" s="196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97" t="s">
        <v>255</v>
      </c>
      <c r="AT180" s="197" t="s">
        <v>127</v>
      </c>
      <c r="AU180" s="197" t="s">
        <v>85</v>
      </c>
      <c r="AY180" s="15" t="s">
        <v>125</v>
      </c>
      <c r="BE180" s="198">
        <f>IF(N180="základní",J180,0)</f>
        <v>0</v>
      </c>
      <c r="BF180" s="198">
        <f>IF(N180="snížená",J180,0)</f>
        <v>0</v>
      </c>
      <c r="BG180" s="198">
        <f>IF(N180="zákl. přenesená",J180,0)</f>
        <v>0</v>
      </c>
      <c r="BH180" s="198">
        <f>IF(N180="sníž. přenesená",J180,0)</f>
        <v>0</v>
      </c>
      <c r="BI180" s="198">
        <f>IF(N180="nulová",J180,0)</f>
        <v>0</v>
      </c>
      <c r="BJ180" s="15" t="s">
        <v>83</v>
      </c>
      <c r="BK180" s="198">
        <f>ROUND(I180*H180,2)</f>
        <v>0</v>
      </c>
      <c r="BL180" s="15" t="s">
        <v>255</v>
      </c>
      <c r="BM180" s="197" t="s">
        <v>261</v>
      </c>
    </row>
    <row r="181" spans="1:65" s="13" customFormat="1" ht="11.25">
      <c r="B181" s="199"/>
      <c r="C181" s="200"/>
      <c r="D181" s="201" t="s">
        <v>141</v>
      </c>
      <c r="E181" s="202" t="s">
        <v>1</v>
      </c>
      <c r="F181" s="203" t="s">
        <v>262</v>
      </c>
      <c r="G181" s="200"/>
      <c r="H181" s="204">
        <v>7308</v>
      </c>
      <c r="I181" s="205"/>
      <c r="J181" s="200"/>
      <c r="K181" s="200"/>
      <c r="L181" s="206"/>
      <c r="M181" s="207"/>
      <c r="N181" s="208"/>
      <c r="O181" s="208"/>
      <c r="P181" s="208"/>
      <c r="Q181" s="208"/>
      <c r="R181" s="208"/>
      <c r="S181" s="208"/>
      <c r="T181" s="209"/>
      <c r="AT181" s="210" t="s">
        <v>141</v>
      </c>
      <c r="AU181" s="210" t="s">
        <v>85</v>
      </c>
      <c r="AV181" s="13" t="s">
        <v>85</v>
      </c>
      <c r="AW181" s="13" t="s">
        <v>31</v>
      </c>
      <c r="AX181" s="13" t="s">
        <v>83</v>
      </c>
      <c r="AY181" s="210" t="s">
        <v>125</v>
      </c>
    </row>
    <row r="182" spans="1:65" s="2" customFormat="1" ht="24.2" customHeight="1">
      <c r="A182" s="32"/>
      <c r="B182" s="33"/>
      <c r="C182" s="185" t="s">
        <v>263</v>
      </c>
      <c r="D182" s="185" t="s">
        <v>127</v>
      </c>
      <c r="E182" s="186" t="s">
        <v>264</v>
      </c>
      <c r="F182" s="187" t="s">
        <v>265</v>
      </c>
      <c r="G182" s="188" t="s">
        <v>139</v>
      </c>
      <c r="H182" s="189">
        <v>7308</v>
      </c>
      <c r="I182" s="190"/>
      <c r="J182" s="191">
        <f>ROUND(I182*H182,2)</f>
        <v>0</v>
      </c>
      <c r="K182" s="192"/>
      <c r="L182" s="37"/>
      <c r="M182" s="193" t="s">
        <v>1</v>
      </c>
      <c r="N182" s="194" t="s">
        <v>40</v>
      </c>
      <c r="O182" s="69"/>
      <c r="P182" s="195">
        <f>O182*H182</f>
        <v>0</v>
      </c>
      <c r="Q182" s="195">
        <v>0</v>
      </c>
      <c r="R182" s="195">
        <f>Q182*H182</f>
        <v>0</v>
      </c>
      <c r="S182" s="195">
        <v>0</v>
      </c>
      <c r="T182" s="196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97" t="s">
        <v>255</v>
      </c>
      <c r="AT182" s="197" t="s">
        <v>127</v>
      </c>
      <c r="AU182" s="197" t="s">
        <v>85</v>
      </c>
      <c r="AY182" s="15" t="s">
        <v>125</v>
      </c>
      <c r="BE182" s="198">
        <f>IF(N182="základní",J182,0)</f>
        <v>0</v>
      </c>
      <c r="BF182" s="198">
        <f>IF(N182="snížená",J182,0)</f>
        <v>0</v>
      </c>
      <c r="BG182" s="198">
        <f>IF(N182="zákl. přenesená",J182,0)</f>
        <v>0</v>
      </c>
      <c r="BH182" s="198">
        <f>IF(N182="sníž. přenesená",J182,0)</f>
        <v>0</v>
      </c>
      <c r="BI182" s="198">
        <f>IF(N182="nulová",J182,0)</f>
        <v>0</v>
      </c>
      <c r="BJ182" s="15" t="s">
        <v>83</v>
      </c>
      <c r="BK182" s="198">
        <f>ROUND(I182*H182,2)</f>
        <v>0</v>
      </c>
      <c r="BL182" s="15" t="s">
        <v>255</v>
      </c>
      <c r="BM182" s="197" t="s">
        <v>266</v>
      </c>
    </row>
    <row r="183" spans="1:65" s="13" customFormat="1" ht="11.25">
      <c r="B183" s="199"/>
      <c r="C183" s="200"/>
      <c r="D183" s="201" t="s">
        <v>141</v>
      </c>
      <c r="E183" s="202" t="s">
        <v>1</v>
      </c>
      <c r="F183" s="203" t="s">
        <v>262</v>
      </c>
      <c r="G183" s="200"/>
      <c r="H183" s="204">
        <v>7308</v>
      </c>
      <c r="I183" s="205"/>
      <c r="J183" s="200"/>
      <c r="K183" s="200"/>
      <c r="L183" s="206"/>
      <c r="M183" s="207"/>
      <c r="N183" s="208"/>
      <c r="O183" s="208"/>
      <c r="P183" s="208"/>
      <c r="Q183" s="208"/>
      <c r="R183" s="208"/>
      <c r="S183" s="208"/>
      <c r="T183" s="209"/>
      <c r="AT183" s="210" t="s">
        <v>141</v>
      </c>
      <c r="AU183" s="210" t="s">
        <v>85</v>
      </c>
      <c r="AV183" s="13" t="s">
        <v>85</v>
      </c>
      <c r="AW183" s="13" t="s">
        <v>31</v>
      </c>
      <c r="AX183" s="13" t="s">
        <v>83</v>
      </c>
      <c r="AY183" s="210" t="s">
        <v>125</v>
      </c>
    </row>
    <row r="184" spans="1:65" s="2" customFormat="1" ht="44.25" customHeight="1">
      <c r="A184" s="32"/>
      <c r="B184" s="33"/>
      <c r="C184" s="211" t="s">
        <v>267</v>
      </c>
      <c r="D184" s="211" t="s">
        <v>143</v>
      </c>
      <c r="E184" s="212" t="s">
        <v>268</v>
      </c>
      <c r="F184" s="213" t="s">
        <v>269</v>
      </c>
      <c r="G184" s="214" t="s">
        <v>139</v>
      </c>
      <c r="H184" s="215">
        <v>7308</v>
      </c>
      <c r="I184" s="216"/>
      <c r="J184" s="217">
        <f>ROUND(I184*H184,2)</f>
        <v>0</v>
      </c>
      <c r="K184" s="218"/>
      <c r="L184" s="219"/>
      <c r="M184" s="220" t="s">
        <v>1</v>
      </c>
      <c r="N184" s="221" t="s">
        <v>40</v>
      </c>
      <c r="O184" s="69"/>
      <c r="P184" s="195">
        <f>O184*H184</f>
        <v>0</v>
      </c>
      <c r="Q184" s="195">
        <v>2.5300000000000001E-3</v>
      </c>
      <c r="R184" s="195">
        <f>Q184*H184</f>
        <v>18.489240000000002</v>
      </c>
      <c r="S184" s="195">
        <v>0</v>
      </c>
      <c r="T184" s="196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97" t="s">
        <v>270</v>
      </c>
      <c r="AT184" s="197" t="s">
        <v>143</v>
      </c>
      <c r="AU184" s="197" t="s">
        <v>85</v>
      </c>
      <c r="AY184" s="15" t="s">
        <v>125</v>
      </c>
      <c r="BE184" s="198">
        <f>IF(N184="základní",J184,0)</f>
        <v>0</v>
      </c>
      <c r="BF184" s="198">
        <f>IF(N184="snížená",J184,0)</f>
        <v>0</v>
      </c>
      <c r="BG184" s="198">
        <f>IF(N184="zákl. přenesená",J184,0)</f>
        <v>0</v>
      </c>
      <c r="BH184" s="198">
        <f>IF(N184="sníž. přenesená",J184,0)</f>
        <v>0</v>
      </c>
      <c r="BI184" s="198">
        <f>IF(N184="nulová",J184,0)</f>
        <v>0</v>
      </c>
      <c r="BJ184" s="15" t="s">
        <v>83</v>
      </c>
      <c r="BK184" s="198">
        <f>ROUND(I184*H184,2)</f>
        <v>0</v>
      </c>
      <c r="BL184" s="15" t="s">
        <v>270</v>
      </c>
      <c r="BM184" s="197" t="s">
        <v>271</v>
      </c>
    </row>
    <row r="185" spans="1:65" s="13" customFormat="1" ht="11.25">
      <c r="B185" s="199"/>
      <c r="C185" s="200"/>
      <c r="D185" s="201" t="s">
        <v>141</v>
      </c>
      <c r="E185" s="202" t="s">
        <v>1</v>
      </c>
      <c r="F185" s="203" t="s">
        <v>262</v>
      </c>
      <c r="G185" s="200"/>
      <c r="H185" s="204">
        <v>7308</v>
      </c>
      <c r="I185" s="205"/>
      <c r="J185" s="200"/>
      <c r="K185" s="200"/>
      <c r="L185" s="206"/>
      <c r="M185" s="207"/>
      <c r="N185" s="208"/>
      <c r="O185" s="208"/>
      <c r="P185" s="208"/>
      <c r="Q185" s="208"/>
      <c r="R185" s="208"/>
      <c r="S185" s="208"/>
      <c r="T185" s="209"/>
      <c r="AT185" s="210" t="s">
        <v>141</v>
      </c>
      <c r="AU185" s="210" t="s">
        <v>85</v>
      </c>
      <c r="AV185" s="13" t="s">
        <v>85</v>
      </c>
      <c r="AW185" s="13" t="s">
        <v>31</v>
      </c>
      <c r="AX185" s="13" t="s">
        <v>83</v>
      </c>
      <c r="AY185" s="210" t="s">
        <v>125</v>
      </c>
    </row>
    <row r="186" spans="1:65" s="2" customFormat="1" ht="37.9" customHeight="1">
      <c r="A186" s="32"/>
      <c r="B186" s="33"/>
      <c r="C186" s="185" t="s">
        <v>272</v>
      </c>
      <c r="D186" s="185" t="s">
        <v>127</v>
      </c>
      <c r="E186" s="186" t="s">
        <v>273</v>
      </c>
      <c r="F186" s="187" t="s">
        <v>274</v>
      </c>
      <c r="G186" s="188" t="s">
        <v>139</v>
      </c>
      <c r="H186" s="189">
        <v>40</v>
      </c>
      <c r="I186" s="190"/>
      <c r="J186" s="191">
        <f t="shared" ref="J186:J195" si="0">ROUND(I186*H186,2)</f>
        <v>0</v>
      </c>
      <c r="K186" s="192"/>
      <c r="L186" s="37"/>
      <c r="M186" s="193" t="s">
        <v>1</v>
      </c>
      <c r="N186" s="194" t="s">
        <v>40</v>
      </c>
      <c r="O186" s="69"/>
      <c r="P186" s="195">
        <f t="shared" ref="P186:P195" si="1">O186*H186</f>
        <v>0</v>
      </c>
      <c r="Q186" s="195">
        <v>0</v>
      </c>
      <c r="R186" s="195">
        <f t="shared" ref="R186:R195" si="2">Q186*H186</f>
        <v>0</v>
      </c>
      <c r="S186" s="195">
        <v>0</v>
      </c>
      <c r="T186" s="196">
        <f t="shared" ref="T186:T195" si="3"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97" t="s">
        <v>255</v>
      </c>
      <c r="AT186" s="197" t="s">
        <v>127</v>
      </c>
      <c r="AU186" s="197" t="s">
        <v>85</v>
      </c>
      <c r="AY186" s="15" t="s">
        <v>125</v>
      </c>
      <c r="BE186" s="198">
        <f t="shared" ref="BE186:BE195" si="4">IF(N186="základní",J186,0)</f>
        <v>0</v>
      </c>
      <c r="BF186" s="198">
        <f t="shared" ref="BF186:BF195" si="5">IF(N186="snížená",J186,0)</f>
        <v>0</v>
      </c>
      <c r="BG186" s="198">
        <f t="shared" ref="BG186:BG195" si="6">IF(N186="zákl. přenesená",J186,0)</f>
        <v>0</v>
      </c>
      <c r="BH186" s="198">
        <f t="shared" ref="BH186:BH195" si="7">IF(N186="sníž. přenesená",J186,0)</f>
        <v>0</v>
      </c>
      <c r="BI186" s="198">
        <f t="shared" ref="BI186:BI195" si="8">IF(N186="nulová",J186,0)</f>
        <v>0</v>
      </c>
      <c r="BJ186" s="15" t="s">
        <v>83</v>
      </c>
      <c r="BK186" s="198">
        <f t="shared" ref="BK186:BK195" si="9">ROUND(I186*H186,2)</f>
        <v>0</v>
      </c>
      <c r="BL186" s="15" t="s">
        <v>255</v>
      </c>
      <c r="BM186" s="197" t="s">
        <v>275</v>
      </c>
    </row>
    <row r="187" spans="1:65" s="2" customFormat="1" ht="16.5" customHeight="1">
      <c r="A187" s="32"/>
      <c r="B187" s="33"/>
      <c r="C187" s="211" t="s">
        <v>276</v>
      </c>
      <c r="D187" s="211" t="s">
        <v>143</v>
      </c>
      <c r="E187" s="212" t="s">
        <v>277</v>
      </c>
      <c r="F187" s="213" t="s">
        <v>278</v>
      </c>
      <c r="G187" s="214" t="s">
        <v>139</v>
      </c>
      <c r="H187" s="215">
        <v>40</v>
      </c>
      <c r="I187" s="216"/>
      <c r="J187" s="217">
        <f t="shared" si="0"/>
        <v>0</v>
      </c>
      <c r="K187" s="218"/>
      <c r="L187" s="219"/>
      <c r="M187" s="220" t="s">
        <v>1</v>
      </c>
      <c r="N187" s="221" t="s">
        <v>40</v>
      </c>
      <c r="O187" s="69"/>
      <c r="P187" s="195">
        <f t="shared" si="1"/>
        <v>0</v>
      </c>
      <c r="Q187" s="195">
        <v>2.5600000000000002E-3</v>
      </c>
      <c r="R187" s="195">
        <f t="shared" si="2"/>
        <v>0.1024</v>
      </c>
      <c r="S187" s="195">
        <v>0</v>
      </c>
      <c r="T187" s="196">
        <f t="shared" si="3"/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97" t="s">
        <v>270</v>
      </c>
      <c r="AT187" s="197" t="s">
        <v>143</v>
      </c>
      <c r="AU187" s="197" t="s">
        <v>85</v>
      </c>
      <c r="AY187" s="15" t="s">
        <v>125</v>
      </c>
      <c r="BE187" s="198">
        <f t="shared" si="4"/>
        <v>0</v>
      </c>
      <c r="BF187" s="198">
        <f t="shared" si="5"/>
        <v>0</v>
      </c>
      <c r="BG187" s="198">
        <f t="shared" si="6"/>
        <v>0</v>
      </c>
      <c r="BH187" s="198">
        <f t="shared" si="7"/>
        <v>0</v>
      </c>
      <c r="BI187" s="198">
        <f t="shared" si="8"/>
        <v>0</v>
      </c>
      <c r="BJ187" s="15" t="s">
        <v>83</v>
      </c>
      <c r="BK187" s="198">
        <f t="shared" si="9"/>
        <v>0</v>
      </c>
      <c r="BL187" s="15" t="s">
        <v>270</v>
      </c>
      <c r="BM187" s="197" t="s">
        <v>279</v>
      </c>
    </row>
    <row r="188" spans="1:65" s="2" customFormat="1" ht="37.9" customHeight="1">
      <c r="A188" s="32"/>
      <c r="B188" s="33"/>
      <c r="C188" s="185" t="s">
        <v>280</v>
      </c>
      <c r="D188" s="185" t="s">
        <v>127</v>
      </c>
      <c r="E188" s="186" t="s">
        <v>281</v>
      </c>
      <c r="F188" s="187" t="s">
        <v>282</v>
      </c>
      <c r="G188" s="188" t="s">
        <v>139</v>
      </c>
      <c r="H188" s="189">
        <v>40</v>
      </c>
      <c r="I188" s="190"/>
      <c r="J188" s="191">
        <f t="shared" si="0"/>
        <v>0</v>
      </c>
      <c r="K188" s="192"/>
      <c r="L188" s="37"/>
      <c r="M188" s="193" t="s">
        <v>1</v>
      </c>
      <c r="N188" s="194" t="s">
        <v>40</v>
      </c>
      <c r="O188" s="69"/>
      <c r="P188" s="195">
        <f t="shared" si="1"/>
        <v>0</v>
      </c>
      <c r="Q188" s="195">
        <v>0</v>
      </c>
      <c r="R188" s="195">
        <f t="shared" si="2"/>
        <v>0</v>
      </c>
      <c r="S188" s="195">
        <v>0</v>
      </c>
      <c r="T188" s="196">
        <f t="shared" si="3"/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97" t="s">
        <v>255</v>
      </c>
      <c r="AT188" s="197" t="s">
        <v>127</v>
      </c>
      <c r="AU188" s="197" t="s">
        <v>85</v>
      </c>
      <c r="AY188" s="15" t="s">
        <v>125</v>
      </c>
      <c r="BE188" s="198">
        <f t="shared" si="4"/>
        <v>0</v>
      </c>
      <c r="BF188" s="198">
        <f t="shared" si="5"/>
        <v>0</v>
      </c>
      <c r="BG188" s="198">
        <f t="shared" si="6"/>
        <v>0</v>
      </c>
      <c r="BH188" s="198">
        <f t="shared" si="7"/>
        <v>0</v>
      </c>
      <c r="BI188" s="198">
        <f t="shared" si="8"/>
        <v>0</v>
      </c>
      <c r="BJ188" s="15" t="s">
        <v>83</v>
      </c>
      <c r="BK188" s="198">
        <f t="shared" si="9"/>
        <v>0</v>
      </c>
      <c r="BL188" s="15" t="s">
        <v>255</v>
      </c>
      <c r="BM188" s="197" t="s">
        <v>283</v>
      </c>
    </row>
    <row r="189" spans="1:65" s="2" customFormat="1" ht="24.2" customHeight="1">
      <c r="A189" s="32"/>
      <c r="B189" s="33"/>
      <c r="C189" s="211" t="s">
        <v>240</v>
      </c>
      <c r="D189" s="211" t="s">
        <v>143</v>
      </c>
      <c r="E189" s="212" t="s">
        <v>284</v>
      </c>
      <c r="F189" s="213" t="s">
        <v>285</v>
      </c>
      <c r="G189" s="214" t="s">
        <v>139</v>
      </c>
      <c r="H189" s="215">
        <v>40</v>
      </c>
      <c r="I189" s="216"/>
      <c r="J189" s="217">
        <f t="shared" si="0"/>
        <v>0</v>
      </c>
      <c r="K189" s="218"/>
      <c r="L189" s="219"/>
      <c r="M189" s="220" t="s">
        <v>1</v>
      </c>
      <c r="N189" s="221" t="s">
        <v>40</v>
      </c>
      <c r="O189" s="69"/>
      <c r="P189" s="195">
        <f t="shared" si="1"/>
        <v>0</v>
      </c>
      <c r="Q189" s="195">
        <v>5.9000000000000003E-4</v>
      </c>
      <c r="R189" s="195">
        <f t="shared" si="2"/>
        <v>2.3600000000000003E-2</v>
      </c>
      <c r="S189" s="195">
        <v>0</v>
      </c>
      <c r="T189" s="196">
        <f t="shared" si="3"/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97" t="s">
        <v>270</v>
      </c>
      <c r="AT189" s="197" t="s">
        <v>143</v>
      </c>
      <c r="AU189" s="197" t="s">
        <v>85</v>
      </c>
      <c r="AY189" s="15" t="s">
        <v>125</v>
      </c>
      <c r="BE189" s="198">
        <f t="shared" si="4"/>
        <v>0</v>
      </c>
      <c r="BF189" s="198">
        <f t="shared" si="5"/>
        <v>0</v>
      </c>
      <c r="BG189" s="198">
        <f t="shared" si="6"/>
        <v>0</v>
      </c>
      <c r="BH189" s="198">
        <f t="shared" si="7"/>
        <v>0</v>
      </c>
      <c r="BI189" s="198">
        <f t="shared" si="8"/>
        <v>0</v>
      </c>
      <c r="BJ189" s="15" t="s">
        <v>83</v>
      </c>
      <c r="BK189" s="198">
        <f t="shared" si="9"/>
        <v>0</v>
      </c>
      <c r="BL189" s="15" t="s">
        <v>270</v>
      </c>
      <c r="BM189" s="197" t="s">
        <v>286</v>
      </c>
    </row>
    <row r="190" spans="1:65" s="2" customFormat="1" ht="24.2" customHeight="1">
      <c r="A190" s="32"/>
      <c r="B190" s="33"/>
      <c r="C190" s="185" t="s">
        <v>287</v>
      </c>
      <c r="D190" s="185" t="s">
        <v>127</v>
      </c>
      <c r="E190" s="186" t="s">
        <v>288</v>
      </c>
      <c r="F190" s="187" t="s">
        <v>289</v>
      </c>
      <c r="G190" s="188" t="s">
        <v>290</v>
      </c>
      <c r="H190" s="189">
        <v>4</v>
      </c>
      <c r="I190" s="190"/>
      <c r="J190" s="191">
        <f t="shared" si="0"/>
        <v>0</v>
      </c>
      <c r="K190" s="192"/>
      <c r="L190" s="37"/>
      <c r="M190" s="193" t="s">
        <v>1</v>
      </c>
      <c r="N190" s="194" t="s">
        <v>40</v>
      </c>
      <c r="O190" s="69"/>
      <c r="P190" s="195">
        <f t="shared" si="1"/>
        <v>0</v>
      </c>
      <c r="Q190" s="195">
        <v>0</v>
      </c>
      <c r="R190" s="195">
        <f t="shared" si="2"/>
        <v>0</v>
      </c>
      <c r="S190" s="195">
        <v>0</v>
      </c>
      <c r="T190" s="196">
        <f t="shared" si="3"/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97" t="s">
        <v>83</v>
      </c>
      <c r="AT190" s="197" t="s">
        <v>127</v>
      </c>
      <c r="AU190" s="197" t="s">
        <v>85</v>
      </c>
      <c r="AY190" s="15" t="s">
        <v>125</v>
      </c>
      <c r="BE190" s="198">
        <f t="shared" si="4"/>
        <v>0</v>
      </c>
      <c r="BF190" s="198">
        <f t="shared" si="5"/>
        <v>0</v>
      </c>
      <c r="BG190" s="198">
        <f t="shared" si="6"/>
        <v>0</v>
      </c>
      <c r="BH190" s="198">
        <f t="shared" si="7"/>
        <v>0</v>
      </c>
      <c r="BI190" s="198">
        <f t="shared" si="8"/>
        <v>0</v>
      </c>
      <c r="BJ190" s="15" t="s">
        <v>83</v>
      </c>
      <c r="BK190" s="198">
        <f t="shared" si="9"/>
        <v>0</v>
      </c>
      <c r="BL190" s="15" t="s">
        <v>83</v>
      </c>
      <c r="BM190" s="197" t="s">
        <v>291</v>
      </c>
    </row>
    <row r="191" spans="1:65" s="2" customFormat="1" ht="24.2" customHeight="1">
      <c r="A191" s="32"/>
      <c r="B191" s="33"/>
      <c r="C191" s="211" t="s">
        <v>292</v>
      </c>
      <c r="D191" s="211" t="s">
        <v>143</v>
      </c>
      <c r="E191" s="212" t="s">
        <v>293</v>
      </c>
      <c r="F191" s="213" t="s">
        <v>294</v>
      </c>
      <c r="G191" s="214" t="s">
        <v>290</v>
      </c>
      <c r="H191" s="215">
        <v>4</v>
      </c>
      <c r="I191" s="216"/>
      <c r="J191" s="217">
        <f t="shared" si="0"/>
        <v>0</v>
      </c>
      <c r="K191" s="218"/>
      <c r="L191" s="219"/>
      <c r="M191" s="220" t="s">
        <v>1</v>
      </c>
      <c r="N191" s="221" t="s">
        <v>40</v>
      </c>
      <c r="O191" s="69"/>
      <c r="P191" s="195">
        <f t="shared" si="1"/>
        <v>0</v>
      </c>
      <c r="Q191" s="195">
        <v>0</v>
      </c>
      <c r="R191" s="195">
        <f t="shared" si="2"/>
        <v>0</v>
      </c>
      <c r="S191" s="195">
        <v>0</v>
      </c>
      <c r="T191" s="196">
        <f t="shared" si="3"/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97" t="s">
        <v>85</v>
      </c>
      <c r="AT191" s="197" t="s">
        <v>143</v>
      </c>
      <c r="AU191" s="197" t="s">
        <v>85</v>
      </c>
      <c r="AY191" s="15" t="s">
        <v>125</v>
      </c>
      <c r="BE191" s="198">
        <f t="shared" si="4"/>
        <v>0</v>
      </c>
      <c r="BF191" s="198">
        <f t="shared" si="5"/>
        <v>0</v>
      </c>
      <c r="BG191" s="198">
        <f t="shared" si="6"/>
        <v>0</v>
      </c>
      <c r="BH191" s="198">
        <f t="shared" si="7"/>
        <v>0</v>
      </c>
      <c r="BI191" s="198">
        <f t="shared" si="8"/>
        <v>0</v>
      </c>
      <c r="BJ191" s="15" t="s">
        <v>83</v>
      </c>
      <c r="BK191" s="198">
        <f t="shared" si="9"/>
        <v>0</v>
      </c>
      <c r="BL191" s="15" t="s">
        <v>83</v>
      </c>
      <c r="BM191" s="197" t="s">
        <v>295</v>
      </c>
    </row>
    <row r="192" spans="1:65" s="2" customFormat="1" ht="16.5" customHeight="1">
      <c r="A192" s="32"/>
      <c r="B192" s="33"/>
      <c r="C192" s="185" t="s">
        <v>296</v>
      </c>
      <c r="D192" s="185" t="s">
        <v>127</v>
      </c>
      <c r="E192" s="186" t="s">
        <v>297</v>
      </c>
      <c r="F192" s="187" t="s">
        <v>298</v>
      </c>
      <c r="G192" s="188" t="s">
        <v>247</v>
      </c>
      <c r="H192" s="189">
        <v>1</v>
      </c>
      <c r="I192" s="190"/>
      <c r="J192" s="191">
        <f t="shared" si="0"/>
        <v>0</v>
      </c>
      <c r="K192" s="192"/>
      <c r="L192" s="37"/>
      <c r="M192" s="193" t="s">
        <v>1</v>
      </c>
      <c r="N192" s="194" t="s">
        <v>40</v>
      </c>
      <c r="O192" s="69"/>
      <c r="P192" s="195">
        <f t="shared" si="1"/>
        <v>0</v>
      </c>
      <c r="Q192" s="195">
        <v>0</v>
      </c>
      <c r="R192" s="195">
        <f t="shared" si="2"/>
        <v>0</v>
      </c>
      <c r="S192" s="195">
        <v>0</v>
      </c>
      <c r="T192" s="196">
        <f t="shared" si="3"/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97" t="s">
        <v>255</v>
      </c>
      <c r="AT192" s="197" t="s">
        <v>127</v>
      </c>
      <c r="AU192" s="197" t="s">
        <v>85</v>
      </c>
      <c r="AY192" s="15" t="s">
        <v>125</v>
      </c>
      <c r="BE192" s="198">
        <f t="shared" si="4"/>
        <v>0</v>
      </c>
      <c r="BF192" s="198">
        <f t="shared" si="5"/>
        <v>0</v>
      </c>
      <c r="BG192" s="198">
        <f t="shared" si="6"/>
        <v>0</v>
      </c>
      <c r="BH192" s="198">
        <f t="shared" si="7"/>
        <v>0</v>
      </c>
      <c r="BI192" s="198">
        <f t="shared" si="8"/>
        <v>0</v>
      </c>
      <c r="BJ192" s="15" t="s">
        <v>83</v>
      </c>
      <c r="BK192" s="198">
        <f t="shared" si="9"/>
        <v>0</v>
      </c>
      <c r="BL192" s="15" t="s">
        <v>255</v>
      </c>
      <c r="BM192" s="197" t="s">
        <v>299</v>
      </c>
    </row>
    <row r="193" spans="1:65" s="2" customFormat="1" ht="37.9" customHeight="1">
      <c r="A193" s="32"/>
      <c r="B193" s="33"/>
      <c r="C193" s="211" t="s">
        <v>300</v>
      </c>
      <c r="D193" s="211" t="s">
        <v>143</v>
      </c>
      <c r="E193" s="212" t="s">
        <v>301</v>
      </c>
      <c r="F193" s="213" t="s">
        <v>302</v>
      </c>
      <c r="G193" s="214" t="s">
        <v>247</v>
      </c>
      <c r="H193" s="215">
        <v>1</v>
      </c>
      <c r="I193" s="216"/>
      <c r="J193" s="217">
        <f t="shared" si="0"/>
        <v>0</v>
      </c>
      <c r="K193" s="218"/>
      <c r="L193" s="219"/>
      <c r="M193" s="220" t="s">
        <v>1</v>
      </c>
      <c r="N193" s="221" t="s">
        <v>40</v>
      </c>
      <c r="O193" s="69"/>
      <c r="P193" s="195">
        <f t="shared" si="1"/>
        <v>0</v>
      </c>
      <c r="Q193" s="195">
        <v>0</v>
      </c>
      <c r="R193" s="195">
        <f t="shared" si="2"/>
        <v>0</v>
      </c>
      <c r="S193" s="195">
        <v>0</v>
      </c>
      <c r="T193" s="196">
        <f t="shared" si="3"/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97" t="s">
        <v>270</v>
      </c>
      <c r="AT193" s="197" t="s">
        <v>143</v>
      </c>
      <c r="AU193" s="197" t="s">
        <v>85</v>
      </c>
      <c r="AY193" s="15" t="s">
        <v>125</v>
      </c>
      <c r="BE193" s="198">
        <f t="shared" si="4"/>
        <v>0</v>
      </c>
      <c r="BF193" s="198">
        <f t="shared" si="5"/>
        <v>0</v>
      </c>
      <c r="BG193" s="198">
        <f t="shared" si="6"/>
        <v>0</v>
      </c>
      <c r="BH193" s="198">
        <f t="shared" si="7"/>
        <v>0</v>
      </c>
      <c r="BI193" s="198">
        <f t="shared" si="8"/>
        <v>0</v>
      </c>
      <c r="BJ193" s="15" t="s">
        <v>83</v>
      </c>
      <c r="BK193" s="198">
        <f t="shared" si="9"/>
        <v>0</v>
      </c>
      <c r="BL193" s="15" t="s">
        <v>270</v>
      </c>
      <c r="BM193" s="197" t="s">
        <v>303</v>
      </c>
    </row>
    <row r="194" spans="1:65" s="2" customFormat="1" ht="16.5" customHeight="1">
      <c r="A194" s="32"/>
      <c r="B194" s="33"/>
      <c r="C194" s="211" t="s">
        <v>304</v>
      </c>
      <c r="D194" s="211" t="s">
        <v>143</v>
      </c>
      <c r="E194" s="212" t="s">
        <v>305</v>
      </c>
      <c r="F194" s="213" t="s">
        <v>306</v>
      </c>
      <c r="G194" s="214" t="s">
        <v>247</v>
      </c>
      <c r="H194" s="215">
        <v>4</v>
      </c>
      <c r="I194" s="216"/>
      <c r="J194" s="217">
        <f t="shared" si="0"/>
        <v>0</v>
      </c>
      <c r="K194" s="218"/>
      <c r="L194" s="219"/>
      <c r="M194" s="220" t="s">
        <v>1</v>
      </c>
      <c r="N194" s="221" t="s">
        <v>40</v>
      </c>
      <c r="O194" s="69"/>
      <c r="P194" s="195">
        <f t="shared" si="1"/>
        <v>0</v>
      </c>
      <c r="Q194" s="195">
        <v>0</v>
      </c>
      <c r="R194" s="195">
        <f t="shared" si="2"/>
        <v>0</v>
      </c>
      <c r="S194" s="195">
        <v>0</v>
      </c>
      <c r="T194" s="196">
        <f t="shared" si="3"/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97" t="s">
        <v>270</v>
      </c>
      <c r="AT194" s="197" t="s">
        <v>143</v>
      </c>
      <c r="AU194" s="197" t="s">
        <v>85</v>
      </c>
      <c r="AY194" s="15" t="s">
        <v>125</v>
      </c>
      <c r="BE194" s="198">
        <f t="shared" si="4"/>
        <v>0</v>
      </c>
      <c r="BF194" s="198">
        <f t="shared" si="5"/>
        <v>0</v>
      </c>
      <c r="BG194" s="198">
        <f t="shared" si="6"/>
        <v>0</v>
      </c>
      <c r="BH194" s="198">
        <f t="shared" si="7"/>
        <v>0</v>
      </c>
      <c r="BI194" s="198">
        <f t="shared" si="8"/>
        <v>0</v>
      </c>
      <c r="BJ194" s="15" t="s">
        <v>83</v>
      </c>
      <c r="BK194" s="198">
        <f t="shared" si="9"/>
        <v>0</v>
      </c>
      <c r="BL194" s="15" t="s">
        <v>270</v>
      </c>
      <c r="BM194" s="197" t="s">
        <v>307</v>
      </c>
    </row>
    <row r="195" spans="1:65" s="2" customFormat="1" ht="33" customHeight="1">
      <c r="A195" s="32"/>
      <c r="B195" s="33"/>
      <c r="C195" s="185" t="s">
        <v>308</v>
      </c>
      <c r="D195" s="185" t="s">
        <v>127</v>
      </c>
      <c r="E195" s="186" t="s">
        <v>309</v>
      </c>
      <c r="F195" s="187" t="s">
        <v>310</v>
      </c>
      <c r="G195" s="188" t="s">
        <v>247</v>
      </c>
      <c r="H195" s="189">
        <v>24</v>
      </c>
      <c r="I195" s="190"/>
      <c r="J195" s="191">
        <f t="shared" si="0"/>
        <v>0</v>
      </c>
      <c r="K195" s="192"/>
      <c r="L195" s="37"/>
      <c r="M195" s="193" t="s">
        <v>1</v>
      </c>
      <c r="N195" s="194" t="s">
        <v>40</v>
      </c>
      <c r="O195" s="69"/>
      <c r="P195" s="195">
        <f t="shared" si="1"/>
        <v>0</v>
      </c>
      <c r="Q195" s="195">
        <v>0</v>
      </c>
      <c r="R195" s="195">
        <f t="shared" si="2"/>
        <v>0</v>
      </c>
      <c r="S195" s="195">
        <v>0</v>
      </c>
      <c r="T195" s="196">
        <f t="shared" si="3"/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97" t="s">
        <v>255</v>
      </c>
      <c r="AT195" s="197" t="s">
        <v>127</v>
      </c>
      <c r="AU195" s="197" t="s">
        <v>85</v>
      </c>
      <c r="AY195" s="15" t="s">
        <v>125</v>
      </c>
      <c r="BE195" s="198">
        <f t="shared" si="4"/>
        <v>0</v>
      </c>
      <c r="BF195" s="198">
        <f t="shared" si="5"/>
        <v>0</v>
      </c>
      <c r="BG195" s="198">
        <f t="shared" si="6"/>
        <v>0</v>
      </c>
      <c r="BH195" s="198">
        <f t="shared" si="7"/>
        <v>0</v>
      </c>
      <c r="BI195" s="198">
        <f t="shared" si="8"/>
        <v>0</v>
      </c>
      <c r="BJ195" s="15" t="s">
        <v>83</v>
      </c>
      <c r="BK195" s="198">
        <f t="shared" si="9"/>
        <v>0</v>
      </c>
      <c r="BL195" s="15" t="s">
        <v>255</v>
      </c>
      <c r="BM195" s="197" t="s">
        <v>311</v>
      </c>
    </row>
    <row r="196" spans="1:65" s="13" customFormat="1" ht="11.25">
      <c r="B196" s="199"/>
      <c r="C196" s="200"/>
      <c r="D196" s="201" t="s">
        <v>141</v>
      </c>
      <c r="E196" s="202" t="s">
        <v>1</v>
      </c>
      <c r="F196" s="203" t="s">
        <v>312</v>
      </c>
      <c r="G196" s="200"/>
      <c r="H196" s="204">
        <v>24</v>
      </c>
      <c r="I196" s="205"/>
      <c r="J196" s="200"/>
      <c r="K196" s="200"/>
      <c r="L196" s="206"/>
      <c r="M196" s="207"/>
      <c r="N196" s="208"/>
      <c r="O196" s="208"/>
      <c r="P196" s="208"/>
      <c r="Q196" s="208"/>
      <c r="R196" s="208"/>
      <c r="S196" s="208"/>
      <c r="T196" s="209"/>
      <c r="AT196" s="210" t="s">
        <v>141</v>
      </c>
      <c r="AU196" s="210" t="s">
        <v>85</v>
      </c>
      <c r="AV196" s="13" t="s">
        <v>85</v>
      </c>
      <c r="AW196" s="13" t="s">
        <v>31</v>
      </c>
      <c r="AX196" s="13" t="s">
        <v>83</v>
      </c>
      <c r="AY196" s="210" t="s">
        <v>125</v>
      </c>
    </row>
    <row r="197" spans="1:65" s="2" customFormat="1" ht="21.75" customHeight="1">
      <c r="A197" s="32"/>
      <c r="B197" s="33"/>
      <c r="C197" s="211" t="s">
        <v>313</v>
      </c>
      <c r="D197" s="211" t="s">
        <v>143</v>
      </c>
      <c r="E197" s="212" t="s">
        <v>314</v>
      </c>
      <c r="F197" s="213" t="s">
        <v>315</v>
      </c>
      <c r="G197" s="214" t="s">
        <v>247</v>
      </c>
      <c r="H197" s="215">
        <v>24</v>
      </c>
      <c r="I197" s="216"/>
      <c r="J197" s="217">
        <f>ROUND(I197*H197,2)</f>
        <v>0</v>
      </c>
      <c r="K197" s="218"/>
      <c r="L197" s="219"/>
      <c r="M197" s="220" t="s">
        <v>1</v>
      </c>
      <c r="N197" s="221" t="s">
        <v>40</v>
      </c>
      <c r="O197" s="69"/>
      <c r="P197" s="195">
        <f>O197*H197</f>
        <v>0</v>
      </c>
      <c r="Q197" s="195">
        <v>2.5000000000000001E-4</v>
      </c>
      <c r="R197" s="195">
        <f>Q197*H197</f>
        <v>6.0000000000000001E-3</v>
      </c>
      <c r="S197" s="195">
        <v>0</v>
      </c>
      <c r="T197" s="196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97" t="s">
        <v>270</v>
      </c>
      <c r="AT197" s="197" t="s">
        <v>143</v>
      </c>
      <c r="AU197" s="197" t="s">
        <v>85</v>
      </c>
      <c r="AY197" s="15" t="s">
        <v>125</v>
      </c>
      <c r="BE197" s="198">
        <f>IF(N197="základní",J197,0)</f>
        <v>0</v>
      </c>
      <c r="BF197" s="198">
        <f>IF(N197="snížená",J197,0)</f>
        <v>0</v>
      </c>
      <c r="BG197" s="198">
        <f>IF(N197="zákl. přenesená",J197,0)</f>
        <v>0</v>
      </c>
      <c r="BH197" s="198">
        <f>IF(N197="sníž. přenesená",J197,0)</f>
        <v>0</v>
      </c>
      <c r="BI197" s="198">
        <f>IF(N197="nulová",J197,0)</f>
        <v>0</v>
      </c>
      <c r="BJ197" s="15" t="s">
        <v>83</v>
      </c>
      <c r="BK197" s="198">
        <f>ROUND(I197*H197,2)</f>
        <v>0</v>
      </c>
      <c r="BL197" s="15" t="s">
        <v>270</v>
      </c>
      <c r="BM197" s="197" t="s">
        <v>316</v>
      </c>
    </row>
    <row r="198" spans="1:65" s="2" customFormat="1" ht="16.5" customHeight="1">
      <c r="A198" s="32"/>
      <c r="B198" s="33"/>
      <c r="C198" s="211" t="s">
        <v>317</v>
      </c>
      <c r="D198" s="211" t="s">
        <v>143</v>
      </c>
      <c r="E198" s="212" t="s">
        <v>318</v>
      </c>
      <c r="F198" s="213" t="s">
        <v>319</v>
      </c>
      <c r="G198" s="214" t="s">
        <v>247</v>
      </c>
      <c r="H198" s="215">
        <v>8</v>
      </c>
      <c r="I198" s="216"/>
      <c r="J198" s="217">
        <f>ROUND(I198*H198,2)</f>
        <v>0</v>
      </c>
      <c r="K198" s="218"/>
      <c r="L198" s="219"/>
      <c r="M198" s="220" t="s">
        <v>1</v>
      </c>
      <c r="N198" s="221" t="s">
        <v>40</v>
      </c>
      <c r="O198" s="69"/>
      <c r="P198" s="195">
        <f>O198*H198</f>
        <v>0</v>
      </c>
      <c r="Q198" s="195">
        <v>6.9999999999999994E-5</v>
      </c>
      <c r="R198" s="195">
        <f>Q198*H198</f>
        <v>5.5999999999999995E-4</v>
      </c>
      <c r="S198" s="195">
        <v>0</v>
      </c>
      <c r="T198" s="196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97" t="s">
        <v>270</v>
      </c>
      <c r="AT198" s="197" t="s">
        <v>143</v>
      </c>
      <c r="AU198" s="197" t="s">
        <v>85</v>
      </c>
      <c r="AY198" s="15" t="s">
        <v>125</v>
      </c>
      <c r="BE198" s="198">
        <f>IF(N198="základní",J198,0)</f>
        <v>0</v>
      </c>
      <c r="BF198" s="198">
        <f>IF(N198="snížená",J198,0)</f>
        <v>0</v>
      </c>
      <c r="BG198" s="198">
        <f>IF(N198="zákl. přenesená",J198,0)</f>
        <v>0</v>
      </c>
      <c r="BH198" s="198">
        <f>IF(N198="sníž. přenesená",J198,0)</f>
        <v>0</v>
      </c>
      <c r="BI198" s="198">
        <f>IF(N198="nulová",J198,0)</f>
        <v>0</v>
      </c>
      <c r="BJ198" s="15" t="s">
        <v>83</v>
      </c>
      <c r="BK198" s="198">
        <f>ROUND(I198*H198,2)</f>
        <v>0</v>
      </c>
      <c r="BL198" s="15" t="s">
        <v>270</v>
      </c>
      <c r="BM198" s="197" t="s">
        <v>320</v>
      </c>
    </row>
    <row r="199" spans="1:65" s="2" customFormat="1" ht="16.5" customHeight="1">
      <c r="A199" s="32"/>
      <c r="B199" s="33"/>
      <c r="C199" s="211" t="s">
        <v>321</v>
      </c>
      <c r="D199" s="211" t="s">
        <v>143</v>
      </c>
      <c r="E199" s="212" t="s">
        <v>322</v>
      </c>
      <c r="F199" s="213" t="s">
        <v>323</v>
      </c>
      <c r="G199" s="214" t="s">
        <v>247</v>
      </c>
      <c r="H199" s="215">
        <v>4</v>
      </c>
      <c r="I199" s="216"/>
      <c r="J199" s="217">
        <f>ROUND(I199*H199,2)</f>
        <v>0</v>
      </c>
      <c r="K199" s="218"/>
      <c r="L199" s="219"/>
      <c r="M199" s="220" t="s">
        <v>1</v>
      </c>
      <c r="N199" s="221" t="s">
        <v>40</v>
      </c>
      <c r="O199" s="69"/>
      <c r="P199" s="195">
        <f>O199*H199</f>
        <v>0</v>
      </c>
      <c r="Q199" s="195">
        <v>1.0000000000000001E-5</v>
      </c>
      <c r="R199" s="195">
        <f>Q199*H199</f>
        <v>4.0000000000000003E-5</v>
      </c>
      <c r="S199" s="195">
        <v>0</v>
      </c>
      <c r="T199" s="196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97" t="s">
        <v>270</v>
      </c>
      <c r="AT199" s="197" t="s">
        <v>143</v>
      </c>
      <c r="AU199" s="197" t="s">
        <v>85</v>
      </c>
      <c r="AY199" s="15" t="s">
        <v>125</v>
      </c>
      <c r="BE199" s="198">
        <f>IF(N199="základní",J199,0)</f>
        <v>0</v>
      </c>
      <c r="BF199" s="198">
        <f>IF(N199="snížená",J199,0)</f>
        <v>0</v>
      </c>
      <c r="BG199" s="198">
        <f>IF(N199="zákl. přenesená",J199,0)</f>
        <v>0</v>
      </c>
      <c r="BH199" s="198">
        <f>IF(N199="sníž. přenesená",J199,0)</f>
        <v>0</v>
      </c>
      <c r="BI199" s="198">
        <f>IF(N199="nulová",J199,0)</f>
        <v>0</v>
      </c>
      <c r="BJ199" s="15" t="s">
        <v>83</v>
      </c>
      <c r="BK199" s="198">
        <f>ROUND(I199*H199,2)</f>
        <v>0</v>
      </c>
      <c r="BL199" s="15" t="s">
        <v>270</v>
      </c>
      <c r="BM199" s="197" t="s">
        <v>324</v>
      </c>
    </row>
    <row r="200" spans="1:65" s="2" customFormat="1" ht="16.5" customHeight="1">
      <c r="A200" s="32"/>
      <c r="B200" s="33"/>
      <c r="C200" s="211" t="s">
        <v>325</v>
      </c>
      <c r="D200" s="211" t="s">
        <v>143</v>
      </c>
      <c r="E200" s="212" t="s">
        <v>326</v>
      </c>
      <c r="F200" s="213" t="s">
        <v>327</v>
      </c>
      <c r="G200" s="214" t="s">
        <v>328</v>
      </c>
      <c r="H200" s="215">
        <v>5</v>
      </c>
      <c r="I200" s="216"/>
      <c r="J200" s="217">
        <f>ROUND(I200*H200,2)</f>
        <v>0</v>
      </c>
      <c r="K200" s="218"/>
      <c r="L200" s="219"/>
      <c r="M200" s="220" t="s">
        <v>1</v>
      </c>
      <c r="N200" s="221" t="s">
        <v>40</v>
      </c>
      <c r="O200" s="69"/>
      <c r="P200" s="195">
        <f>O200*H200</f>
        <v>0</v>
      </c>
      <c r="Q200" s="195">
        <v>1.07E-3</v>
      </c>
      <c r="R200" s="195">
        <f>Q200*H200</f>
        <v>5.3499999999999997E-3</v>
      </c>
      <c r="S200" s="195">
        <v>0</v>
      </c>
      <c r="T200" s="196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97" t="s">
        <v>270</v>
      </c>
      <c r="AT200" s="197" t="s">
        <v>143</v>
      </c>
      <c r="AU200" s="197" t="s">
        <v>85</v>
      </c>
      <c r="AY200" s="15" t="s">
        <v>125</v>
      </c>
      <c r="BE200" s="198">
        <f>IF(N200="základní",J200,0)</f>
        <v>0</v>
      </c>
      <c r="BF200" s="198">
        <f>IF(N200="snížená",J200,0)</f>
        <v>0</v>
      </c>
      <c r="BG200" s="198">
        <f>IF(N200="zákl. přenesená",J200,0)</f>
        <v>0</v>
      </c>
      <c r="BH200" s="198">
        <f>IF(N200="sníž. přenesená",J200,0)</f>
        <v>0</v>
      </c>
      <c r="BI200" s="198">
        <f>IF(N200="nulová",J200,0)</f>
        <v>0</v>
      </c>
      <c r="BJ200" s="15" t="s">
        <v>83</v>
      </c>
      <c r="BK200" s="198">
        <f>ROUND(I200*H200,2)</f>
        <v>0</v>
      </c>
      <c r="BL200" s="15" t="s">
        <v>270</v>
      </c>
      <c r="BM200" s="197" t="s">
        <v>329</v>
      </c>
    </row>
    <row r="201" spans="1:65" s="2" customFormat="1" ht="16.5" customHeight="1">
      <c r="A201" s="32"/>
      <c r="B201" s="33"/>
      <c r="C201" s="211" t="s">
        <v>330</v>
      </c>
      <c r="D201" s="211" t="s">
        <v>143</v>
      </c>
      <c r="E201" s="212" t="s">
        <v>331</v>
      </c>
      <c r="F201" s="213" t="s">
        <v>332</v>
      </c>
      <c r="G201" s="214" t="s">
        <v>333</v>
      </c>
      <c r="H201" s="215">
        <v>20000</v>
      </c>
      <c r="I201" s="216"/>
      <c r="J201" s="217">
        <f>ROUND(I201*H201,2)</f>
        <v>0</v>
      </c>
      <c r="K201" s="218"/>
      <c r="L201" s="219"/>
      <c r="M201" s="220" t="s">
        <v>1</v>
      </c>
      <c r="N201" s="221" t="s">
        <v>40</v>
      </c>
      <c r="O201" s="69"/>
      <c r="P201" s="195">
        <f>O201*H201</f>
        <v>0</v>
      </c>
      <c r="Q201" s="195">
        <v>0</v>
      </c>
      <c r="R201" s="195">
        <f>Q201*H201</f>
        <v>0</v>
      </c>
      <c r="S201" s="195">
        <v>0</v>
      </c>
      <c r="T201" s="196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97" t="s">
        <v>85</v>
      </c>
      <c r="AT201" s="197" t="s">
        <v>143</v>
      </c>
      <c r="AU201" s="197" t="s">
        <v>85</v>
      </c>
      <c r="AY201" s="15" t="s">
        <v>125</v>
      </c>
      <c r="BE201" s="198">
        <f>IF(N201="základní",J201,0)</f>
        <v>0</v>
      </c>
      <c r="BF201" s="198">
        <f>IF(N201="snížená",J201,0)</f>
        <v>0</v>
      </c>
      <c r="BG201" s="198">
        <f>IF(N201="zákl. přenesená",J201,0)</f>
        <v>0</v>
      </c>
      <c r="BH201" s="198">
        <f>IF(N201="sníž. přenesená",J201,0)</f>
        <v>0</v>
      </c>
      <c r="BI201" s="198">
        <f>IF(N201="nulová",J201,0)</f>
        <v>0</v>
      </c>
      <c r="BJ201" s="15" t="s">
        <v>83</v>
      </c>
      <c r="BK201" s="198">
        <f>ROUND(I201*H201,2)</f>
        <v>0</v>
      </c>
      <c r="BL201" s="15" t="s">
        <v>83</v>
      </c>
      <c r="BM201" s="197" t="s">
        <v>334</v>
      </c>
    </row>
    <row r="202" spans="1:65" s="12" customFormat="1" ht="22.9" customHeight="1">
      <c r="B202" s="169"/>
      <c r="C202" s="170"/>
      <c r="D202" s="171" t="s">
        <v>74</v>
      </c>
      <c r="E202" s="183" t="s">
        <v>335</v>
      </c>
      <c r="F202" s="183" t="s">
        <v>336</v>
      </c>
      <c r="G202" s="170"/>
      <c r="H202" s="170"/>
      <c r="I202" s="173"/>
      <c r="J202" s="184">
        <f>BK202</f>
        <v>0</v>
      </c>
      <c r="K202" s="170"/>
      <c r="L202" s="175"/>
      <c r="M202" s="176"/>
      <c r="N202" s="177"/>
      <c r="O202" s="177"/>
      <c r="P202" s="178">
        <f>SUM(P203:P256)</f>
        <v>0</v>
      </c>
      <c r="Q202" s="177"/>
      <c r="R202" s="178">
        <f>SUM(R203:R256)</f>
        <v>722.47995619999983</v>
      </c>
      <c r="S202" s="177"/>
      <c r="T202" s="179">
        <f>SUM(T203:T256)</f>
        <v>51.139999999999993</v>
      </c>
      <c r="AR202" s="180" t="s">
        <v>136</v>
      </c>
      <c r="AT202" s="181" t="s">
        <v>74</v>
      </c>
      <c r="AU202" s="181" t="s">
        <v>83</v>
      </c>
      <c r="AY202" s="180" t="s">
        <v>125</v>
      </c>
      <c r="BK202" s="182">
        <f>SUM(BK203:BK256)</f>
        <v>0</v>
      </c>
    </row>
    <row r="203" spans="1:65" s="2" customFormat="1" ht="21.75" customHeight="1">
      <c r="A203" s="32"/>
      <c r="B203" s="33"/>
      <c r="C203" s="185" t="s">
        <v>337</v>
      </c>
      <c r="D203" s="185" t="s">
        <v>127</v>
      </c>
      <c r="E203" s="186" t="s">
        <v>338</v>
      </c>
      <c r="F203" s="187" t="s">
        <v>339</v>
      </c>
      <c r="G203" s="188" t="s">
        <v>340</v>
      </c>
      <c r="H203" s="189">
        <v>10</v>
      </c>
      <c r="I203" s="190"/>
      <c r="J203" s="191">
        <f>ROUND(I203*H203,2)</f>
        <v>0</v>
      </c>
      <c r="K203" s="192"/>
      <c r="L203" s="37"/>
      <c r="M203" s="193" t="s">
        <v>1</v>
      </c>
      <c r="N203" s="194" t="s">
        <v>40</v>
      </c>
      <c r="O203" s="69"/>
      <c r="P203" s="195">
        <f>O203*H203</f>
        <v>0</v>
      </c>
      <c r="Q203" s="195">
        <v>9.9000000000000008E-3</v>
      </c>
      <c r="R203" s="195">
        <f>Q203*H203</f>
        <v>9.9000000000000005E-2</v>
      </c>
      <c r="S203" s="195">
        <v>0</v>
      </c>
      <c r="T203" s="196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97" t="s">
        <v>255</v>
      </c>
      <c r="AT203" s="197" t="s">
        <v>127</v>
      </c>
      <c r="AU203" s="197" t="s">
        <v>85</v>
      </c>
      <c r="AY203" s="15" t="s">
        <v>125</v>
      </c>
      <c r="BE203" s="198">
        <f>IF(N203="základní",J203,0)</f>
        <v>0</v>
      </c>
      <c r="BF203" s="198">
        <f>IF(N203="snížená",J203,0)</f>
        <v>0</v>
      </c>
      <c r="BG203" s="198">
        <f>IF(N203="zákl. přenesená",J203,0)</f>
        <v>0</v>
      </c>
      <c r="BH203" s="198">
        <f>IF(N203="sníž. přenesená",J203,0)</f>
        <v>0</v>
      </c>
      <c r="BI203" s="198">
        <f>IF(N203="nulová",J203,0)</f>
        <v>0</v>
      </c>
      <c r="BJ203" s="15" t="s">
        <v>83</v>
      </c>
      <c r="BK203" s="198">
        <f>ROUND(I203*H203,2)</f>
        <v>0</v>
      </c>
      <c r="BL203" s="15" t="s">
        <v>255</v>
      </c>
      <c r="BM203" s="197" t="s">
        <v>341</v>
      </c>
    </row>
    <row r="204" spans="1:65" s="2" customFormat="1" ht="16.5" customHeight="1">
      <c r="A204" s="32"/>
      <c r="B204" s="33"/>
      <c r="C204" s="185" t="s">
        <v>342</v>
      </c>
      <c r="D204" s="185" t="s">
        <v>127</v>
      </c>
      <c r="E204" s="186" t="s">
        <v>343</v>
      </c>
      <c r="F204" s="187" t="s">
        <v>344</v>
      </c>
      <c r="G204" s="188" t="s">
        <v>152</v>
      </c>
      <c r="H204" s="189">
        <v>327</v>
      </c>
      <c r="I204" s="190"/>
      <c r="J204" s="191">
        <f>ROUND(I204*H204,2)</f>
        <v>0</v>
      </c>
      <c r="K204" s="192"/>
      <c r="L204" s="37"/>
      <c r="M204" s="193" t="s">
        <v>1</v>
      </c>
      <c r="N204" s="194" t="s">
        <v>40</v>
      </c>
      <c r="O204" s="69"/>
      <c r="P204" s="195">
        <f>O204*H204</f>
        <v>0</v>
      </c>
      <c r="Q204" s="195">
        <v>0</v>
      </c>
      <c r="R204" s="195">
        <f>Q204*H204</f>
        <v>0</v>
      </c>
      <c r="S204" s="195">
        <v>0</v>
      </c>
      <c r="T204" s="196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97" t="s">
        <v>255</v>
      </c>
      <c r="AT204" s="197" t="s">
        <v>127</v>
      </c>
      <c r="AU204" s="197" t="s">
        <v>85</v>
      </c>
      <c r="AY204" s="15" t="s">
        <v>125</v>
      </c>
      <c r="BE204" s="198">
        <f>IF(N204="základní",J204,0)</f>
        <v>0</v>
      </c>
      <c r="BF204" s="198">
        <f>IF(N204="snížená",J204,0)</f>
        <v>0</v>
      </c>
      <c r="BG204" s="198">
        <f>IF(N204="zákl. přenesená",J204,0)</f>
        <v>0</v>
      </c>
      <c r="BH204" s="198">
        <f>IF(N204="sníž. přenesená",J204,0)</f>
        <v>0</v>
      </c>
      <c r="BI204" s="198">
        <f>IF(N204="nulová",J204,0)</f>
        <v>0</v>
      </c>
      <c r="BJ204" s="15" t="s">
        <v>83</v>
      </c>
      <c r="BK204" s="198">
        <f>ROUND(I204*H204,2)</f>
        <v>0</v>
      </c>
      <c r="BL204" s="15" t="s">
        <v>255</v>
      </c>
      <c r="BM204" s="197" t="s">
        <v>345</v>
      </c>
    </row>
    <row r="205" spans="1:65" s="13" customFormat="1" ht="11.25">
      <c r="B205" s="199"/>
      <c r="C205" s="200"/>
      <c r="D205" s="201" t="s">
        <v>141</v>
      </c>
      <c r="E205" s="202" t="s">
        <v>1</v>
      </c>
      <c r="F205" s="203" t="s">
        <v>346</v>
      </c>
      <c r="G205" s="200"/>
      <c r="H205" s="204">
        <v>327</v>
      </c>
      <c r="I205" s="205"/>
      <c r="J205" s="200"/>
      <c r="K205" s="200"/>
      <c r="L205" s="206"/>
      <c r="M205" s="207"/>
      <c r="N205" s="208"/>
      <c r="O205" s="208"/>
      <c r="P205" s="208"/>
      <c r="Q205" s="208"/>
      <c r="R205" s="208"/>
      <c r="S205" s="208"/>
      <c r="T205" s="209"/>
      <c r="AT205" s="210" t="s">
        <v>141</v>
      </c>
      <c r="AU205" s="210" t="s">
        <v>85</v>
      </c>
      <c r="AV205" s="13" t="s">
        <v>85</v>
      </c>
      <c r="AW205" s="13" t="s">
        <v>31</v>
      </c>
      <c r="AX205" s="13" t="s">
        <v>83</v>
      </c>
      <c r="AY205" s="210" t="s">
        <v>125</v>
      </c>
    </row>
    <row r="206" spans="1:65" s="2" customFormat="1" ht="24.2" customHeight="1">
      <c r="A206" s="32"/>
      <c r="B206" s="33"/>
      <c r="C206" s="185" t="s">
        <v>347</v>
      </c>
      <c r="D206" s="185" t="s">
        <v>127</v>
      </c>
      <c r="E206" s="186" t="s">
        <v>348</v>
      </c>
      <c r="F206" s="187" t="s">
        <v>349</v>
      </c>
      <c r="G206" s="188" t="s">
        <v>152</v>
      </c>
      <c r="H206" s="189">
        <v>164</v>
      </c>
      <c r="I206" s="190"/>
      <c r="J206" s="191">
        <f>ROUND(I206*H206,2)</f>
        <v>0</v>
      </c>
      <c r="K206" s="192"/>
      <c r="L206" s="37"/>
      <c r="M206" s="193" t="s">
        <v>1</v>
      </c>
      <c r="N206" s="194" t="s">
        <v>40</v>
      </c>
      <c r="O206" s="69"/>
      <c r="P206" s="195">
        <f>O206*H206</f>
        <v>0</v>
      </c>
      <c r="Q206" s="195">
        <v>0</v>
      </c>
      <c r="R206" s="195">
        <f>Q206*H206</f>
        <v>0</v>
      </c>
      <c r="S206" s="195">
        <v>0.29499999999999998</v>
      </c>
      <c r="T206" s="196">
        <f>S206*H206</f>
        <v>48.379999999999995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97" t="s">
        <v>255</v>
      </c>
      <c r="AT206" s="197" t="s">
        <v>127</v>
      </c>
      <c r="AU206" s="197" t="s">
        <v>85</v>
      </c>
      <c r="AY206" s="15" t="s">
        <v>125</v>
      </c>
      <c r="BE206" s="198">
        <f>IF(N206="základní",J206,0)</f>
        <v>0</v>
      </c>
      <c r="BF206" s="198">
        <f>IF(N206="snížená",J206,0)</f>
        <v>0</v>
      </c>
      <c r="BG206" s="198">
        <f>IF(N206="zákl. přenesená",J206,0)</f>
        <v>0</v>
      </c>
      <c r="BH206" s="198">
        <f>IF(N206="sníž. přenesená",J206,0)</f>
        <v>0</v>
      </c>
      <c r="BI206" s="198">
        <f>IF(N206="nulová",J206,0)</f>
        <v>0</v>
      </c>
      <c r="BJ206" s="15" t="s">
        <v>83</v>
      </c>
      <c r="BK206" s="198">
        <f>ROUND(I206*H206,2)</f>
        <v>0</v>
      </c>
      <c r="BL206" s="15" t="s">
        <v>255</v>
      </c>
      <c r="BM206" s="197" t="s">
        <v>350</v>
      </c>
    </row>
    <row r="207" spans="1:65" s="13" customFormat="1" ht="11.25">
      <c r="B207" s="199"/>
      <c r="C207" s="200"/>
      <c r="D207" s="201" t="s">
        <v>141</v>
      </c>
      <c r="E207" s="202" t="s">
        <v>1</v>
      </c>
      <c r="F207" s="203" t="s">
        <v>173</v>
      </c>
      <c r="G207" s="200"/>
      <c r="H207" s="204">
        <v>164</v>
      </c>
      <c r="I207" s="205"/>
      <c r="J207" s="200"/>
      <c r="K207" s="200"/>
      <c r="L207" s="206"/>
      <c r="M207" s="207"/>
      <c r="N207" s="208"/>
      <c r="O207" s="208"/>
      <c r="P207" s="208"/>
      <c r="Q207" s="208"/>
      <c r="R207" s="208"/>
      <c r="S207" s="208"/>
      <c r="T207" s="209"/>
      <c r="AT207" s="210" t="s">
        <v>141</v>
      </c>
      <c r="AU207" s="210" t="s">
        <v>85</v>
      </c>
      <c r="AV207" s="13" t="s">
        <v>85</v>
      </c>
      <c r="AW207" s="13" t="s">
        <v>31</v>
      </c>
      <c r="AX207" s="13" t="s">
        <v>83</v>
      </c>
      <c r="AY207" s="210" t="s">
        <v>125</v>
      </c>
    </row>
    <row r="208" spans="1:65" s="2" customFormat="1" ht="37.9" customHeight="1">
      <c r="A208" s="32"/>
      <c r="B208" s="33"/>
      <c r="C208" s="185" t="s">
        <v>351</v>
      </c>
      <c r="D208" s="185" t="s">
        <v>127</v>
      </c>
      <c r="E208" s="186" t="s">
        <v>352</v>
      </c>
      <c r="F208" s="187" t="s">
        <v>353</v>
      </c>
      <c r="G208" s="188" t="s">
        <v>139</v>
      </c>
      <c r="H208" s="189">
        <v>12</v>
      </c>
      <c r="I208" s="190"/>
      <c r="J208" s="191">
        <f>ROUND(I208*H208,2)</f>
        <v>0</v>
      </c>
      <c r="K208" s="192"/>
      <c r="L208" s="37"/>
      <c r="M208" s="193" t="s">
        <v>1</v>
      </c>
      <c r="N208" s="194" t="s">
        <v>40</v>
      </c>
      <c r="O208" s="69"/>
      <c r="P208" s="195">
        <f>O208*H208</f>
        <v>0</v>
      </c>
      <c r="Q208" s="195">
        <v>0</v>
      </c>
      <c r="R208" s="195">
        <f>Q208*H208</f>
        <v>0</v>
      </c>
      <c r="S208" s="195">
        <v>0.23</v>
      </c>
      <c r="T208" s="196">
        <f>S208*H208</f>
        <v>2.7600000000000002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97" t="s">
        <v>255</v>
      </c>
      <c r="AT208" s="197" t="s">
        <v>127</v>
      </c>
      <c r="AU208" s="197" t="s">
        <v>85</v>
      </c>
      <c r="AY208" s="15" t="s">
        <v>125</v>
      </c>
      <c r="BE208" s="198">
        <f>IF(N208="základní",J208,0)</f>
        <v>0</v>
      </c>
      <c r="BF208" s="198">
        <f>IF(N208="snížená",J208,0)</f>
        <v>0</v>
      </c>
      <c r="BG208" s="198">
        <f>IF(N208="zákl. přenesená",J208,0)</f>
        <v>0</v>
      </c>
      <c r="BH208" s="198">
        <f>IF(N208="sníž. přenesená",J208,0)</f>
        <v>0</v>
      </c>
      <c r="BI208" s="198">
        <f>IF(N208="nulová",J208,0)</f>
        <v>0</v>
      </c>
      <c r="BJ208" s="15" t="s">
        <v>83</v>
      </c>
      <c r="BK208" s="198">
        <f>ROUND(I208*H208,2)</f>
        <v>0</v>
      </c>
      <c r="BL208" s="15" t="s">
        <v>255</v>
      </c>
      <c r="BM208" s="197" t="s">
        <v>354</v>
      </c>
    </row>
    <row r="209" spans="1:65" s="13" customFormat="1" ht="11.25">
      <c r="B209" s="199"/>
      <c r="C209" s="200"/>
      <c r="D209" s="201" t="s">
        <v>141</v>
      </c>
      <c r="E209" s="202" t="s">
        <v>1</v>
      </c>
      <c r="F209" s="203" t="s">
        <v>355</v>
      </c>
      <c r="G209" s="200"/>
      <c r="H209" s="204">
        <v>12</v>
      </c>
      <c r="I209" s="205"/>
      <c r="J209" s="200"/>
      <c r="K209" s="200"/>
      <c r="L209" s="206"/>
      <c r="M209" s="207"/>
      <c r="N209" s="208"/>
      <c r="O209" s="208"/>
      <c r="P209" s="208"/>
      <c r="Q209" s="208"/>
      <c r="R209" s="208"/>
      <c r="S209" s="208"/>
      <c r="T209" s="209"/>
      <c r="AT209" s="210" t="s">
        <v>141</v>
      </c>
      <c r="AU209" s="210" t="s">
        <v>85</v>
      </c>
      <c r="AV209" s="13" t="s">
        <v>85</v>
      </c>
      <c r="AW209" s="13" t="s">
        <v>31</v>
      </c>
      <c r="AX209" s="13" t="s">
        <v>83</v>
      </c>
      <c r="AY209" s="210" t="s">
        <v>125</v>
      </c>
    </row>
    <row r="210" spans="1:65" s="2" customFormat="1" ht="24.2" customHeight="1">
      <c r="A210" s="32"/>
      <c r="B210" s="33"/>
      <c r="C210" s="185" t="s">
        <v>356</v>
      </c>
      <c r="D210" s="185" t="s">
        <v>127</v>
      </c>
      <c r="E210" s="186" t="s">
        <v>357</v>
      </c>
      <c r="F210" s="187" t="s">
        <v>358</v>
      </c>
      <c r="G210" s="188" t="s">
        <v>139</v>
      </c>
      <c r="H210" s="189">
        <v>745</v>
      </c>
      <c r="I210" s="190"/>
      <c r="J210" s="191">
        <f>ROUND(I210*H210,2)</f>
        <v>0</v>
      </c>
      <c r="K210" s="192"/>
      <c r="L210" s="37"/>
      <c r="M210" s="193" t="s">
        <v>1</v>
      </c>
      <c r="N210" s="194" t="s">
        <v>40</v>
      </c>
      <c r="O210" s="69"/>
      <c r="P210" s="195">
        <f>O210*H210</f>
        <v>0</v>
      </c>
      <c r="Q210" s="195">
        <v>0</v>
      </c>
      <c r="R210" s="195">
        <f>Q210*H210</f>
        <v>0</v>
      </c>
      <c r="S210" s="195">
        <v>0</v>
      </c>
      <c r="T210" s="196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97" t="s">
        <v>255</v>
      </c>
      <c r="AT210" s="197" t="s">
        <v>127</v>
      </c>
      <c r="AU210" s="197" t="s">
        <v>85</v>
      </c>
      <c r="AY210" s="15" t="s">
        <v>125</v>
      </c>
      <c r="BE210" s="198">
        <f>IF(N210="základní",J210,0)</f>
        <v>0</v>
      </c>
      <c r="BF210" s="198">
        <f>IF(N210="snížená",J210,0)</f>
        <v>0</v>
      </c>
      <c r="BG210" s="198">
        <f>IF(N210="zákl. přenesená",J210,0)</f>
        <v>0</v>
      </c>
      <c r="BH210" s="198">
        <f>IF(N210="sníž. přenesená",J210,0)</f>
        <v>0</v>
      </c>
      <c r="BI210" s="198">
        <f>IF(N210="nulová",J210,0)</f>
        <v>0</v>
      </c>
      <c r="BJ210" s="15" t="s">
        <v>83</v>
      </c>
      <c r="BK210" s="198">
        <f>ROUND(I210*H210,2)</f>
        <v>0</v>
      </c>
      <c r="BL210" s="15" t="s">
        <v>255</v>
      </c>
      <c r="BM210" s="197" t="s">
        <v>359</v>
      </c>
    </row>
    <row r="211" spans="1:65" s="13" customFormat="1" ht="11.25">
      <c r="B211" s="199"/>
      <c r="C211" s="200"/>
      <c r="D211" s="201" t="s">
        <v>141</v>
      </c>
      <c r="E211" s="202" t="s">
        <v>1</v>
      </c>
      <c r="F211" s="203" t="s">
        <v>360</v>
      </c>
      <c r="G211" s="200"/>
      <c r="H211" s="204">
        <v>745</v>
      </c>
      <c r="I211" s="205"/>
      <c r="J211" s="200"/>
      <c r="K211" s="200"/>
      <c r="L211" s="206"/>
      <c r="M211" s="207"/>
      <c r="N211" s="208"/>
      <c r="O211" s="208"/>
      <c r="P211" s="208"/>
      <c r="Q211" s="208"/>
      <c r="R211" s="208"/>
      <c r="S211" s="208"/>
      <c r="T211" s="209"/>
      <c r="AT211" s="210" t="s">
        <v>141</v>
      </c>
      <c r="AU211" s="210" t="s">
        <v>85</v>
      </c>
      <c r="AV211" s="13" t="s">
        <v>85</v>
      </c>
      <c r="AW211" s="13" t="s">
        <v>31</v>
      </c>
      <c r="AX211" s="13" t="s">
        <v>83</v>
      </c>
      <c r="AY211" s="210" t="s">
        <v>125</v>
      </c>
    </row>
    <row r="212" spans="1:65" s="2" customFormat="1" ht="24.2" customHeight="1">
      <c r="A212" s="32"/>
      <c r="B212" s="33"/>
      <c r="C212" s="185" t="s">
        <v>361</v>
      </c>
      <c r="D212" s="185" t="s">
        <v>127</v>
      </c>
      <c r="E212" s="186" t="s">
        <v>362</v>
      </c>
      <c r="F212" s="187" t="s">
        <v>363</v>
      </c>
      <c r="G212" s="188" t="s">
        <v>139</v>
      </c>
      <c r="H212" s="189">
        <v>745</v>
      </c>
      <c r="I212" s="190"/>
      <c r="J212" s="191">
        <f>ROUND(I212*H212,2)</f>
        <v>0</v>
      </c>
      <c r="K212" s="192"/>
      <c r="L212" s="37"/>
      <c r="M212" s="193" t="s">
        <v>1</v>
      </c>
      <c r="N212" s="194" t="s">
        <v>40</v>
      </c>
      <c r="O212" s="69"/>
      <c r="P212" s="195">
        <f>O212*H212</f>
        <v>0</v>
      </c>
      <c r="Q212" s="195">
        <v>0</v>
      </c>
      <c r="R212" s="195">
        <f>Q212*H212</f>
        <v>0</v>
      </c>
      <c r="S212" s="195">
        <v>0</v>
      </c>
      <c r="T212" s="196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97" t="s">
        <v>255</v>
      </c>
      <c r="AT212" s="197" t="s">
        <v>127</v>
      </c>
      <c r="AU212" s="197" t="s">
        <v>85</v>
      </c>
      <c r="AY212" s="15" t="s">
        <v>125</v>
      </c>
      <c r="BE212" s="198">
        <f>IF(N212="základní",J212,0)</f>
        <v>0</v>
      </c>
      <c r="BF212" s="198">
        <f>IF(N212="snížená",J212,0)</f>
        <v>0</v>
      </c>
      <c r="BG212" s="198">
        <f>IF(N212="zákl. přenesená",J212,0)</f>
        <v>0</v>
      </c>
      <c r="BH212" s="198">
        <f>IF(N212="sníž. přenesená",J212,0)</f>
        <v>0</v>
      </c>
      <c r="BI212" s="198">
        <f>IF(N212="nulová",J212,0)</f>
        <v>0</v>
      </c>
      <c r="BJ212" s="15" t="s">
        <v>83</v>
      </c>
      <c r="BK212" s="198">
        <f>ROUND(I212*H212,2)</f>
        <v>0</v>
      </c>
      <c r="BL212" s="15" t="s">
        <v>255</v>
      </c>
      <c r="BM212" s="197" t="s">
        <v>364</v>
      </c>
    </row>
    <row r="213" spans="1:65" s="13" customFormat="1" ht="11.25">
      <c r="B213" s="199"/>
      <c r="C213" s="200"/>
      <c r="D213" s="201" t="s">
        <v>141</v>
      </c>
      <c r="E213" s="202" t="s">
        <v>1</v>
      </c>
      <c r="F213" s="203" t="s">
        <v>360</v>
      </c>
      <c r="G213" s="200"/>
      <c r="H213" s="204">
        <v>745</v>
      </c>
      <c r="I213" s="205"/>
      <c r="J213" s="200"/>
      <c r="K213" s="200"/>
      <c r="L213" s="206"/>
      <c r="M213" s="207"/>
      <c r="N213" s="208"/>
      <c r="O213" s="208"/>
      <c r="P213" s="208"/>
      <c r="Q213" s="208"/>
      <c r="R213" s="208"/>
      <c r="S213" s="208"/>
      <c r="T213" s="209"/>
      <c r="AT213" s="210" t="s">
        <v>141</v>
      </c>
      <c r="AU213" s="210" t="s">
        <v>85</v>
      </c>
      <c r="AV213" s="13" t="s">
        <v>85</v>
      </c>
      <c r="AW213" s="13" t="s">
        <v>31</v>
      </c>
      <c r="AX213" s="13" t="s">
        <v>83</v>
      </c>
      <c r="AY213" s="210" t="s">
        <v>125</v>
      </c>
    </row>
    <row r="214" spans="1:65" s="2" customFormat="1" ht="33" customHeight="1">
      <c r="A214" s="32"/>
      <c r="B214" s="33"/>
      <c r="C214" s="185" t="s">
        <v>365</v>
      </c>
      <c r="D214" s="185" t="s">
        <v>127</v>
      </c>
      <c r="E214" s="186" t="s">
        <v>366</v>
      </c>
      <c r="F214" s="187" t="s">
        <v>367</v>
      </c>
      <c r="G214" s="188" t="s">
        <v>139</v>
      </c>
      <c r="H214" s="189">
        <v>1330</v>
      </c>
      <c r="I214" s="190"/>
      <c r="J214" s="191">
        <f>ROUND(I214*H214,2)</f>
        <v>0</v>
      </c>
      <c r="K214" s="192"/>
      <c r="L214" s="37"/>
      <c r="M214" s="193" t="s">
        <v>1</v>
      </c>
      <c r="N214" s="194" t="s">
        <v>40</v>
      </c>
      <c r="O214" s="69"/>
      <c r="P214" s="195">
        <f>O214*H214</f>
        <v>0</v>
      </c>
      <c r="Q214" s="195">
        <v>0.36003499999999999</v>
      </c>
      <c r="R214" s="195">
        <f>Q214*H214</f>
        <v>478.84654999999998</v>
      </c>
      <c r="S214" s="195">
        <v>0</v>
      </c>
      <c r="T214" s="196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97" t="s">
        <v>255</v>
      </c>
      <c r="AT214" s="197" t="s">
        <v>127</v>
      </c>
      <c r="AU214" s="197" t="s">
        <v>85</v>
      </c>
      <c r="AY214" s="15" t="s">
        <v>125</v>
      </c>
      <c r="BE214" s="198">
        <f>IF(N214="základní",J214,0)</f>
        <v>0</v>
      </c>
      <c r="BF214" s="198">
        <f>IF(N214="snížená",J214,0)</f>
        <v>0</v>
      </c>
      <c r="BG214" s="198">
        <f>IF(N214="zákl. přenesená",J214,0)</f>
        <v>0</v>
      </c>
      <c r="BH214" s="198">
        <f>IF(N214="sníž. přenesená",J214,0)</f>
        <v>0</v>
      </c>
      <c r="BI214" s="198">
        <f>IF(N214="nulová",J214,0)</f>
        <v>0</v>
      </c>
      <c r="BJ214" s="15" t="s">
        <v>83</v>
      </c>
      <c r="BK214" s="198">
        <f>ROUND(I214*H214,2)</f>
        <v>0</v>
      </c>
      <c r="BL214" s="15" t="s">
        <v>255</v>
      </c>
      <c r="BM214" s="197" t="s">
        <v>368</v>
      </c>
    </row>
    <row r="215" spans="1:65" s="13" customFormat="1" ht="11.25">
      <c r="B215" s="199"/>
      <c r="C215" s="200"/>
      <c r="D215" s="201" t="s">
        <v>141</v>
      </c>
      <c r="E215" s="202" t="s">
        <v>1</v>
      </c>
      <c r="F215" s="203" t="s">
        <v>369</v>
      </c>
      <c r="G215" s="200"/>
      <c r="H215" s="204">
        <v>1330</v>
      </c>
      <c r="I215" s="205"/>
      <c r="J215" s="200"/>
      <c r="K215" s="200"/>
      <c r="L215" s="206"/>
      <c r="M215" s="207"/>
      <c r="N215" s="208"/>
      <c r="O215" s="208"/>
      <c r="P215" s="208"/>
      <c r="Q215" s="208"/>
      <c r="R215" s="208"/>
      <c r="S215" s="208"/>
      <c r="T215" s="209"/>
      <c r="AT215" s="210" t="s">
        <v>141</v>
      </c>
      <c r="AU215" s="210" t="s">
        <v>85</v>
      </c>
      <c r="AV215" s="13" t="s">
        <v>85</v>
      </c>
      <c r="AW215" s="13" t="s">
        <v>31</v>
      </c>
      <c r="AX215" s="13" t="s">
        <v>83</v>
      </c>
      <c r="AY215" s="210" t="s">
        <v>125</v>
      </c>
    </row>
    <row r="216" spans="1:65" s="2" customFormat="1" ht="21.75" customHeight="1">
      <c r="A216" s="32"/>
      <c r="B216" s="33"/>
      <c r="C216" s="211" t="s">
        <v>370</v>
      </c>
      <c r="D216" s="211" t="s">
        <v>143</v>
      </c>
      <c r="E216" s="212" t="s">
        <v>371</v>
      </c>
      <c r="F216" s="213" t="s">
        <v>372</v>
      </c>
      <c r="G216" s="214" t="s">
        <v>139</v>
      </c>
      <c r="H216" s="215">
        <v>1330</v>
      </c>
      <c r="I216" s="216"/>
      <c r="J216" s="217">
        <f>ROUND(I216*H216,2)</f>
        <v>0</v>
      </c>
      <c r="K216" s="218"/>
      <c r="L216" s="219"/>
      <c r="M216" s="220" t="s">
        <v>1</v>
      </c>
      <c r="N216" s="221" t="s">
        <v>40</v>
      </c>
      <c r="O216" s="69"/>
      <c r="P216" s="195">
        <f>O216*H216</f>
        <v>0</v>
      </c>
      <c r="Q216" s="195">
        <v>1.9499999999999999E-3</v>
      </c>
      <c r="R216" s="195">
        <f>Q216*H216</f>
        <v>2.5934999999999997</v>
      </c>
      <c r="S216" s="195">
        <v>0</v>
      </c>
      <c r="T216" s="196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97" t="s">
        <v>270</v>
      </c>
      <c r="AT216" s="197" t="s">
        <v>143</v>
      </c>
      <c r="AU216" s="197" t="s">
        <v>85</v>
      </c>
      <c r="AY216" s="15" t="s">
        <v>125</v>
      </c>
      <c r="BE216" s="198">
        <f>IF(N216="základní",J216,0)</f>
        <v>0</v>
      </c>
      <c r="BF216" s="198">
        <f>IF(N216="snížená",J216,0)</f>
        <v>0</v>
      </c>
      <c r="BG216" s="198">
        <f>IF(N216="zákl. přenesená",J216,0)</f>
        <v>0</v>
      </c>
      <c r="BH216" s="198">
        <f>IF(N216="sníž. přenesená",J216,0)</f>
        <v>0</v>
      </c>
      <c r="BI216" s="198">
        <f>IF(N216="nulová",J216,0)</f>
        <v>0</v>
      </c>
      <c r="BJ216" s="15" t="s">
        <v>83</v>
      </c>
      <c r="BK216" s="198">
        <f>ROUND(I216*H216,2)</f>
        <v>0</v>
      </c>
      <c r="BL216" s="15" t="s">
        <v>270</v>
      </c>
      <c r="BM216" s="197" t="s">
        <v>373</v>
      </c>
    </row>
    <row r="217" spans="1:65" s="13" customFormat="1" ht="11.25">
      <c r="B217" s="199"/>
      <c r="C217" s="200"/>
      <c r="D217" s="201" t="s">
        <v>141</v>
      </c>
      <c r="E217" s="202" t="s">
        <v>1</v>
      </c>
      <c r="F217" s="203" t="s">
        <v>369</v>
      </c>
      <c r="G217" s="200"/>
      <c r="H217" s="204">
        <v>1330</v>
      </c>
      <c r="I217" s="205"/>
      <c r="J217" s="200"/>
      <c r="K217" s="200"/>
      <c r="L217" s="206"/>
      <c r="M217" s="207"/>
      <c r="N217" s="208"/>
      <c r="O217" s="208"/>
      <c r="P217" s="208"/>
      <c r="Q217" s="208"/>
      <c r="R217" s="208"/>
      <c r="S217" s="208"/>
      <c r="T217" s="209"/>
      <c r="AT217" s="210" t="s">
        <v>141</v>
      </c>
      <c r="AU217" s="210" t="s">
        <v>85</v>
      </c>
      <c r="AV217" s="13" t="s">
        <v>85</v>
      </c>
      <c r="AW217" s="13" t="s">
        <v>31</v>
      </c>
      <c r="AX217" s="13" t="s">
        <v>83</v>
      </c>
      <c r="AY217" s="210" t="s">
        <v>125</v>
      </c>
    </row>
    <row r="218" spans="1:65" s="2" customFormat="1" ht="24.2" customHeight="1">
      <c r="A218" s="32"/>
      <c r="B218" s="33"/>
      <c r="C218" s="211" t="s">
        <v>374</v>
      </c>
      <c r="D218" s="211" t="s">
        <v>143</v>
      </c>
      <c r="E218" s="212" t="s">
        <v>375</v>
      </c>
      <c r="F218" s="213" t="s">
        <v>376</v>
      </c>
      <c r="G218" s="214" t="s">
        <v>247</v>
      </c>
      <c r="H218" s="215">
        <v>20</v>
      </c>
      <c r="I218" s="216"/>
      <c r="J218" s="217">
        <f>ROUND(I218*H218,2)</f>
        <v>0</v>
      </c>
      <c r="K218" s="218"/>
      <c r="L218" s="219"/>
      <c r="M218" s="220" t="s">
        <v>1</v>
      </c>
      <c r="N218" s="221" t="s">
        <v>40</v>
      </c>
      <c r="O218" s="69"/>
      <c r="P218" s="195">
        <f>O218*H218</f>
        <v>0</v>
      </c>
      <c r="Q218" s="195">
        <v>1.42E-3</v>
      </c>
      <c r="R218" s="195">
        <f>Q218*H218</f>
        <v>2.8400000000000002E-2</v>
      </c>
      <c r="S218" s="195">
        <v>0</v>
      </c>
      <c r="T218" s="196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97" t="s">
        <v>270</v>
      </c>
      <c r="AT218" s="197" t="s">
        <v>143</v>
      </c>
      <c r="AU218" s="197" t="s">
        <v>85</v>
      </c>
      <c r="AY218" s="15" t="s">
        <v>125</v>
      </c>
      <c r="BE218" s="198">
        <f>IF(N218="základní",J218,0)</f>
        <v>0</v>
      </c>
      <c r="BF218" s="198">
        <f>IF(N218="snížená",J218,0)</f>
        <v>0</v>
      </c>
      <c r="BG218" s="198">
        <f>IF(N218="zákl. přenesená",J218,0)</f>
        <v>0</v>
      </c>
      <c r="BH218" s="198">
        <f>IF(N218="sníž. přenesená",J218,0)</f>
        <v>0</v>
      </c>
      <c r="BI218" s="198">
        <f>IF(N218="nulová",J218,0)</f>
        <v>0</v>
      </c>
      <c r="BJ218" s="15" t="s">
        <v>83</v>
      </c>
      <c r="BK218" s="198">
        <f>ROUND(I218*H218,2)</f>
        <v>0</v>
      </c>
      <c r="BL218" s="15" t="s">
        <v>270</v>
      </c>
      <c r="BM218" s="197" t="s">
        <v>377</v>
      </c>
    </row>
    <row r="219" spans="1:65" s="13" customFormat="1" ht="11.25">
      <c r="B219" s="199"/>
      <c r="C219" s="200"/>
      <c r="D219" s="201" t="s">
        <v>141</v>
      </c>
      <c r="E219" s="202" t="s">
        <v>1</v>
      </c>
      <c r="F219" s="203" t="s">
        <v>378</v>
      </c>
      <c r="G219" s="200"/>
      <c r="H219" s="204">
        <v>20</v>
      </c>
      <c r="I219" s="205"/>
      <c r="J219" s="200"/>
      <c r="K219" s="200"/>
      <c r="L219" s="206"/>
      <c r="M219" s="207"/>
      <c r="N219" s="208"/>
      <c r="O219" s="208"/>
      <c r="P219" s="208"/>
      <c r="Q219" s="208"/>
      <c r="R219" s="208"/>
      <c r="S219" s="208"/>
      <c r="T219" s="209"/>
      <c r="AT219" s="210" t="s">
        <v>141</v>
      </c>
      <c r="AU219" s="210" t="s">
        <v>85</v>
      </c>
      <c r="AV219" s="13" t="s">
        <v>85</v>
      </c>
      <c r="AW219" s="13" t="s">
        <v>31</v>
      </c>
      <c r="AX219" s="13" t="s">
        <v>83</v>
      </c>
      <c r="AY219" s="210" t="s">
        <v>125</v>
      </c>
    </row>
    <row r="220" spans="1:65" s="2" customFormat="1" ht="21.75" customHeight="1">
      <c r="A220" s="32"/>
      <c r="B220" s="33"/>
      <c r="C220" s="211" t="s">
        <v>379</v>
      </c>
      <c r="D220" s="211" t="s">
        <v>143</v>
      </c>
      <c r="E220" s="212" t="s">
        <v>380</v>
      </c>
      <c r="F220" s="213" t="s">
        <v>381</v>
      </c>
      <c r="G220" s="214" t="s">
        <v>247</v>
      </c>
      <c r="H220" s="215">
        <v>9</v>
      </c>
      <c r="I220" s="216"/>
      <c r="J220" s="217">
        <f>ROUND(I220*H220,2)</f>
        <v>0</v>
      </c>
      <c r="K220" s="218"/>
      <c r="L220" s="219"/>
      <c r="M220" s="220" t="s">
        <v>1</v>
      </c>
      <c r="N220" s="221" t="s">
        <v>40</v>
      </c>
      <c r="O220" s="69"/>
      <c r="P220" s="195">
        <f>O220*H220</f>
        <v>0</v>
      </c>
      <c r="Q220" s="195">
        <v>7.0000000000000001E-3</v>
      </c>
      <c r="R220" s="195">
        <f>Q220*H220</f>
        <v>6.3E-2</v>
      </c>
      <c r="S220" s="195">
        <v>0</v>
      </c>
      <c r="T220" s="196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97" t="s">
        <v>270</v>
      </c>
      <c r="AT220" s="197" t="s">
        <v>143</v>
      </c>
      <c r="AU220" s="197" t="s">
        <v>85</v>
      </c>
      <c r="AY220" s="15" t="s">
        <v>125</v>
      </c>
      <c r="BE220" s="198">
        <f>IF(N220="základní",J220,0)</f>
        <v>0</v>
      </c>
      <c r="BF220" s="198">
        <f>IF(N220="snížená",J220,0)</f>
        <v>0</v>
      </c>
      <c r="BG220" s="198">
        <f>IF(N220="zákl. přenesená",J220,0)</f>
        <v>0</v>
      </c>
      <c r="BH220" s="198">
        <f>IF(N220="sníž. přenesená",J220,0)</f>
        <v>0</v>
      </c>
      <c r="BI220" s="198">
        <f>IF(N220="nulová",J220,0)</f>
        <v>0</v>
      </c>
      <c r="BJ220" s="15" t="s">
        <v>83</v>
      </c>
      <c r="BK220" s="198">
        <f>ROUND(I220*H220,2)</f>
        <v>0</v>
      </c>
      <c r="BL220" s="15" t="s">
        <v>270</v>
      </c>
      <c r="BM220" s="197" t="s">
        <v>382</v>
      </c>
    </row>
    <row r="221" spans="1:65" s="2" customFormat="1" ht="21.75" customHeight="1">
      <c r="A221" s="32"/>
      <c r="B221" s="33"/>
      <c r="C221" s="211" t="s">
        <v>383</v>
      </c>
      <c r="D221" s="211" t="s">
        <v>143</v>
      </c>
      <c r="E221" s="212" t="s">
        <v>384</v>
      </c>
      <c r="F221" s="213" t="s">
        <v>385</v>
      </c>
      <c r="G221" s="214" t="s">
        <v>247</v>
      </c>
      <c r="H221" s="215">
        <v>18</v>
      </c>
      <c r="I221" s="216"/>
      <c r="J221" s="217">
        <f>ROUND(I221*H221,2)</f>
        <v>0</v>
      </c>
      <c r="K221" s="218"/>
      <c r="L221" s="219"/>
      <c r="M221" s="220" t="s">
        <v>1</v>
      </c>
      <c r="N221" s="221" t="s">
        <v>40</v>
      </c>
      <c r="O221" s="69"/>
      <c r="P221" s="195">
        <f>O221*H221</f>
        <v>0</v>
      </c>
      <c r="Q221" s="195">
        <v>1.5100000000000001E-3</v>
      </c>
      <c r="R221" s="195">
        <f>Q221*H221</f>
        <v>2.7180000000000003E-2</v>
      </c>
      <c r="S221" s="195">
        <v>0</v>
      </c>
      <c r="T221" s="196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97" t="s">
        <v>270</v>
      </c>
      <c r="AT221" s="197" t="s">
        <v>143</v>
      </c>
      <c r="AU221" s="197" t="s">
        <v>85</v>
      </c>
      <c r="AY221" s="15" t="s">
        <v>125</v>
      </c>
      <c r="BE221" s="198">
        <f>IF(N221="základní",J221,0)</f>
        <v>0</v>
      </c>
      <c r="BF221" s="198">
        <f>IF(N221="snížená",J221,0)</f>
        <v>0</v>
      </c>
      <c r="BG221" s="198">
        <f>IF(N221="zákl. přenesená",J221,0)</f>
        <v>0</v>
      </c>
      <c r="BH221" s="198">
        <f>IF(N221="sníž. přenesená",J221,0)</f>
        <v>0</v>
      </c>
      <c r="BI221" s="198">
        <f>IF(N221="nulová",J221,0)</f>
        <v>0</v>
      </c>
      <c r="BJ221" s="15" t="s">
        <v>83</v>
      </c>
      <c r="BK221" s="198">
        <f>ROUND(I221*H221,2)</f>
        <v>0</v>
      </c>
      <c r="BL221" s="15" t="s">
        <v>270</v>
      </c>
      <c r="BM221" s="197" t="s">
        <v>386</v>
      </c>
    </row>
    <row r="222" spans="1:65" s="2" customFormat="1" ht="16.5" customHeight="1">
      <c r="A222" s="32"/>
      <c r="B222" s="33"/>
      <c r="C222" s="211" t="s">
        <v>387</v>
      </c>
      <c r="D222" s="211" t="s">
        <v>143</v>
      </c>
      <c r="E222" s="212" t="s">
        <v>388</v>
      </c>
      <c r="F222" s="213" t="s">
        <v>389</v>
      </c>
      <c r="G222" s="214" t="s">
        <v>202</v>
      </c>
      <c r="H222" s="215">
        <v>200</v>
      </c>
      <c r="I222" s="216"/>
      <c r="J222" s="217">
        <f>ROUND(I222*H222,2)</f>
        <v>0</v>
      </c>
      <c r="K222" s="218"/>
      <c r="L222" s="219"/>
      <c r="M222" s="220" t="s">
        <v>1</v>
      </c>
      <c r="N222" s="221" t="s">
        <v>40</v>
      </c>
      <c r="O222" s="69"/>
      <c r="P222" s="195">
        <f>O222*H222</f>
        <v>0</v>
      </c>
      <c r="Q222" s="195">
        <v>1</v>
      </c>
      <c r="R222" s="195">
        <f>Q222*H222</f>
        <v>200</v>
      </c>
      <c r="S222" s="195">
        <v>0</v>
      </c>
      <c r="T222" s="196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97" t="s">
        <v>270</v>
      </c>
      <c r="AT222" s="197" t="s">
        <v>143</v>
      </c>
      <c r="AU222" s="197" t="s">
        <v>85</v>
      </c>
      <c r="AY222" s="15" t="s">
        <v>125</v>
      </c>
      <c r="BE222" s="198">
        <f>IF(N222="základní",J222,0)</f>
        <v>0</v>
      </c>
      <c r="BF222" s="198">
        <f>IF(N222="snížená",J222,0)</f>
        <v>0</v>
      </c>
      <c r="BG222" s="198">
        <f>IF(N222="zákl. přenesená",J222,0)</f>
        <v>0</v>
      </c>
      <c r="BH222" s="198">
        <f>IF(N222="sníž. přenesená",J222,0)</f>
        <v>0</v>
      </c>
      <c r="BI222" s="198">
        <f>IF(N222="nulová",J222,0)</f>
        <v>0</v>
      </c>
      <c r="BJ222" s="15" t="s">
        <v>83</v>
      </c>
      <c r="BK222" s="198">
        <f>ROUND(I222*H222,2)</f>
        <v>0</v>
      </c>
      <c r="BL222" s="15" t="s">
        <v>270</v>
      </c>
      <c r="BM222" s="197" t="s">
        <v>390</v>
      </c>
    </row>
    <row r="223" spans="1:65" s="2" customFormat="1" ht="16.5" customHeight="1">
      <c r="A223" s="32"/>
      <c r="B223" s="33"/>
      <c r="C223" s="185" t="s">
        <v>391</v>
      </c>
      <c r="D223" s="185" t="s">
        <v>127</v>
      </c>
      <c r="E223" s="186" t="s">
        <v>392</v>
      </c>
      <c r="F223" s="187" t="s">
        <v>393</v>
      </c>
      <c r="G223" s="188" t="s">
        <v>139</v>
      </c>
      <c r="H223" s="189">
        <v>1400</v>
      </c>
      <c r="I223" s="190"/>
      <c r="J223" s="191">
        <f>ROUND(I223*H223,2)</f>
        <v>0</v>
      </c>
      <c r="K223" s="192"/>
      <c r="L223" s="37"/>
      <c r="M223" s="193" t="s">
        <v>1</v>
      </c>
      <c r="N223" s="194" t="s">
        <v>40</v>
      </c>
      <c r="O223" s="69"/>
      <c r="P223" s="195">
        <f>O223*H223</f>
        <v>0</v>
      </c>
      <c r="Q223" s="195">
        <v>0</v>
      </c>
      <c r="R223" s="195">
        <f>Q223*H223</f>
        <v>0</v>
      </c>
      <c r="S223" s="195">
        <v>0</v>
      </c>
      <c r="T223" s="196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97" t="s">
        <v>255</v>
      </c>
      <c r="AT223" s="197" t="s">
        <v>127</v>
      </c>
      <c r="AU223" s="197" t="s">
        <v>85</v>
      </c>
      <c r="AY223" s="15" t="s">
        <v>125</v>
      </c>
      <c r="BE223" s="198">
        <f>IF(N223="základní",J223,0)</f>
        <v>0</v>
      </c>
      <c r="BF223" s="198">
        <f>IF(N223="snížená",J223,0)</f>
        <v>0</v>
      </c>
      <c r="BG223" s="198">
        <f>IF(N223="zákl. přenesená",J223,0)</f>
        <v>0</v>
      </c>
      <c r="BH223" s="198">
        <f>IF(N223="sníž. přenesená",J223,0)</f>
        <v>0</v>
      </c>
      <c r="BI223" s="198">
        <f>IF(N223="nulová",J223,0)</f>
        <v>0</v>
      </c>
      <c r="BJ223" s="15" t="s">
        <v>83</v>
      </c>
      <c r="BK223" s="198">
        <f>ROUND(I223*H223,2)</f>
        <v>0</v>
      </c>
      <c r="BL223" s="15" t="s">
        <v>255</v>
      </c>
      <c r="BM223" s="197" t="s">
        <v>394</v>
      </c>
    </row>
    <row r="224" spans="1:65" s="2" customFormat="1" ht="16.5" customHeight="1">
      <c r="A224" s="32"/>
      <c r="B224" s="33"/>
      <c r="C224" s="185" t="s">
        <v>395</v>
      </c>
      <c r="D224" s="185" t="s">
        <v>127</v>
      </c>
      <c r="E224" s="186" t="s">
        <v>396</v>
      </c>
      <c r="F224" s="187" t="s">
        <v>397</v>
      </c>
      <c r="G224" s="188" t="s">
        <v>139</v>
      </c>
      <c r="H224" s="189">
        <v>6960</v>
      </c>
      <c r="I224" s="190"/>
      <c r="J224" s="191">
        <f>ROUND(I224*H224,2)</f>
        <v>0</v>
      </c>
      <c r="K224" s="192"/>
      <c r="L224" s="37"/>
      <c r="M224" s="193" t="s">
        <v>1</v>
      </c>
      <c r="N224" s="194" t="s">
        <v>40</v>
      </c>
      <c r="O224" s="69"/>
      <c r="P224" s="195">
        <f>O224*H224</f>
        <v>0</v>
      </c>
      <c r="Q224" s="195">
        <v>0</v>
      </c>
      <c r="R224" s="195">
        <f>Q224*H224</f>
        <v>0</v>
      </c>
      <c r="S224" s="195">
        <v>0</v>
      </c>
      <c r="T224" s="196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97" t="s">
        <v>255</v>
      </c>
      <c r="AT224" s="197" t="s">
        <v>127</v>
      </c>
      <c r="AU224" s="197" t="s">
        <v>85</v>
      </c>
      <c r="AY224" s="15" t="s">
        <v>125</v>
      </c>
      <c r="BE224" s="198">
        <f>IF(N224="základní",J224,0)</f>
        <v>0</v>
      </c>
      <c r="BF224" s="198">
        <f>IF(N224="snížená",J224,0)</f>
        <v>0</v>
      </c>
      <c r="BG224" s="198">
        <f>IF(N224="zákl. přenesená",J224,0)</f>
        <v>0</v>
      </c>
      <c r="BH224" s="198">
        <f>IF(N224="sníž. přenesená",J224,0)</f>
        <v>0</v>
      </c>
      <c r="BI224" s="198">
        <f>IF(N224="nulová",J224,0)</f>
        <v>0</v>
      </c>
      <c r="BJ224" s="15" t="s">
        <v>83</v>
      </c>
      <c r="BK224" s="198">
        <f>ROUND(I224*H224,2)</f>
        <v>0</v>
      </c>
      <c r="BL224" s="15" t="s">
        <v>255</v>
      </c>
      <c r="BM224" s="197" t="s">
        <v>398</v>
      </c>
    </row>
    <row r="225" spans="1:65" s="13" customFormat="1" ht="11.25">
      <c r="B225" s="199"/>
      <c r="C225" s="200"/>
      <c r="D225" s="201" t="s">
        <v>141</v>
      </c>
      <c r="E225" s="202" t="s">
        <v>1</v>
      </c>
      <c r="F225" s="203" t="s">
        <v>399</v>
      </c>
      <c r="G225" s="200"/>
      <c r="H225" s="204">
        <v>6960</v>
      </c>
      <c r="I225" s="205"/>
      <c r="J225" s="200"/>
      <c r="K225" s="200"/>
      <c r="L225" s="206"/>
      <c r="M225" s="207"/>
      <c r="N225" s="208"/>
      <c r="O225" s="208"/>
      <c r="P225" s="208"/>
      <c r="Q225" s="208"/>
      <c r="R225" s="208"/>
      <c r="S225" s="208"/>
      <c r="T225" s="209"/>
      <c r="AT225" s="210" t="s">
        <v>141</v>
      </c>
      <c r="AU225" s="210" t="s">
        <v>85</v>
      </c>
      <c r="AV225" s="13" t="s">
        <v>85</v>
      </c>
      <c r="AW225" s="13" t="s">
        <v>31</v>
      </c>
      <c r="AX225" s="13" t="s">
        <v>83</v>
      </c>
      <c r="AY225" s="210" t="s">
        <v>125</v>
      </c>
    </row>
    <row r="226" spans="1:65" s="2" customFormat="1" ht="24.2" customHeight="1">
      <c r="A226" s="32"/>
      <c r="B226" s="33"/>
      <c r="C226" s="185" t="s">
        <v>400</v>
      </c>
      <c r="D226" s="185" t="s">
        <v>127</v>
      </c>
      <c r="E226" s="186" t="s">
        <v>401</v>
      </c>
      <c r="F226" s="187" t="s">
        <v>402</v>
      </c>
      <c r="G226" s="188" t="s">
        <v>139</v>
      </c>
      <c r="H226" s="189">
        <v>890</v>
      </c>
      <c r="I226" s="190"/>
      <c r="J226" s="191">
        <f>ROUND(I226*H226,2)</f>
        <v>0</v>
      </c>
      <c r="K226" s="192"/>
      <c r="L226" s="37"/>
      <c r="M226" s="193" t="s">
        <v>1</v>
      </c>
      <c r="N226" s="194" t="s">
        <v>40</v>
      </c>
      <c r="O226" s="69"/>
      <c r="P226" s="195">
        <f>O226*H226</f>
        <v>0</v>
      </c>
      <c r="Q226" s="195">
        <v>0</v>
      </c>
      <c r="R226" s="195">
        <f>Q226*H226</f>
        <v>0</v>
      </c>
      <c r="S226" s="195">
        <v>0</v>
      </c>
      <c r="T226" s="196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97" t="s">
        <v>255</v>
      </c>
      <c r="AT226" s="197" t="s">
        <v>127</v>
      </c>
      <c r="AU226" s="197" t="s">
        <v>85</v>
      </c>
      <c r="AY226" s="15" t="s">
        <v>125</v>
      </c>
      <c r="BE226" s="198">
        <f>IF(N226="základní",J226,0)</f>
        <v>0</v>
      </c>
      <c r="BF226" s="198">
        <f>IF(N226="snížená",J226,0)</f>
        <v>0</v>
      </c>
      <c r="BG226" s="198">
        <f>IF(N226="zákl. přenesená",J226,0)</f>
        <v>0</v>
      </c>
      <c r="BH226" s="198">
        <f>IF(N226="sníž. přenesená",J226,0)</f>
        <v>0</v>
      </c>
      <c r="BI226" s="198">
        <f>IF(N226="nulová",J226,0)</f>
        <v>0</v>
      </c>
      <c r="BJ226" s="15" t="s">
        <v>83</v>
      </c>
      <c r="BK226" s="198">
        <f>ROUND(I226*H226,2)</f>
        <v>0</v>
      </c>
      <c r="BL226" s="15" t="s">
        <v>255</v>
      </c>
      <c r="BM226" s="197" t="s">
        <v>403</v>
      </c>
    </row>
    <row r="227" spans="1:65" s="13" customFormat="1" ht="11.25">
      <c r="B227" s="199"/>
      <c r="C227" s="200"/>
      <c r="D227" s="201" t="s">
        <v>141</v>
      </c>
      <c r="E227" s="202" t="s">
        <v>1</v>
      </c>
      <c r="F227" s="203" t="s">
        <v>404</v>
      </c>
      <c r="G227" s="200"/>
      <c r="H227" s="204">
        <v>890</v>
      </c>
      <c r="I227" s="205"/>
      <c r="J227" s="200"/>
      <c r="K227" s="200"/>
      <c r="L227" s="206"/>
      <c r="M227" s="207"/>
      <c r="N227" s="208"/>
      <c r="O227" s="208"/>
      <c r="P227" s="208"/>
      <c r="Q227" s="208"/>
      <c r="R227" s="208"/>
      <c r="S227" s="208"/>
      <c r="T227" s="209"/>
      <c r="AT227" s="210" t="s">
        <v>141</v>
      </c>
      <c r="AU227" s="210" t="s">
        <v>85</v>
      </c>
      <c r="AV227" s="13" t="s">
        <v>85</v>
      </c>
      <c r="AW227" s="13" t="s">
        <v>31</v>
      </c>
      <c r="AX227" s="13" t="s">
        <v>83</v>
      </c>
      <c r="AY227" s="210" t="s">
        <v>125</v>
      </c>
    </row>
    <row r="228" spans="1:65" s="2" customFormat="1" ht="33" customHeight="1">
      <c r="A228" s="32"/>
      <c r="B228" s="33"/>
      <c r="C228" s="211" t="s">
        <v>405</v>
      </c>
      <c r="D228" s="211" t="s">
        <v>143</v>
      </c>
      <c r="E228" s="212" t="s">
        <v>406</v>
      </c>
      <c r="F228" s="213" t="s">
        <v>407</v>
      </c>
      <c r="G228" s="214" t="s">
        <v>139</v>
      </c>
      <c r="H228" s="215">
        <v>890</v>
      </c>
      <c r="I228" s="216"/>
      <c r="J228" s="217">
        <f>ROUND(I228*H228,2)</f>
        <v>0</v>
      </c>
      <c r="K228" s="218"/>
      <c r="L228" s="219"/>
      <c r="M228" s="220" t="s">
        <v>1</v>
      </c>
      <c r="N228" s="221" t="s">
        <v>40</v>
      </c>
      <c r="O228" s="69"/>
      <c r="P228" s="195">
        <f>O228*H228</f>
        <v>0</v>
      </c>
      <c r="Q228" s="195">
        <v>6.8999999999999997E-4</v>
      </c>
      <c r="R228" s="195">
        <f>Q228*H228</f>
        <v>0.61409999999999998</v>
      </c>
      <c r="S228" s="195">
        <v>0</v>
      </c>
      <c r="T228" s="196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97" t="s">
        <v>270</v>
      </c>
      <c r="AT228" s="197" t="s">
        <v>143</v>
      </c>
      <c r="AU228" s="197" t="s">
        <v>85</v>
      </c>
      <c r="AY228" s="15" t="s">
        <v>125</v>
      </c>
      <c r="BE228" s="198">
        <f>IF(N228="základní",J228,0)</f>
        <v>0</v>
      </c>
      <c r="BF228" s="198">
        <f>IF(N228="snížená",J228,0)</f>
        <v>0</v>
      </c>
      <c r="BG228" s="198">
        <f>IF(N228="zákl. přenesená",J228,0)</f>
        <v>0</v>
      </c>
      <c r="BH228" s="198">
        <f>IF(N228="sníž. přenesená",J228,0)</f>
        <v>0</v>
      </c>
      <c r="BI228" s="198">
        <f>IF(N228="nulová",J228,0)</f>
        <v>0</v>
      </c>
      <c r="BJ228" s="15" t="s">
        <v>83</v>
      </c>
      <c r="BK228" s="198">
        <f>ROUND(I228*H228,2)</f>
        <v>0</v>
      </c>
      <c r="BL228" s="15" t="s">
        <v>270</v>
      </c>
      <c r="BM228" s="197" t="s">
        <v>408</v>
      </c>
    </row>
    <row r="229" spans="1:65" s="2" customFormat="1" ht="24.2" customHeight="1">
      <c r="A229" s="32"/>
      <c r="B229" s="33"/>
      <c r="C229" s="211" t="s">
        <v>409</v>
      </c>
      <c r="D229" s="211" t="s">
        <v>143</v>
      </c>
      <c r="E229" s="212" t="s">
        <v>410</v>
      </c>
      <c r="F229" s="213" t="s">
        <v>411</v>
      </c>
      <c r="G229" s="214" t="s">
        <v>139</v>
      </c>
      <c r="H229" s="215">
        <v>50</v>
      </c>
      <c r="I229" s="216"/>
      <c r="J229" s="217">
        <f>ROUND(I229*H229,2)</f>
        <v>0</v>
      </c>
      <c r="K229" s="218"/>
      <c r="L229" s="219"/>
      <c r="M229" s="220" t="s">
        <v>1</v>
      </c>
      <c r="N229" s="221" t="s">
        <v>40</v>
      </c>
      <c r="O229" s="69"/>
      <c r="P229" s="195">
        <f>O229*H229</f>
        <v>0</v>
      </c>
      <c r="Q229" s="195">
        <v>4.2999999999999999E-4</v>
      </c>
      <c r="R229" s="195">
        <f>Q229*H229</f>
        <v>2.1499999999999998E-2</v>
      </c>
      <c r="S229" s="195">
        <v>0</v>
      </c>
      <c r="T229" s="196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97" t="s">
        <v>270</v>
      </c>
      <c r="AT229" s="197" t="s">
        <v>143</v>
      </c>
      <c r="AU229" s="197" t="s">
        <v>85</v>
      </c>
      <c r="AY229" s="15" t="s">
        <v>125</v>
      </c>
      <c r="BE229" s="198">
        <f>IF(N229="základní",J229,0)</f>
        <v>0</v>
      </c>
      <c r="BF229" s="198">
        <f>IF(N229="snížená",J229,0)</f>
        <v>0</v>
      </c>
      <c r="BG229" s="198">
        <f>IF(N229="zákl. přenesená",J229,0)</f>
        <v>0</v>
      </c>
      <c r="BH229" s="198">
        <f>IF(N229="sníž. přenesená",J229,0)</f>
        <v>0</v>
      </c>
      <c r="BI229" s="198">
        <f>IF(N229="nulová",J229,0)</f>
        <v>0</v>
      </c>
      <c r="BJ229" s="15" t="s">
        <v>83</v>
      </c>
      <c r="BK229" s="198">
        <f>ROUND(I229*H229,2)</f>
        <v>0</v>
      </c>
      <c r="BL229" s="15" t="s">
        <v>270</v>
      </c>
      <c r="BM229" s="197" t="s">
        <v>412</v>
      </c>
    </row>
    <row r="230" spans="1:65" s="2" customFormat="1" ht="21.75" customHeight="1">
      <c r="A230" s="32"/>
      <c r="B230" s="33"/>
      <c r="C230" s="185" t="s">
        <v>413</v>
      </c>
      <c r="D230" s="185" t="s">
        <v>127</v>
      </c>
      <c r="E230" s="186" t="s">
        <v>414</v>
      </c>
      <c r="F230" s="187" t="s">
        <v>415</v>
      </c>
      <c r="G230" s="188" t="s">
        <v>247</v>
      </c>
      <c r="H230" s="189">
        <v>10</v>
      </c>
      <c r="I230" s="190"/>
      <c r="J230" s="191">
        <f>ROUND(I230*H230,2)</f>
        <v>0</v>
      </c>
      <c r="K230" s="192"/>
      <c r="L230" s="37"/>
      <c r="M230" s="193" t="s">
        <v>1</v>
      </c>
      <c r="N230" s="194" t="s">
        <v>40</v>
      </c>
      <c r="O230" s="69"/>
      <c r="P230" s="195">
        <f>O230*H230</f>
        <v>0</v>
      </c>
      <c r="Q230" s="195">
        <v>7.6E-3</v>
      </c>
      <c r="R230" s="195">
        <f>Q230*H230</f>
        <v>7.5999999999999998E-2</v>
      </c>
      <c r="S230" s="195">
        <v>0</v>
      </c>
      <c r="T230" s="196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97" t="s">
        <v>255</v>
      </c>
      <c r="AT230" s="197" t="s">
        <v>127</v>
      </c>
      <c r="AU230" s="197" t="s">
        <v>85</v>
      </c>
      <c r="AY230" s="15" t="s">
        <v>125</v>
      </c>
      <c r="BE230" s="198">
        <f>IF(N230="základní",J230,0)</f>
        <v>0</v>
      </c>
      <c r="BF230" s="198">
        <f>IF(N230="snížená",J230,0)</f>
        <v>0</v>
      </c>
      <c r="BG230" s="198">
        <f>IF(N230="zákl. přenesená",J230,0)</f>
        <v>0</v>
      </c>
      <c r="BH230" s="198">
        <f>IF(N230="sníž. přenesená",J230,0)</f>
        <v>0</v>
      </c>
      <c r="BI230" s="198">
        <f>IF(N230="nulová",J230,0)</f>
        <v>0</v>
      </c>
      <c r="BJ230" s="15" t="s">
        <v>83</v>
      </c>
      <c r="BK230" s="198">
        <f>ROUND(I230*H230,2)</f>
        <v>0</v>
      </c>
      <c r="BL230" s="15" t="s">
        <v>255</v>
      </c>
      <c r="BM230" s="197" t="s">
        <v>416</v>
      </c>
    </row>
    <row r="231" spans="1:65" s="2" customFormat="1" ht="24.2" customHeight="1">
      <c r="A231" s="32"/>
      <c r="B231" s="33"/>
      <c r="C231" s="185" t="s">
        <v>417</v>
      </c>
      <c r="D231" s="185" t="s">
        <v>127</v>
      </c>
      <c r="E231" s="186" t="s">
        <v>418</v>
      </c>
      <c r="F231" s="187" t="s">
        <v>419</v>
      </c>
      <c r="G231" s="188" t="s">
        <v>139</v>
      </c>
      <c r="H231" s="189">
        <v>20</v>
      </c>
      <c r="I231" s="190"/>
      <c r="J231" s="191">
        <f>ROUND(I231*H231,2)</f>
        <v>0</v>
      </c>
      <c r="K231" s="192"/>
      <c r="L231" s="37"/>
      <c r="M231" s="193" t="s">
        <v>1</v>
      </c>
      <c r="N231" s="194" t="s">
        <v>40</v>
      </c>
      <c r="O231" s="69"/>
      <c r="P231" s="195">
        <f>O231*H231</f>
        <v>0</v>
      </c>
      <c r="Q231" s="195">
        <v>1.9E-3</v>
      </c>
      <c r="R231" s="195">
        <f>Q231*H231</f>
        <v>3.7999999999999999E-2</v>
      </c>
      <c r="S231" s="195">
        <v>0</v>
      </c>
      <c r="T231" s="196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97" t="s">
        <v>255</v>
      </c>
      <c r="AT231" s="197" t="s">
        <v>127</v>
      </c>
      <c r="AU231" s="197" t="s">
        <v>85</v>
      </c>
      <c r="AY231" s="15" t="s">
        <v>125</v>
      </c>
      <c r="BE231" s="198">
        <f>IF(N231="základní",J231,0)</f>
        <v>0</v>
      </c>
      <c r="BF231" s="198">
        <f>IF(N231="snížená",J231,0)</f>
        <v>0</v>
      </c>
      <c r="BG231" s="198">
        <f>IF(N231="zákl. přenesená",J231,0)</f>
        <v>0</v>
      </c>
      <c r="BH231" s="198">
        <f>IF(N231="sníž. přenesená",J231,0)</f>
        <v>0</v>
      </c>
      <c r="BI231" s="198">
        <f>IF(N231="nulová",J231,0)</f>
        <v>0</v>
      </c>
      <c r="BJ231" s="15" t="s">
        <v>83</v>
      </c>
      <c r="BK231" s="198">
        <f>ROUND(I231*H231,2)</f>
        <v>0</v>
      </c>
      <c r="BL231" s="15" t="s">
        <v>255</v>
      </c>
      <c r="BM231" s="197" t="s">
        <v>420</v>
      </c>
    </row>
    <row r="232" spans="1:65" s="2" customFormat="1" ht="24.2" customHeight="1">
      <c r="A232" s="32"/>
      <c r="B232" s="33"/>
      <c r="C232" s="185" t="s">
        <v>421</v>
      </c>
      <c r="D232" s="185" t="s">
        <v>127</v>
      </c>
      <c r="E232" s="186" t="s">
        <v>422</v>
      </c>
      <c r="F232" s="187" t="s">
        <v>423</v>
      </c>
      <c r="G232" s="188" t="s">
        <v>139</v>
      </c>
      <c r="H232" s="189">
        <v>100</v>
      </c>
      <c r="I232" s="190"/>
      <c r="J232" s="191">
        <f>ROUND(I232*H232,2)</f>
        <v>0</v>
      </c>
      <c r="K232" s="192"/>
      <c r="L232" s="37"/>
      <c r="M232" s="193" t="s">
        <v>1</v>
      </c>
      <c r="N232" s="194" t="s">
        <v>40</v>
      </c>
      <c r="O232" s="69"/>
      <c r="P232" s="195">
        <f>O232*H232</f>
        <v>0</v>
      </c>
      <c r="Q232" s="195">
        <v>1.4E-2</v>
      </c>
      <c r="R232" s="195">
        <f>Q232*H232</f>
        <v>1.4000000000000001</v>
      </c>
      <c r="S232" s="195">
        <v>0</v>
      </c>
      <c r="T232" s="196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97" t="s">
        <v>255</v>
      </c>
      <c r="AT232" s="197" t="s">
        <v>127</v>
      </c>
      <c r="AU232" s="197" t="s">
        <v>85</v>
      </c>
      <c r="AY232" s="15" t="s">
        <v>125</v>
      </c>
      <c r="BE232" s="198">
        <f>IF(N232="základní",J232,0)</f>
        <v>0</v>
      </c>
      <c r="BF232" s="198">
        <f>IF(N232="snížená",J232,0)</f>
        <v>0</v>
      </c>
      <c r="BG232" s="198">
        <f>IF(N232="zákl. přenesená",J232,0)</f>
        <v>0</v>
      </c>
      <c r="BH232" s="198">
        <f>IF(N232="sníž. přenesená",J232,0)</f>
        <v>0</v>
      </c>
      <c r="BI232" s="198">
        <f>IF(N232="nulová",J232,0)</f>
        <v>0</v>
      </c>
      <c r="BJ232" s="15" t="s">
        <v>83</v>
      </c>
      <c r="BK232" s="198">
        <f>ROUND(I232*H232,2)</f>
        <v>0</v>
      </c>
      <c r="BL232" s="15" t="s">
        <v>255</v>
      </c>
      <c r="BM232" s="197" t="s">
        <v>424</v>
      </c>
    </row>
    <row r="233" spans="1:65" s="13" customFormat="1" ht="11.25">
      <c r="B233" s="199"/>
      <c r="C233" s="200"/>
      <c r="D233" s="201" t="s">
        <v>141</v>
      </c>
      <c r="E233" s="202" t="s">
        <v>1</v>
      </c>
      <c r="F233" s="203" t="s">
        <v>425</v>
      </c>
      <c r="G233" s="200"/>
      <c r="H233" s="204">
        <v>100</v>
      </c>
      <c r="I233" s="205"/>
      <c r="J233" s="200"/>
      <c r="K233" s="200"/>
      <c r="L233" s="206"/>
      <c r="M233" s="207"/>
      <c r="N233" s="208"/>
      <c r="O233" s="208"/>
      <c r="P233" s="208"/>
      <c r="Q233" s="208"/>
      <c r="R233" s="208"/>
      <c r="S233" s="208"/>
      <c r="T233" s="209"/>
      <c r="AT233" s="210" t="s">
        <v>141</v>
      </c>
      <c r="AU233" s="210" t="s">
        <v>85</v>
      </c>
      <c r="AV233" s="13" t="s">
        <v>85</v>
      </c>
      <c r="AW233" s="13" t="s">
        <v>31</v>
      </c>
      <c r="AX233" s="13" t="s">
        <v>83</v>
      </c>
      <c r="AY233" s="210" t="s">
        <v>125</v>
      </c>
    </row>
    <row r="234" spans="1:65" s="2" customFormat="1" ht="16.5" customHeight="1">
      <c r="A234" s="32"/>
      <c r="B234" s="33"/>
      <c r="C234" s="211" t="s">
        <v>255</v>
      </c>
      <c r="D234" s="211" t="s">
        <v>143</v>
      </c>
      <c r="E234" s="212" t="s">
        <v>426</v>
      </c>
      <c r="F234" s="213" t="s">
        <v>427</v>
      </c>
      <c r="G234" s="214" t="s">
        <v>139</v>
      </c>
      <c r="H234" s="215">
        <v>200</v>
      </c>
      <c r="I234" s="216"/>
      <c r="J234" s="217">
        <f>ROUND(I234*H234,2)</f>
        <v>0</v>
      </c>
      <c r="K234" s="218"/>
      <c r="L234" s="219"/>
      <c r="M234" s="220" t="s">
        <v>1</v>
      </c>
      <c r="N234" s="221" t="s">
        <v>40</v>
      </c>
      <c r="O234" s="69"/>
      <c r="P234" s="195">
        <f>O234*H234</f>
        <v>0</v>
      </c>
      <c r="Q234" s="195">
        <v>2.24E-2</v>
      </c>
      <c r="R234" s="195">
        <f>Q234*H234</f>
        <v>4.4799999999999995</v>
      </c>
      <c r="S234" s="195">
        <v>0</v>
      </c>
      <c r="T234" s="196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97" t="s">
        <v>270</v>
      </c>
      <c r="AT234" s="197" t="s">
        <v>143</v>
      </c>
      <c r="AU234" s="197" t="s">
        <v>85</v>
      </c>
      <c r="AY234" s="15" t="s">
        <v>125</v>
      </c>
      <c r="BE234" s="198">
        <f>IF(N234="základní",J234,0)</f>
        <v>0</v>
      </c>
      <c r="BF234" s="198">
        <f>IF(N234="snížená",J234,0)</f>
        <v>0</v>
      </c>
      <c r="BG234" s="198">
        <f>IF(N234="zákl. přenesená",J234,0)</f>
        <v>0</v>
      </c>
      <c r="BH234" s="198">
        <f>IF(N234="sníž. přenesená",J234,0)</f>
        <v>0</v>
      </c>
      <c r="BI234" s="198">
        <f>IF(N234="nulová",J234,0)</f>
        <v>0</v>
      </c>
      <c r="BJ234" s="15" t="s">
        <v>83</v>
      </c>
      <c r="BK234" s="198">
        <f>ROUND(I234*H234,2)</f>
        <v>0</v>
      </c>
      <c r="BL234" s="15" t="s">
        <v>270</v>
      </c>
      <c r="BM234" s="197" t="s">
        <v>428</v>
      </c>
    </row>
    <row r="235" spans="1:65" s="13" customFormat="1" ht="11.25">
      <c r="B235" s="199"/>
      <c r="C235" s="200"/>
      <c r="D235" s="201" t="s">
        <v>141</v>
      </c>
      <c r="E235" s="202" t="s">
        <v>1</v>
      </c>
      <c r="F235" s="203" t="s">
        <v>429</v>
      </c>
      <c r="G235" s="200"/>
      <c r="H235" s="204">
        <v>200</v>
      </c>
      <c r="I235" s="205"/>
      <c r="J235" s="200"/>
      <c r="K235" s="200"/>
      <c r="L235" s="206"/>
      <c r="M235" s="207"/>
      <c r="N235" s="208"/>
      <c r="O235" s="208"/>
      <c r="P235" s="208"/>
      <c r="Q235" s="208"/>
      <c r="R235" s="208"/>
      <c r="S235" s="208"/>
      <c r="T235" s="209"/>
      <c r="AT235" s="210" t="s">
        <v>141</v>
      </c>
      <c r="AU235" s="210" t="s">
        <v>85</v>
      </c>
      <c r="AV235" s="13" t="s">
        <v>85</v>
      </c>
      <c r="AW235" s="13" t="s">
        <v>31</v>
      </c>
      <c r="AX235" s="13" t="s">
        <v>83</v>
      </c>
      <c r="AY235" s="210" t="s">
        <v>125</v>
      </c>
    </row>
    <row r="236" spans="1:65" s="2" customFormat="1" ht="37.9" customHeight="1">
      <c r="A236" s="32"/>
      <c r="B236" s="33"/>
      <c r="C236" s="185" t="s">
        <v>430</v>
      </c>
      <c r="D236" s="185" t="s">
        <v>127</v>
      </c>
      <c r="E236" s="186" t="s">
        <v>431</v>
      </c>
      <c r="F236" s="187" t="s">
        <v>432</v>
      </c>
      <c r="G236" s="188" t="s">
        <v>130</v>
      </c>
      <c r="H236" s="189">
        <v>224</v>
      </c>
      <c r="I236" s="190"/>
      <c r="J236" s="191">
        <f>ROUND(I236*H236,2)</f>
        <v>0</v>
      </c>
      <c r="K236" s="192"/>
      <c r="L236" s="37"/>
      <c r="M236" s="193" t="s">
        <v>1</v>
      </c>
      <c r="N236" s="194" t="s">
        <v>40</v>
      </c>
      <c r="O236" s="69"/>
      <c r="P236" s="195">
        <f>O236*H236</f>
        <v>0</v>
      </c>
      <c r="Q236" s="195">
        <v>0</v>
      </c>
      <c r="R236" s="195">
        <f>Q236*H236</f>
        <v>0</v>
      </c>
      <c r="S236" s="195">
        <v>0</v>
      </c>
      <c r="T236" s="196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97" t="s">
        <v>255</v>
      </c>
      <c r="AT236" s="197" t="s">
        <v>127</v>
      </c>
      <c r="AU236" s="197" t="s">
        <v>85</v>
      </c>
      <c r="AY236" s="15" t="s">
        <v>125</v>
      </c>
      <c r="BE236" s="198">
        <f>IF(N236="základní",J236,0)</f>
        <v>0</v>
      </c>
      <c r="BF236" s="198">
        <f>IF(N236="snížená",J236,0)</f>
        <v>0</v>
      </c>
      <c r="BG236" s="198">
        <f>IF(N236="zákl. přenesená",J236,0)</f>
        <v>0</v>
      </c>
      <c r="BH236" s="198">
        <f>IF(N236="sníž. přenesená",J236,0)</f>
        <v>0</v>
      </c>
      <c r="BI236" s="198">
        <f>IF(N236="nulová",J236,0)</f>
        <v>0</v>
      </c>
      <c r="BJ236" s="15" t="s">
        <v>83</v>
      </c>
      <c r="BK236" s="198">
        <f>ROUND(I236*H236,2)</f>
        <v>0</v>
      </c>
      <c r="BL236" s="15" t="s">
        <v>255</v>
      </c>
      <c r="BM236" s="197" t="s">
        <v>433</v>
      </c>
    </row>
    <row r="237" spans="1:65" s="13" customFormat="1" ht="11.25">
      <c r="B237" s="199"/>
      <c r="C237" s="200"/>
      <c r="D237" s="201" t="s">
        <v>141</v>
      </c>
      <c r="E237" s="202" t="s">
        <v>1</v>
      </c>
      <c r="F237" s="203" t="s">
        <v>434</v>
      </c>
      <c r="G237" s="200"/>
      <c r="H237" s="204">
        <v>224</v>
      </c>
      <c r="I237" s="205"/>
      <c r="J237" s="200"/>
      <c r="K237" s="200"/>
      <c r="L237" s="206"/>
      <c r="M237" s="207"/>
      <c r="N237" s="208"/>
      <c r="O237" s="208"/>
      <c r="P237" s="208"/>
      <c r="Q237" s="208"/>
      <c r="R237" s="208"/>
      <c r="S237" s="208"/>
      <c r="T237" s="209"/>
      <c r="AT237" s="210" t="s">
        <v>141</v>
      </c>
      <c r="AU237" s="210" t="s">
        <v>85</v>
      </c>
      <c r="AV237" s="13" t="s">
        <v>85</v>
      </c>
      <c r="AW237" s="13" t="s">
        <v>31</v>
      </c>
      <c r="AX237" s="13" t="s">
        <v>83</v>
      </c>
      <c r="AY237" s="210" t="s">
        <v>125</v>
      </c>
    </row>
    <row r="238" spans="1:65" s="2" customFormat="1" ht="37.9" customHeight="1">
      <c r="A238" s="32"/>
      <c r="B238" s="33"/>
      <c r="C238" s="185" t="s">
        <v>435</v>
      </c>
      <c r="D238" s="185" t="s">
        <v>127</v>
      </c>
      <c r="E238" s="186" t="s">
        <v>436</v>
      </c>
      <c r="F238" s="187" t="s">
        <v>437</v>
      </c>
      <c r="G238" s="188" t="s">
        <v>130</v>
      </c>
      <c r="H238" s="189">
        <v>2240</v>
      </c>
      <c r="I238" s="190"/>
      <c r="J238" s="191">
        <f>ROUND(I238*H238,2)</f>
        <v>0</v>
      </c>
      <c r="K238" s="192"/>
      <c r="L238" s="37"/>
      <c r="M238" s="193" t="s">
        <v>1</v>
      </c>
      <c r="N238" s="194" t="s">
        <v>40</v>
      </c>
      <c r="O238" s="69"/>
      <c r="P238" s="195">
        <f>O238*H238</f>
        <v>0</v>
      </c>
      <c r="Q238" s="195">
        <v>0</v>
      </c>
      <c r="R238" s="195">
        <f>Q238*H238</f>
        <v>0</v>
      </c>
      <c r="S238" s="195">
        <v>0</v>
      </c>
      <c r="T238" s="196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97" t="s">
        <v>255</v>
      </c>
      <c r="AT238" s="197" t="s">
        <v>127</v>
      </c>
      <c r="AU238" s="197" t="s">
        <v>85</v>
      </c>
      <c r="AY238" s="15" t="s">
        <v>125</v>
      </c>
      <c r="BE238" s="198">
        <f>IF(N238="základní",J238,0)</f>
        <v>0</v>
      </c>
      <c r="BF238" s="198">
        <f>IF(N238="snížená",J238,0)</f>
        <v>0</v>
      </c>
      <c r="BG238" s="198">
        <f>IF(N238="zákl. přenesená",J238,0)</f>
        <v>0</v>
      </c>
      <c r="BH238" s="198">
        <f>IF(N238="sníž. přenesená",J238,0)</f>
        <v>0</v>
      </c>
      <c r="BI238" s="198">
        <f>IF(N238="nulová",J238,0)</f>
        <v>0</v>
      </c>
      <c r="BJ238" s="15" t="s">
        <v>83</v>
      </c>
      <c r="BK238" s="198">
        <f>ROUND(I238*H238,2)</f>
        <v>0</v>
      </c>
      <c r="BL238" s="15" t="s">
        <v>255</v>
      </c>
      <c r="BM238" s="197" t="s">
        <v>438</v>
      </c>
    </row>
    <row r="239" spans="1:65" s="13" customFormat="1" ht="11.25">
      <c r="B239" s="199"/>
      <c r="C239" s="200"/>
      <c r="D239" s="201" t="s">
        <v>141</v>
      </c>
      <c r="E239" s="202" t="s">
        <v>1</v>
      </c>
      <c r="F239" s="203" t="s">
        <v>439</v>
      </c>
      <c r="G239" s="200"/>
      <c r="H239" s="204">
        <v>2240</v>
      </c>
      <c r="I239" s="205"/>
      <c r="J239" s="200"/>
      <c r="K239" s="200"/>
      <c r="L239" s="206"/>
      <c r="M239" s="207"/>
      <c r="N239" s="208"/>
      <c r="O239" s="208"/>
      <c r="P239" s="208"/>
      <c r="Q239" s="208"/>
      <c r="R239" s="208"/>
      <c r="S239" s="208"/>
      <c r="T239" s="209"/>
      <c r="AT239" s="210" t="s">
        <v>141</v>
      </c>
      <c r="AU239" s="210" t="s">
        <v>85</v>
      </c>
      <c r="AV239" s="13" t="s">
        <v>85</v>
      </c>
      <c r="AW239" s="13" t="s">
        <v>31</v>
      </c>
      <c r="AX239" s="13" t="s">
        <v>83</v>
      </c>
      <c r="AY239" s="210" t="s">
        <v>125</v>
      </c>
    </row>
    <row r="240" spans="1:65" s="2" customFormat="1" ht="24.2" customHeight="1">
      <c r="A240" s="32"/>
      <c r="B240" s="33"/>
      <c r="C240" s="185" t="s">
        <v>440</v>
      </c>
      <c r="D240" s="185" t="s">
        <v>127</v>
      </c>
      <c r="E240" s="186" t="s">
        <v>441</v>
      </c>
      <c r="F240" s="187" t="s">
        <v>442</v>
      </c>
      <c r="G240" s="188" t="s">
        <v>152</v>
      </c>
      <c r="H240" s="189">
        <v>327</v>
      </c>
      <c r="I240" s="190"/>
      <c r="J240" s="191">
        <f>ROUND(I240*H240,2)</f>
        <v>0</v>
      </c>
      <c r="K240" s="192"/>
      <c r="L240" s="37"/>
      <c r="M240" s="193" t="s">
        <v>1</v>
      </c>
      <c r="N240" s="194" t="s">
        <v>40</v>
      </c>
      <c r="O240" s="69"/>
      <c r="P240" s="195">
        <f>O240*H240</f>
        <v>0</v>
      </c>
      <c r="Q240" s="195">
        <v>0</v>
      </c>
      <c r="R240" s="195">
        <f>Q240*H240</f>
        <v>0</v>
      </c>
      <c r="S240" s="195">
        <v>0</v>
      </c>
      <c r="T240" s="196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97" t="s">
        <v>255</v>
      </c>
      <c r="AT240" s="197" t="s">
        <v>127</v>
      </c>
      <c r="AU240" s="197" t="s">
        <v>85</v>
      </c>
      <c r="AY240" s="15" t="s">
        <v>125</v>
      </c>
      <c r="BE240" s="198">
        <f>IF(N240="základní",J240,0)</f>
        <v>0</v>
      </c>
      <c r="BF240" s="198">
        <f>IF(N240="snížená",J240,0)</f>
        <v>0</v>
      </c>
      <c r="BG240" s="198">
        <f>IF(N240="zákl. přenesená",J240,0)</f>
        <v>0</v>
      </c>
      <c r="BH240" s="198">
        <f>IF(N240="sníž. přenesená",J240,0)</f>
        <v>0</v>
      </c>
      <c r="BI240" s="198">
        <f>IF(N240="nulová",J240,0)</f>
        <v>0</v>
      </c>
      <c r="BJ240" s="15" t="s">
        <v>83</v>
      </c>
      <c r="BK240" s="198">
        <f>ROUND(I240*H240,2)</f>
        <v>0</v>
      </c>
      <c r="BL240" s="15" t="s">
        <v>255</v>
      </c>
      <c r="BM240" s="197" t="s">
        <v>443</v>
      </c>
    </row>
    <row r="241" spans="1:65" s="13" customFormat="1" ht="11.25">
      <c r="B241" s="199"/>
      <c r="C241" s="200"/>
      <c r="D241" s="201" t="s">
        <v>141</v>
      </c>
      <c r="E241" s="202" t="s">
        <v>1</v>
      </c>
      <c r="F241" s="203" t="s">
        <v>346</v>
      </c>
      <c r="G241" s="200"/>
      <c r="H241" s="204">
        <v>327</v>
      </c>
      <c r="I241" s="205"/>
      <c r="J241" s="200"/>
      <c r="K241" s="200"/>
      <c r="L241" s="206"/>
      <c r="M241" s="207"/>
      <c r="N241" s="208"/>
      <c r="O241" s="208"/>
      <c r="P241" s="208"/>
      <c r="Q241" s="208"/>
      <c r="R241" s="208"/>
      <c r="S241" s="208"/>
      <c r="T241" s="209"/>
      <c r="AT241" s="210" t="s">
        <v>141</v>
      </c>
      <c r="AU241" s="210" t="s">
        <v>85</v>
      </c>
      <c r="AV241" s="13" t="s">
        <v>85</v>
      </c>
      <c r="AW241" s="13" t="s">
        <v>31</v>
      </c>
      <c r="AX241" s="13" t="s">
        <v>83</v>
      </c>
      <c r="AY241" s="210" t="s">
        <v>125</v>
      </c>
    </row>
    <row r="242" spans="1:65" s="2" customFormat="1" ht="16.5" customHeight="1">
      <c r="A242" s="32"/>
      <c r="B242" s="33"/>
      <c r="C242" s="185" t="s">
        <v>444</v>
      </c>
      <c r="D242" s="185" t="s">
        <v>127</v>
      </c>
      <c r="E242" s="186" t="s">
        <v>445</v>
      </c>
      <c r="F242" s="187" t="s">
        <v>446</v>
      </c>
      <c r="G242" s="188" t="s">
        <v>152</v>
      </c>
      <c r="H242" s="189">
        <v>327</v>
      </c>
      <c r="I242" s="190"/>
      <c r="J242" s="191">
        <f>ROUND(I242*H242,2)</f>
        <v>0</v>
      </c>
      <c r="K242" s="192"/>
      <c r="L242" s="37"/>
      <c r="M242" s="193" t="s">
        <v>1</v>
      </c>
      <c r="N242" s="194" t="s">
        <v>40</v>
      </c>
      <c r="O242" s="69"/>
      <c r="P242" s="195">
        <f>O242*H242</f>
        <v>0</v>
      </c>
      <c r="Q242" s="195">
        <v>2.5000000000000001E-5</v>
      </c>
      <c r="R242" s="195">
        <f>Q242*H242</f>
        <v>8.175E-3</v>
      </c>
      <c r="S242" s="195">
        <v>0</v>
      </c>
      <c r="T242" s="196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97" t="s">
        <v>255</v>
      </c>
      <c r="AT242" s="197" t="s">
        <v>127</v>
      </c>
      <c r="AU242" s="197" t="s">
        <v>85</v>
      </c>
      <c r="AY242" s="15" t="s">
        <v>125</v>
      </c>
      <c r="BE242" s="198">
        <f>IF(N242="základní",J242,0)</f>
        <v>0</v>
      </c>
      <c r="BF242" s="198">
        <f>IF(N242="snížená",J242,0)</f>
        <v>0</v>
      </c>
      <c r="BG242" s="198">
        <f>IF(N242="zákl. přenesená",J242,0)</f>
        <v>0</v>
      </c>
      <c r="BH242" s="198">
        <f>IF(N242="sníž. přenesená",J242,0)</f>
        <v>0</v>
      </c>
      <c r="BI242" s="198">
        <f>IF(N242="nulová",J242,0)</f>
        <v>0</v>
      </c>
      <c r="BJ242" s="15" t="s">
        <v>83</v>
      </c>
      <c r="BK242" s="198">
        <f>ROUND(I242*H242,2)</f>
        <v>0</v>
      </c>
      <c r="BL242" s="15" t="s">
        <v>255</v>
      </c>
      <c r="BM242" s="197" t="s">
        <v>447</v>
      </c>
    </row>
    <row r="243" spans="1:65" s="13" customFormat="1" ht="11.25">
      <c r="B243" s="199"/>
      <c r="C243" s="200"/>
      <c r="D243" s="201" t="s">
        <v>141</v>
      </c>
      <c r="E243" s="202" t="s">
        <v>1</v>
      </c>
      <c r="F243" s="203" t="s">
        <v>346</v>
      </c>
      <c r="G243" s="200"/>
      <c r="H243" s="204">
        <v>327</v>
      </c>
      <c r="I243" s="205"/>
      <c r="J243" s="200"/>
      <c r="K243" s="200"/>
      <c r="L243" s="206"/>
      <c r="M243" s="207"/>
      <c r="N243" s="208"/>
      <c r="O243" s="208"/>
      <c r="P243" s="208"/>
      <c r="Q243" s="208"/>
      <c r="R243" s="208"/>
      <c r="S243" s="208"/>
      <c r="T243" s="209"/>
      <c r="AT243" s="210" t="s">
        <v>141</v>
      </c>
      <c r="AU243" s="210" t="s">
        <v>85</v>
      </c>
      <c r="AV243" s="13" t="s">
        <v>85</v>
      </c>
      <c r="AW243" s="13" t="s">
        <v>31</v>
      </c>
      <c r="AX243" s="13" t="s">
        <v>83</v>
      </c>
      <c r="AY243" s="210" t="s">
        <v>125</v>
      </c>
    </row>
    <row r="244" spans="1:65" s="2" customFormat="1" ht="16.5" customHeight="1">
      <c r="A244" s="32"/>
      <c r="B244" s="33"/>
      <c r="C244" s="211" t="s">
        <v>448</v>
      </c>
      <c r="D244" s="211" t="s">
        <v>143</v>
      </c>
      <c r="E244" s="212" t="s">
        <v>449</v>
      </c>
      <c r="F244" s="213" t="s">
        <v>450</v>
      </c>
      <c r="G244" s="214" t="s">
        <v>239</v>
      </c>
      <c r="H244" s="215">
        <v>50</v>
      </c>
      <c r="I244" s="216"/>
      <c r="J244" s="217">
        <f>ROUND(I244*H244,2)</f>
        <v>0</v>
      </c>
      <c r="K244" s="218"/>
      <c r="L244" s="219"/>
      <c r="M244" s="220" t="s">
        <v>1</v>
      </c>
      <c r="N244" s="221" t="s">
        <v>40</v>
      </c>
      <c r="O244" s="69"/>
      <c r="P244" s="195">
        <f>O244*H244</f>
        <v>0</v>
      </c>
      <c r="Q244" s="195">
        <v>1E-3</v>
      </c>
      <c r="R244" s="195">
        <f>Q244*H244</f>
        <v>0.05</v>
      </c>
      <c r="S244" s="195">
        <v>0</v>
      </c>
      <c r="T244" s="196">
        <f>S244*H244</f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97" t="s">
        <v>146</v>
      </c>
      <c r="AT244" s="197" t="s">
        <v>143</v>
      </c>
      <c r="AU244" s="197" t="s">
        <v>85</v>
      </c>
      <c r="AY244" s="15" t="s">
        <v>125</v>
      </c>
      <c r="BE244" s="198">
        <f>IF(N244="základní",J244,0)</f>
        <v>0</v>
      </c>
      <c r="BF244" s="198">
        <f>IF(N244="snížená",J244,0)</f>
        <v>0</v>
      </c>
      <c r="BG244" s="198">
        <f>IF(N244="zákl. přenesená",J244,0)</f>
        <v>0</v>
      </c>
      <c r="BH244" s="198">
        <f>IF(N244="sníž. přenesená",J244,0)</f>
        <v>0</v>
      </c>
      <c r="BI244" s="198">
        <f>IF(N244="nulová",J244,0)</f>
        <v>0</v>
      </c>
      <c r="BJ244" s="15" t="s">
        <v>83</v>
      </c>
      <c r="BK244" s="198">
        <f>ROUND(I244*H244,2)</f>
        <v>0</v>
      </c>
      <c r="BL244" s="15" t="s">
        <v>131</v>
      </c>
      <c r="BM244" s="197" t="s">
        <v>451</v>
      </c>
    </row>
    <row r="245" spans="1:65" s="13" customFormat="1" ht="22.5">
      <c r="B245" s="199"/>
      <c r="C245" s="200"/>
      <c r="D245" s="201" t="s">
        <v>141</v>
      </c>
      <c r="E245" s="200"/>
      <c r="F245" s="203" t="s">
        <v>452</v>
      </c>
      <c r="G245" s="200"/>
      <c r="H245" s="204">
        <v>50</v>
      </c>
      <c r="I245" s="205"/>
      <c r="J245" s="200"/>
      <c r="K245" s="200"/>
      <c r="L245" s="206"/>
      <c r="M245" s="207"/>
      <c r="N245" s="208"/>
      <c r="O245" s="208"/>
      <c r="P245" s="208"/>
      <c r="Q245" s="208"/>
      <c r="R245" s="208"/>
      <c r="S245" s="208"/>
      <c r="T245" s="209"/>
      <c r="AT245" s="210" t="s">
        <v>141</v>
      </c>
      <c r="AU245" s="210" t="s">
        <v>85</v>
      </c>
      <c r="AV245" s="13" t="s">
        <v>85</v>
      </c>
      <c r="AW245" s="13" t="s">
        <v>4</v>
      </c>
      <c r="AX245" s="13" t="s">
        <v>83</v>
      </c>
      <c r="AY245" s="210" t="s">
        <v>125</v>
      </c>
    </row>
    <row r="246" spans="1:65" s="2" customFormat="1" ht="37.9" customHeight="1">
      <c r="A246" s="32"/>
      <c r="B246" s="33"/>
      <c r="C246" s="185" t="s">
        <v>453</v>
      </c>
      <c r="D246" s="185" t="s">
        <v>127</v>
      </c>
      <c r="E246" s="186" t="s">
        <v>454</v>
      </c>
      <c r="F246" s="187" t="s">
        <v>455</v>
      </c>
      <c r="G246" s="188" t="s">
        <v>152</v>
      </c>
      <c r="H246" s="189">
        <v>164</v>
      </c>
      <c r="I246" s="190"/>
      <c r="J246" s="191">
        <f>ROUND(I246*H246,2)</f>
        <v>0</v>
      </c>
      <c r="K246" s="192"/>
      <c r="L246" s="37"/>
      <c r="M246" s="193" t="s">
        <v>1</v>
      </c>
      <c r="N246" s="194" t="s">
        <v>40</v>
      </c>
      <c r="O246" s="69"/>
      <c r="P246" s="195">
        <f>O246*H246</f>
        <v>0</v>
      </c>
      <c r="Q246" s="195">
        <v>8.4250000000000005E-2</v>
      </c>
      <c r="R246" s="195">
        <f>Q246*H246</f>
        <v>13.817</v>
      </c>
      <c r="S246" s="195">
        <v>0</v>
      </c>
      <c r="T246" s="196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97" t="s">
        <v>255</v>
      </c>
      <c r="AT246" s="197" t="s">
        <v>127</v>
      </c>
      <c r="AU246" s="197" t="s">
        <v>85</v>
      </c>
      <c r="AY246" s="15" t="s">
        <v>125</v>
      </c>
      <c r="BE246" s="198">
        <f>IF(N246="základní",J246,0)</f>
        <v>0</v>
      </c>
      <c r="BF246" s="198">
        <f>IF(N246="snížená",J246,0)</f>
        <v>0</v>
      </c>
      <c r="BG246" s="198">
        <f>IF(N246="zákl. přenesená",J246,0)</f>
        <v>0</v>
      </c>
      <c r="BH246" s="198">
        <f>IF(N246="sníž. přenesená",J246,0)</f>
        <v>0</v>
      </c>
      <c r="BI246" s="198">
        <f>IF(N246="nulová",J246,0)</f>
        <v>0</v>
      </c>
      <c r="BJ246" s="15" t="s">
        <v>83</v>
      </c>
      <c r="BK246" s="198">
        <f>ROUND(I246*H246,2)</f>
        <v>0</v>
      </c>
      <c r="BL246" s="15" t="s">
        <v>255</v>
      </c>
      <c r="BM246" s="197" t="s">
        <v>456</v>
      </c>
    </row>
    <row r="247" spans="1:65" s="13" customFormat="1" ht="11.25">
      <c r="B247" s="199"/>
      <c r="C247" s="200"/>
      <c r="D247" s="201" t="s">
        <v>141</v>
      </c>
      <c r="E247" s="202" t="s">
        <v>1</v>
      </c>
      <c r="F247" s="203" t="s">
        <v>173</v>
      </c>
      <c r="G247" s="200"/>
      <c r="H247" s="204">
        <v>164</v>
      </c>
      <c r="I247" s="205"/>
      <c r="J247" s="200"/>
      <c r="K247" s="200"/>
      <c r="L247" s="206"/>
      <c r="M247" s="207"/>
      <c r="N247" s="208"/>
      <c r="O247" s="208"/>
      <c r="P247" s="208"/>
      <c r="Q247" s="208"/>
      <c r="R247" s="208"/>
      <c r="S247" s="208"/>
      <c r="T247" s="209"/>
      <c r="AT247" s="210" t="s">
        <v>141</v>
      </c>
      <c r="AU247" s="210" t="s">
        <v>85</v>
      </c>
      <c r="AV247" s="13" t="s">
        <v>85</v>
      </c>
      <c r="AW247" s="13" t="s">
        <v>31</v>
      </c>
      <c r="AX247" s="13" t="s">
        <v>83</v>
      </c>
      <c r="AY247" s="210" t="s">
        <v>125</v>
      </c>
    </row>
    <row r="248" spans="1:65" s="2" customFormat="1" ht="33" customHeight="1">
      <c r="A248" s="32"/>
      <c r="B248" s="33"/>
      <c r="C248" s="185" t="s">
        <v>457</v>
      </c>
      <c r="D248" s="185" t="s">
        <v>127</v>
      </c>
      <c r="E248" s="186" t="s">
        <v>458</v>
      </c>
      <c r="F248" s="187" t="s">
        <v>459</v>
      </c>
      <c r="G248" s="188" t="s">
        <v>152</v>
      </c>
      <c r="H248" s="189">
        <v>164</v>
      </c>
      <c r="I248" s="190"/>
      <c r="J248" s="191">
        <f>ROUND(I248*H248,2)</f>
        <v>0</v>
      </c>
      <c r="K248" s="192"/>
      <c r="L248" s="37"/>
      <c r="M248" s="193" t="s">
        <v>1</v>
      </c>
      <c r="N248" s="194" t="s">
        <v>40</v>
      </c>
      <c r="O248" s="69"/>
      <c r="P248" s="195">
        <f>O248*H248</f>
        <v>0</v>
      </c>
      <c r="Q248" s="195">
        <v>0</v>
      </c>
      <c r="R248" s="195">
        <f>Q248*H248</f>
        <v>0</v>
      </c>
      <c r="S248" s="195">
        <v>0</v>
      </c>
      <c r="T248" s="196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97" t="s">
        <v>255</v>
      </c>
      <c r="AT248" s="197" t="s">
        <v>127</v>
      </c>
      <c r="AU248" s="197" t="s">
        <v>85</v>
      </c>
      <c r="AY248" s="15" t="s">
        <v>125</v>
      </c>
      <c r="BE248" s="198">
        <f>IF(N248="základní",J248,0)</f>
        <v>0</v>
      </c>
      <c r="BF248" s="198">
        <f>IF(N248="snížená",J248,0)</f>
        <v>0</v>
      </c>
      <c r="BG248" s="198">
        <f>IF(N248="zákl. přenesená",J248,0)</f>
        <v>0</v>
      </c>
      <c r="BH248" s="198">
        <f>IF(N248="sníž. přenesená",J248,0)</f>
        <v>0</v>
      </c>
      <c r="BI248" s="198">
        <f>IF(N248="nulová",J248,0)</f>
        <v>0</v>
      </c>
      <c r="BJ248" s="15" t="s">
        <v>83</v>
      </c>
      <c r="BK248" s="198">
        <f>ROUND(I248*H248,2)</f>
        <v>0</v>
      </c>
      <c r="BL248" s="15" t="s">
        <v>255</v>
      </c>
      <c r="BM248" s="197" t="s">
        <v>460</v>
      </c>
    </row>
    <row r="249" spans="1:65" s="13" customFormat="1" ht="11.25">
      <c r="B249" s="199"/>
      <c r="C249" s="200"/>
      <c r="D249" s="201" t="s">
        <v>141</v>
      </c>
      <c r="E249" s="202" t="s">
        <v>1</v>
      </c>
      <c r="F249" s="203" t="s">
        <v>173</v>
      </c>
      <c r="G249" s="200"/>
      <c r="H249" s="204">
        <v>164</v>
      </c>
      <c r="I249" s="205"/>
      <c r="J249" s="200"/>
      <c r="K249" s="200"/>
      <c r="L249" s="206"/>
      <c r="M249" s="207"/>
      <c r="N249" s="208"/>
      <c r="O249" s="208"/>
      <c r="P249" s="208"/>
      <c r="Q249" s="208"/>
      <c r="R249" s="208"/>
      <c r="S249" s="208"/>
      <c r="T249" s="209"/>
      <c r="AT249" s="210" t="s">
        <v>141</v>
      </c>
      <c r="AU249" s="210" t="s">
        <v>85</v>
      </c>
      <c r="AV249" s="13" t="s">
        <v>85</v>
      </c>
      <c r="AW249" s="13" t="s">
        <v>31</v>
      </c>
      <c r="AX249" s="13" t="s">
        <v>83</v>
      </c>
      <c r="AY249" s="210" t="s">
        <v>125</v>
      </c>
    </row>
    <row r="250" spans="1:65" s="2" customFormat="1" ht="24.2" customHeight="1">
      <c r="A250" s="32"/>
      <c r="B250" s="33"/>
      <c r="C250" s="185" t="s">
        <v>461</v>
      </c>
      <c r="D250" s="185" t="s">
        <v>127</v>
      </c>
      <c r="E250" s="186" t="s">
        <v>462</v>
      </c>
      <c r="F250" s="187" t="s">
        <v>463</v>
      </c>
      <c r="G250" s="188" t="s">
        <v>139</v>
      </c>
      <c r="H250" s="189">
        <v>12</v>
      </c>
      <c r="I250" s="190"/>
      <c r="J250" s="191">
        <f>ROUND(I250*H250,2)</f>
        <v>0</v>
      </c>
      <c r="K250" s="192"/>
      <c r="L250" s="37"/>
      <c r="M250" s="193" t="s">
        <v>1</v>
      </c>
      <c r="N250" s="194" t="s">
        <v>40</v>
      </c>
      <c r="O250" s="69"/>
      <c r="P250" s="195">
        <f>O250*H250</f>
        <v>0</v>
      </c>
      <c r="Q250" s="195">
        <v>0.11934259999999999</v>
      </c>
      <c r="R250" s="195">
        <f>Q250*H250</f>
        <v>1.4321112</v>
      </c>
      <c r="S250" s="195">
        <v>0</v>
      </c>
      <c r="T250" s="196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97" t="s">
        <v>255</v>
      </c>
      <c r="AT250" s="197" t="s">
        <v>127</v>
      </c>
      <c r="AU250" s="197" t="s">
        <v>85</v>
      </c>
      <c r="AY250" s="15" t="s">
        <v>125</v>
      </c>
      <c r="BE250" s="198">
        <f>IF(N250="základní",J250,0)</f>
        <v>0</v>
      </c>
      <c r="BF250" s="198">
        <f>IF(N250="snížená",J250,0)</f>
        <v>0</v>
      </c>
      <c r="BG250" s="198">
        <f>IF(N250="zákl. přenesená",J250,0)</f>
        <v>0</v>
      </c>
      <c r="BH250" s="198">
        <f>IF(N250="sníž. přenesená",J250,0)</f>
        <v>0</v>
      </c>
      <c r="BI250" s="198">
        <f>IF(N250="nulová",J250,0)</f>
        <v>0</v>
      </c>
      <c r="BJ250" s="15" t="s">
        <v>83</v>
      </c>
      <c r="BK250" s="198">
        <f>ROUND(I250*H250,2)</f>
        <v>0</v>
      </c>
      <c r="BL250" s="15" t="s">
        <v>255</v>
      </c>
      <c r="BM250" s="197" t="s">
        <v>464</v>
      </c>
    </row>
    <row r="251" spans="1:65" s="13" customFormat="1" ht="11.25">
      <c r="B251" s="199"/>
      <c r="C251" s="200"/>
      <c r="D251" s="201" t="s">
        <v>141</v>
      </c>
      <c r="E251" s="202" t="s">
        <v>1</v>
      </c>
      <c r="F251" s="203" t="s">
        <v>355</v>
      </c>
      <c r="G251" s="200"/>
      <c r="H251" s="204">
        <v>12</v>
      </c>
      <c r="I251" s="205"/>
      <c r="J251" s="200"/>
      <c r="K251" s="200"/>
      <c r="L251" s="206"/>
      <c r="M251" s="207"/>
      <c r="N251" s="208"/>
      <c r="O251" s="208"/>
      <c r="P251" s="208"/>
      <c r="Q251" s="208"/>
      <c r="R251" s="208"/>
      <c r="S251" s="208"/>
      <c r="T251" s="209"/>
      <c r="AT251" s="210" t="s">
        <v>141</v>
      </c>
      <c r="AU251" s="210" t="s">
        <v>85</v>
      </c>
      <c r="AV251" s="13" t="s">
        <v>85</v>
      </c>
      <c r="AW251" s="13" t="s">
        <v>31</v>
      </c>
      <c r="AX251" s="13" t="s">
        <v>83</v>
      </c>
      <c r="AY251" s="210" t="s">
        <v>125</v>
      </c>
    </row>
    <row r="252" spans="1:65" s="2" customFormat="1" ht="16.5" customHeight="1">
      <c r="A252" s="32"/>
      <c r="B252" s="33"/>
      <c r="C252" s="211" t="s">
        <v>465</v>
      </c>
      <c r="D252" s="211" t="s">
        <v>143</v>
      </c>
      <c r="E252" s="212" t="s">
        <v>466</v>
      </c>
      <c r="F252" s="213" t="s">
        <v>467</v>
      </c>
      <c r="G252" s="214" t="s">
        <v>139</v>
      </c>
      <c r="H252" s="215">
        <v>12</v>
      </c>
      <c r="I252" s="216"/>
      <c r="J252" s="217">
        <f>ROUND(I252*H252,2)</f>
        <v>0</v>
      </c>
      <c r="K252" s="218"/>
      <c r="L252" s="219"/>
      <c r="M252" s="220" t="s">
        <v>1</v>
      </c>
      <c r="N252" s="221" t="s">
        <v>40</v>
      </c>
      <c r="O252" s="69"/>
      <c r="P252" s="195">
        <f>O252*H252</f>
        <v>0</v>
      </c>
      <c r="Q252" s="195">
        <v>5.6120000000000003E-2</v>
      </c>
      <c r="R252" s="195">
        <f>Q252*H252</f>
        <v>0.67344000000000004</v>
      </c>
      <c r="S252" s="195">
        <v>0</v>
      </c>
      <c r="T252" s="196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97" t="s">
        <v>270</v>
      </c>
      <c r="AT252" s="197" t="s">
        <v>143</v>
      </c>
      <c r="AU252" s="197" t="s">
        <v>85</v>
      </c>
      <c r="AY252" s="15" t="s">
        <v>125</v>
      </c>
      <c r="BE252" s="198">
        <f>IF(N252="základní",J252,0)</f>
        <v>0</v>
      </c>
      <c r="BF252" s="198">
        <f>IF(N252="snížená",J252,0)</f>
        <v>0</v>
      </c>
      <c r="BG252" s="198">
        <f>IF(N252="zákl. přenesená",J252,0)</f>
        <v>0</v>
      </c>
      <c r="BH252" s="198">
        <f>IF(N252="sníž. přenesená",J252,0)</f>
        <v>0</v>
      </c>
      <c r="BI252" s="198">
        <f>IF(N252="nulová",J252,0)</f>
        <v>0</v>
      </c>
      <c r="BJ252" s="15" t="s">
        <v>83</v>
      </c>
      <c r="BK252" s="198">
        <f>ROUND(I252*H252,2)</f>
        <v>0</v>
      </c>
      <c r="BL252" s="15" t="s">
        <v>270</v>
      </c>
      <c r="BM252" s="197" t="s">
        <v>468</v>
      </c>
    </row>
    <row r="253" spans="1:65" s="2" customFormat="1" ht="37.9" customHeight="1">
      <c r="A253" s="32"/>
      <c r="B253" s="33"/>
      <c r="C253" s="185" t="s">
        <v>469</v>
      </c>
      <c r="D253" s="185" t="s">
        <v>127</v>
      </c>
      <c r="E253" s="186" t="s">
        <v>470</v>
      </c>
      <c r="F253" s="187" t="s">
        <v>471</v>
      </c>
      <c r="G253" s="188" t="s">
        <v>152</v>
      </c>
      <c r="H253" s="189">
        <v>184</v>
      </c>
      <c r="I253" s="190"/>
      <c r="J253" s="191">
        <f>ROUND(I253*H253,2)</f>
        <v>0</v>
      </c>
      <c r="K253" s="192"/>
      <c r="L253" s="37"/>
      <c r="M253" s="193" t="s">
        <v>1</v>
      </c>
      <c r="N253" s="194" t="s">
        <v>40</v>
      </c>
      <c r="O253" s="69"/>
      <c r="P253" s="195">
        <f>O253*H253</f>
        <v>0</v>
      </c>
      <c r="Q253" s="195">
        <v>8.4250000000000005E-2</v>
      </c>
      <c r="R253" s="195">
        <f>Q253*H253</f>
        <v>15.502000000000001</v>
      </c>
      <c r="S253" s="195">
        <v>0</v>
      </c>
      <c r="T253" s="196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97" t="s">
        <v>255</v>
      </c>
      <c r="AT253" s="197" t="s">
        <v>127</v>
      </c>
      <c r="AU253" s="197" t="s">
        <v>85</v>
      </c>
      <c r="AY253" s="15" t="s">
        <v>125</v>
      </c>
      <c r="BE253" s="198">
        <f>IF(N253="základní",J253,0)</f>
        <v>0</v>
      </c>
      <c r="BF253" s="198">
        <f>IF(N253="snížená",J253,0)</f>
        <v>0</v>
      </c>
      <c r="BG253" s="198">
        <f>IF(N253="zákl. přenesená",J253,0)</f>
        <v>0</v>
      </c>
      <c r="BH253" s="198">
        <f>IF(N253="sníž. přenesená",J253,0)</f>
        <v>0</v>
      </c>
      <c r="BI253" s="198">
        <f>IF(N253="nulová",J253,0)</f>
        <v>0</v>
      </c>
      <c r="BJ253" s="15" t="s">
        <v>83</v>
      </c>
      <c r="BK253" s="198">
        <f>ROUND(I253*H253,2)</f>
        <v>0</v>
      </c>
      <c r="BL253" s="15" t="s">
        <v>255</v>
      </c>
      <c r="BM253" s="197" t="s">
        <v>472</v>
      </c>
    </row>
    <row r="254" spans="1:65" s="13" customFormat="1" ht="11.25">
      <c r="B254" s="199"/>
      <c r="C254" s="200"/>
      <c r="D254" s="201" t="s">
        <v>141</v>
      </c>
      <c r="E254" s="202" t="s">
        <v>1</v>
      </c>
      <c r="F254" s="203" t="s">
        <v>473</v>
      </c>
      <c r="G254" s="200"/>
      <c r="H254" s="204">
        <v>184</v>
      </c>
      <c r="I254" s="205"/>
      <c r="J254" s="200"/>
      <c r="K254" s="200"/>
      <c r="L254" s="206"/>
      <c r="M254" s="207"/>
      <c r="N254" s="208"/>
      <c r="O254" s="208"/>
      <c r="P254" s="208"/>
      <c r="Q254" s="208"/>
      <c r="R254" s="208"/>
      <c r="S254" s="208"/>
      <c r="T254" s="209"/>
      <c r="AT254" s="210" t="s">
        <v>141</v>
      </c>
      <c r="AU254" s="210" t="s">
        <v>85</v>
      </c>
      <c r="AV254" s="13" t="s">
        <v>85</v>
      </c>
      <c r="AW254" s="13" t="s">
        <v>31</v>
      </c>
      <c r="AX254" s="13" t="s">
        <v>83</v>
      </c>
      <c r="AY254" s="210" t="s">
        <v>125</v>
      </c>
    </row>
    <row r="255" spans="1:65" s="2" customFormat="1" ht="21.75" customHeight="1">
      <c r="A255" s="32"/>
      <c r="B255" s="33"/>
      <c r="C255" s="211" t="s">
        <v>474</v>
      </c>
      <c r="D255" s="211" t="s">
        <v>143</v>
      </c>
      <c r="E255" s="212" t="s">
        <v>475</v>
      </c>
      <c r="F255" s="213" t="s">
        <v>476</v>
      </c>
      <c r="G255" s="214" t="s">
        <v>152</v>
      </c>
      <c r="H255" s="215">
        <v>10</v>
      </c>
      <c r="I255" s="216"/>
      <c r="J255" s="217">
        <f>ROUND(I255*H255,2)</f>
        <v>0</v>
      </c>
      <c r="K255" s="218"/>
      <c r="L255" s="219"/>
      <c r="M255" s="220" t="s">
        <v>1</v>
      </c>
      <c r="N255" s="221" t="s">
        <v>40</v>
      </c>
      <c r="O255" s="69"/>
      <c r="P255" s="195">
        <f>O255*H255</f>
        <v>0</v>
      </c>
      <c r="Q255" s="195">
        <v>0.13100000000000001</v>
      </c>
      <c r="R255" s="195">
        <f>Q255*H255</f>
        <v>1.31</v>
      </c>
      <c r="S255" s="195">
        <v>0</v>
      </c>
      <c r="T255" s="196">
        <f>S255*H255</f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97" t="s">
        <v>270</v>
      </c>
      <c r="AT255" s="197" t="s">
        <v>143</v>
      </c>
      <c r="AU255" s="197" t="s">
        <v>85</v>
      </c>
      <c r="AY255" s="15" t="s">
        <v>125</v>
      </c>
      <c r="BE255" s="198">
        <f>IF(N255="základní",J255,0)</f>
        <v>0</v>
      </c>
      <c r="BF255" s="198">
        <f>IF(N255="snížená",J255,0)</f>
        <v>0</v>
      </c>
      <c r="BG255" s="198">
        <f>IF(N255="zákl. přenesená",J255,0)</f>
        <v>0</v>
      </c>
      <c r="BH255" s="198">
        <f>IF(N255="sníž. přenesená",J255,0)</f>
        <v>0</v>
      </c>
      <c r="BI255" s="198">
        <f>IF(N255="nulová",J255,0)</f>
        <v>0</v>
      </c>
      <c r="BJ255" s="15" t="s">
        <v>83</v>
      </c>
      <c r="BK255" s="198">
        <f>ROUND(I255*H255,2)</f>
        <v>0</v>
      </c>
      <c r="BL255" s="15" t="s">
        <v>270</v>
      </c>
      <c r="BM255" s="197" t="s">
        <v>477</v>
      </c>
    </row>
    <row r="256" spans="1:65" s="2" customFormat="1" ht="16.5" customHeight="1">
      <c r="A256" s="32"/>
      <c r="B256" s="33"/>
      <c r="C256" s="211" t="s">
        <v>478</v>
      </c>
      <c r="D256" s="211" t="s">
        <v>143</v>
      </c>
      <c r="E256" s="212" t="s">
        <v>479</v>
      </c>
      <c r="F256" s="213" t="s">
        <v>480</v>
      </c>
      <c r="G256" s="214" t="s">
        <v>152</v>
      </c>
      <c r="H256" s="215">
        <v>10</v>
      </c>
      <c r="I256" s="216"/>
      <c r="J256" s="217">
        <f>ROUND(I256*H256,2)</f>
        <v>0</v>
      </c>
      <c r="K256" s="218"/>
      <c r="L256" s="219"/>
      <c r="M256" s="220" t="s">
        <v>1</v>
      </c>
      <c r="N256" s="221" t="s">
        <v>40</v>
      </c>
      <c r="O256" s="69"/>
      <c r="P256" s="195">
        <f>O256*H256</f>
        <v>0</v>
      </c>
      <c r="Q256" s="195">
        <v>0.14000000000000001</v>
      </c>
      <c r="R256" s="195">
        <f>Q256*H256</f>
        <v>1.4000000000000001</v>
      </c>
      <c r="S256" s="195">
        <v>0</v>
      </c>
      <c r="T256" s="196">
        <f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97" t="s">
        <v>270</v>
      </c>
      <c r="AT256" s="197" t="s">
        <v>143</v>
      </c>
      <c r="AU256" s="197" t="s">
        <v>85</v>
      </c>
      <c r="AY256" s="15" t="s">
        <v>125</v>
      </c>
      <c r="BE256" s="198">
        <f>IF(N256="základní",J256,0)</f>
        <v>0</v>
      </c>
      <c r="BF256" s="198">
        <f>IF(N256="snížená",J256,0)</f>
        <v>0</v>
      </c>
      <c r="BG256" s="198">
        <f>IF(N256="zákl. přenesená",J256,0)</f>
        <v>0</v>
      </c>
      <c r="BH256" s="198">
        <f>IF(N256="sníž. přenesená",J256,0)</f>
        <v>0</v>
      </c>
      <c r="BI256" s="198">
        <f>IF(N256="nulová",J256,0)</f>
        <v>0</v>
      </c>
      <c r="BJ256" s="15" t="s">
        <v>83</v>
      </c>
      <c r="BK256" s="198">
        <f>ROUND(I256*H256,2)</f>
        <v>0</v>
      </c>
      <c r="BL256" s="15" t="s">
        <v>270</v>
      </c>
      <c r="BM256" s="197" t="s">
        <v>481</v>
      </c>
    </row>
    <row r="257" spans="1:65" s="12" customFormat="1" ht="25.9" customHeight="1">
      <c r="B257" s="169"/>
      <c r="C257" s="170"/>
      <c r="D257" s="171" t="s">
        <v>74</v>
      </c>
      <c r="E257" s="172" t="s">
        <v>482</v>
      </c>
      <c r="F257" s="172" t="s">
        <v>483</v>
      </c>
      <c r="G257" s="170"/>
      <c r="H257" s="170"/>
      <c r="I257" s="173"/>
      <c r="J257" s="174">
        <f>BK257</f>
        <v>0</v>
      </c>
      <c r="K257" s="170"/>
      <c r="L257" s="175"/>
      <c r="M257" s="176"/>
      <c r="N257" s="177"/>
      <c r="O257" s="177"/>
      <c r="P257" s="178">
        <f>SUM(P258:P260)</f>
        <v>0</v>
      </c>
      <c r="Q257" s="177"/>
      <c r="R257" s="178">
        <f>SUM(R258:R260)</f>
        <v>0</v>
      </c>
      <c r="S257" s="177"/>
      <c r="T257" s="179">
        <f>SUM(T258:T260)</f>
        <v>0</v>
      </c>
      <c r="AR257" s="180" t="s">
        <v>131</v>
      </c>
      <c r="AT257" s="181" t="s">
        <v>74</v>
      </c>
      <c r="AU257" s="181" t="s">
        <v>75</v>
      </c>
      <c r="AY257" s="180" t="s">
        <v>125</v>
      </c>
      <c r="BK257" s="182">
        <f>SUM(BK258:BK260)</f>
        <v>0</v>
      </c>
    </row>
    <row r="258" spans="1:65" s="2" customFormat="1" ht="21.75" customHeight="1">
      <c r="A258" s="32"/>
      <c r="B258" s="33"/>
      <c r="C258" s="185" t="s">
        <v>484</v>
      </c>
      <c r="D258" s="185" t="s">
        <v>127</v>
      </c>
      <c r="E258" s="186" t="s">
        <v>485</v>
      </c>
      <c r="F258" s="187" t="s">
        <v>486</v>
      </c>
      <c r="G258" s="188" t="s">
        <v>487</v>
      </c>
      <c r="H258" s="189">
        <v>40</v>
      </c>
      <c r="I258" s="190"/>
      <c r="J258" s="191">
        <f>ROUND(I258*H258,2)</f>
        <v>0</v>
      </c>
      <c r="K258" s="192"/>
      <c r="L258" s="37"/>
      <c r="M258" s="193" t="s">
        <v>1</v>
      </c>
      <c r="N258" s="194" t="s">
        <v>40</v>
      </c>
      <c r="O258" s="69"/>
      <c r="P258" s="195">
        <f>O258*H258</f>
        <v>0</v>
      </c>
      <c r="Q258" s="195">
        <v>0</v>
      </c>
      <c r="R258" s="195">
        <f>Q258*H258</f>
        <v>0</v>
      </c>
      <c r="S258" s="195">
        <v>0</v>
      </c>
      <c r="T258" s="196">
        <f>S258*H258</f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97" t="s">
        <v>488</v>
      </c>
      <c r="AT258" s="197" t="s">
        <v>127</v>
      </c>
      <c r="AU258" s="197" t="s">
        <v>83</v>
      </c>
      <c r="AY258" s="15" t="s">
        <v>125</v>
      </c>
      <c r="BE258" s="198">
        <f>IF(N258="základní",J258,0)</f>
        <v>0</v>
      </c>
      <c r="BF258" s="198">
        <f>IF(N258="snížená",J258,0)</f>
        <v>0</v>
      </c>
      <c r="BG258" s="198">
        <f>IF(N258="zákl. přenesená",J258,0)</f>
        <v>0</v>
      </c>
      <c r="BH258" s="198">
        <f>IF(N258="sníž. přenesená",J258,0)</f>
        <v>0</v>
      </c>
      <c r="BI258" s="198">
        <f>IF(N258="nulová",J258,0)</f>
        <v>0</v>
      </c>
      <c r="BJ258" s="15" t="s">
        <v>83</v>
      </c>
      <c r="BK258" s="198">
        <f>ROUND(I258*H258,2)</f>
        <v>0</v>
      </c>
      <c r="BL258" s="15" t="s">
        <v>488</v>
      </c>
      <c r="BM258" s="197" t="s">
        <v>489</v>
      </c>
    </row>
    <row r="259" spans="1:65" s="2" customFormat="1" ht="16.5" customHeight="1">
      <c r="A259" s="32"/>
      <c r="B259" s="33"/>
      <c r="C259" s="185" t="s">
        <v>490</v>
      </c>
      <c r="D259" s="185" t="s">
        <v>127</v>
      </c>
      <c r="E259" s="186" t="s">
        <v>491</v>
      </c>
      <c r="F259" s="187" t="s">
        <v>492</v>
      </c>
      <c r="G259" s="188" t="s">
        <v>487</v>
      </c>
      <c r="H259" s="189">
        <v>50</v>
      </c>
      <c r="I259" s="190"/>
      <c r="J259" s="191">
        <f>ROUND(I259*H259,2)</f>
        <v>0</v>
      </c>
      <c r="K259" s="192"/>
      <c r="L259" s="37"/>
      <c r="M259" s="193" t="s">
        <v>1</v>
      </c>
      <c r="N259" s="194" t="s">
        <v>40</v>
      </c>
      <c r="O259" s="69"/>
      <c r="P259" s="195">
        <f>O259*H259</f>
        <v>0</v>
      </c>
      <c r="Q259" s="195">
        <v>0</v>
      </c>
      <c r="R259" s="195">
        <f>Q259*H259</f>
        <v>0</v>
      </c>
      <c r="S259" s="195">
        <v>0</v>
      </c>
      <c r="T259" s="196">
        <f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97" t="s">
        <v>488</v>
      </c>
      <c r="AT259" s="197" t="s">
        <v>127</v>
      </c>
      <c r="AU259" s="197" t="s">
        <v>83</v>
      </c>
      <c r="AY259" s="15" t="s">
        <v>125</v>
      </c>
      <c r="BE259" s="198">
        <f>IF(N259="základní",J259,0)</f>
        <v>0</v>
      </c>
      <c r="BF259" s="198">
        <f>IF(N259="snížená",J259,0)</f>
        <v>0</v>
      </c>
      <c r="BG259" s="198">
        <f>IF(N259="zákl. přenesená",J259,0)</f>
        <v>0</v>
      </c>
      <c r="BH259" s="198">
        <f>IF(N259="sníž. přenesená",J259,0)</f>
        <v>0</v>
      </c>
      <c r="BI259" s="198">
        <f>IF(N259="nulová",J259,0)</f>
        <v>0</v>
      </c>
      <c r="BJ259" s="15" t="s">
        <v>83</v>
      </c>
      <c r="BK259" s="198">
        <f>ROUND(I259*H259,2)</f>
        <v>0</v>
      </c>
      <c r="BL259" s="15" t="s">
        <v>488</v>
      </c>
      <c r="BM259" s="197" t="s">
        <v>493</v>
      </c>
    </row>
    <row r="260" spans="1:65" s="2" customFormat="1" ht="16.5" customHeight="1">
      <c r="A260" s="32"/>
      <c r="B260" s="33"/>
      <c r="C260" s="185" t="s">
        <v>494</v>
      </c>
      <c r="D260" s="185" t="s">
        <v>127</v>
      </c>
      <c r="E260" s="186" t="s">
        <v>495</v>
      </c>
      <c r="F260" s="187" t="s">
        <v>496</v>
      </c>
      <c r="G260" s="188" t="s">
        <v>487</v>
      </c>
      <c r="H260" s="189">
        <v>100</v>
      </c>
      <c r="I260" s="190"/>
      <c r="J260" s="191">
        <f>ROUND(I260*H260,2)</f>
        <v>0</v>
      </c>
      <c r="K260" s="192"/>
      <c r="L260" s="37"/>
      <c r="M260" s="222" t="s">
        <v>1</v>
      </c>
      <c r="N260" s="223" t="s">
        <v>40</v>
      </c>
      <c r="O260" s="224"/>
      <c r="P260" s="225">
        <f>O260*H260</f>
        <v>0</v>
      </c>
      <c r="Q260" s="225">
        <v>0</v>
      </c>
      <c r="R260" s="225">
        <f>Q260*H260</f>
        <v>0</v>
      </c>
      <c r="S260" s="225">
        <v>0</v>
      </c>
      <c r="T260" s="226">
        <f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97" t="s">
        <v>488</v>
      </c>
      <c r="AT260" s="197" t="s">
        <v>127</v>
      </c>
      <c r="AU260" s="197" t="s">
        <v>83</v>
      </c>
      <c r="AY260" s="15" t="s">
        <v>125</v>
      </c>
      <c r="BE260" s="198">
        <f>IF(N260="základní",J260,0)</f>
        <v>0</v>
      </c>
      <c r="BF260" s="198">
        <f>IF(N260="snížená",J260,0)</f>
        <v>0</v>
      </c>
      <c r="BG260" s="198">
        <f>IF(N260="zákl. přenesená",J260,0)</f>
        <v>0</v>
      </c>
      <c r="BH260" s="198">
        <f>IF(N260="sníž. přenesená",J260,0)</f>
        <v>0</v>
      </c>
      <c r="BI260" s="198">
        <f>IF(N260="nulová",J260,0)</f>
        <v>0</v>
      </c>
      <c r="BJ260" s="15" t="s">
        <v>83</v>
      </c>
      <c r="BK260" s="198">
        <f>ROUND(I260*H260,2)</f>
        <v>0</v>
      </c>
      <c r="BL260" s="15" t="s">
        <v>488</v>
      </c>
      <c r="BM260" s="197" t="s">
        <v>497</v>
      </c>
    </row>
    <row r="261" spans="1:65" s="2" customFormat="1" ht="6.95" customHeight="1">
      <c r="A261" s="32"/>
      <c r="B261" s="52"/>
      <c r="C261" s="53"/>
      <c r="D261" s="53"/>
      <c r="E261" s="53"/>
      <c r="F261" s="53"/>
      <c r="G261" s="53"/>
      <c r="H261" s="53"/>
      <c r="I261" s="53"/>
      <c r="J261" s="53"/>
      <c r="K261" s="53"/>
      <c r="L261" s="37"/>
      <c r="M261" s="32"/>
      <c r="O261" s="32"/>
      <c r="P261" s="32"/>
      <c r="Q261" s="32"/>
      <c r="R261" s="32"/>
      <c r="S261" s="32"/>
      <c r="T261" s="32"/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</row>
  </sheetData>
  <sheetProtection algorithmName="SHA-512" hashValue="K1ohdIlSIRg+6Pys1y26MP/Sa/vxqmjc1X0ULu/3LE2PxdEpUKcTTAe4HSscsh6e8P5c1Z+QisPzXwnR7cSsXQ==" saltValue="Px4GuUOuIj2/v0mCxlnmKCRBvcuOnNEun1DXvuSVWs+F9icR2uauWGwXpesWy3RRM/9YJzmD3VLdeiGSaMypVw==" spinCount="100000" sheet="1" objects="1" scenarios="1" formatColumns="0" formatRows="0" autoFilter="0"/>
  <autoFilter ref="C128:K260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AT2" s="15" t="s">
        <v>88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85</v>
      </c>
    </row>
    <row r="4" spans="1:46" s="1" customFormat="1" ht="24.95" customHeight="1">
      <c r="B4" s="18"/>
      <c r="D4" s="108" t="s">
        <v>89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268" t="str">
        <f>'Rekapitulace stavby'!K6</f>
        <v>Výměna a doplnění kabelové trasy DPO Výškovická</v>
      </c>
      <c r="F7" s="269"/>
      <c r="G7" s="269"/>
      <c r="H7" s="269"/>
      <c r="L7" s="18"/>
    </row>
    <row r="8" spans="1:46" s="2" customFormat="1" ht="12" customHeight="1">
      <c r="A8" s="32"/>
      <c r="B8" s="37"/>
      <c r="C8" s="32"/>
      <c r="D8" s="110" t="s">
        <v>90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270" t="s">
        <v>498</v>
      </c>
      <c r="F9" s="271"/>
      <c r="G9" s="271"/>
      <c r="H9" s="271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18</v>
      </c>
      <c r="E11" s="32"/>
      <c r="F11" s="111" t="s">
        <v>1</v>
      </c>
      <c r="G11" s="32"/>
      <c r="H11" s="32"/>
      <c r="I11" s="110" t="s">
        <v>19</v>
      </c>
      <c r="J11" s="111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20</v>
      </c>
      <c r="E12" s="32"/>
      <c r="F12" s="111" t="s">
        <v>21</v>
      </c>
      <c r="G12" s="32"/>
      <c r="H12" s="32"/>
      <c r="I12" s="110" t="s">
        <v>22</v>
      </c>
      <c r="J12" s="112" t="str">
        <f>'Rekapitulace stavby'!AN8</f>
        <v>18. 4. 2023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24</v>
      </c>
      <c r="E14" s="32"/>
      <c r="F14" s="32"/>
      <c r="G14" s="32"/>
      <c r="H14" s="32"/>
      <c r="I14" s="110" t="s">
        <v>25</v>
      </c>
      <c r="J14" s="111" t="str">
        <f>IF('Rekapitulace stavby'!AN10="","",'Rekapitulace stavby'!AN10)</f>
        <v/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1" t="str">
        <f>IF('Rekapitulace stavby'!E11="","",'Rekapitulace stavby'!E11)</f>
        <v xml:space="preserve"> </v>
      </c>
      <c r="F15" s="32"/>
      <c r="G15" s="32"/>
      <c r="H15" s="32"/>
      <c r="I15" s="110" t="s">
        <v>27</v>
      </c>
      <c r="J15" s="111" t="str">
        <f>IF('Rekapitulace stavby'!AN11="","",'Rekapitulace stavby'!AN11)</f>
        <v/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28</v>
      </c>
      <c r="E17" s="32"/>
      <c r="F17" s="32"/>
      <c r="G17" s="32"/>
      <c r="H17" s="32"/>
      <c r="I17" s="110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272" t="str">
        <f>'Rekapitulace stavby'!E14</f>
        <v>Vyplň údaj</v>
      </c>
      <c r="F18" s="273"/>
      <c r="G18" s="273"/>
      <c r="H18" s="273"/>
      <c r="I18" s="110" t="s">
        <v>27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30</v>
      </c>
      <c r="E20" s="32"/>
      <c r="F20" s="32"/>
      <c r="G20" s="32"/>
      <c r="H20" s="32"/>
      <c r="I20" s="110" t="s">
        <v>25</v>
      </c>
      <c r="J20" s="111" t="str">
        <f>IF('Rekapitulace stavby'!AN16="","",'Rekapitulace stavby'!AN16)</f>
        <v/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1" t="str">
        <f>IF('Rekapitulace stavby'!E17="","",'Rekapitulace stavby'!E17)</f>
        <v xml:space="preserve"> </v>
      </c>
      <c r="F21" s="32"/>
      <c r="G21" s="32"/>
      <c r="H21" s="32"/>
      <c r="I21" s="110" t="s">
        <v>27</v>
      </c>
      <c r="J21" s="111" t="str">
        <f>IF('Rekapitulace stavby'!AN17="","",'Rekapitulace stavby'!AN17)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32</v>
      </c>
      <c r="E23" s="32"/>
      <c r="F23" s="32"/>
      <c r="G23" s="32"/>
      <c r="H23" s="32"/>
      <c r="I23" s="110" t="s">
        <v>25</v>
      </c>
      <c r="J23" s="111" t="s">
        <v>1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1" t="s">
        <v>33</v>
      </c>
      <c r="F24" s="32"/>
      <c r="G24" s="32"/>
      <c r="H24" s="32"/>
      <c r="I24" s="110" t="s">
        <v>27</v>
      </c>
      <c r="J24" s="111" t="s">
        <v>1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34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274" t="s">
        <v>1</v>
      </c>
      <c r="F27" s="274"/>
      <c r="G27" s="274"/>
      <c r="H27" s="274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35</v>
      </c>
      <c r="E30" s="32"/>
      <c r="F30" s="32"/>
      <c r="G30" s="32"/>
      <c r="H30" s="32"/>
      <c r="I30" s="32"/>
      <c r="J30" s="118">
        <f>ROUND(J116,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37</v>
      </c>
      <c r="G32" s="32"/>
      <c r="H32" s="32"/>
      <c r="I32" s="119" t="s">
        <v>36</v>
      </c>
      <c r="J32" s="119" t="s">
        <v>38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0" t="s">
        <v>39</v>
      </c>
      <c r="E33" s="110" t="s">
        <v>40</v>
      </c>
      <c r="F33" s="121">
        <f>ROUND((SUM(BE116:BE127)),  2)</f>
        <v>0</v>
      </c>
      <c r="G33" s="32"/>
      <c r="H33" s="32"/>
      <c r="I33" s="122">
        <v>0.21</v>
      </c>
      <c r="J33" s="121">
        <f>ROUND(((SUM(BE116:BE127))*I33),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0" t="s">
        <v>41</v>
      </c>
      <c r="F34" s="121">
        <f>ROUND((SUM(BF116:BF127)),  2)</f>
        <v>0</v>
      </c>
      <c r="G34" s="32"/>
      <c r="H34" s="32"/>
      <c r="I34" s="122">
        <v>0.15</v>
      </c>
      <c r="J34" s="121">
        <f>ROUND(((SUM(BF116:BF127))*I34),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0" t="s">
        <v>42</v>
      </c>
      <c r="F35" s="121">
        <f>ROUND((SUM(BG116:BG127)),  2)</f>
        <v>0</v>
      </c>
      <c r="G35" s="32"/>
      <c r="H35" s="32"/>
      <c r="I35" s="122">
        <v>0.21</v>
      </c>
      <c r="J35" s="121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0" t="s">
        <v>43</v>
      </c>
      <c r="F36" s="121">
        <f>ROUND((SUM(BH116:BH127)),  2)</f>
        <v>0</v>
      </c>
      <c r="G36" s="32"/>
      <c r="H36" s="32"/>
      <c r="I36" s="122">
        <v>0.15</v>
      </c>
      <c r="J36" s="121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44</v>
      </c>
      <c r="F37" s="121">
        <f>ROUND((SUM(BI116:BI127)),  2)</f>
        <v>0</v>
      </c>
      <c r="G37" s="32"/>
      <c r="H37" s="32"/>
      <c r="I37" s="122">
        <v>0</v>
      </c>
      <c r="J37" s="121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45</v>
      </c>
      <c r="E39" s="125"/>
      <c r="F39" s="125"/>
      <c r="G39" s="126" t="s">
        <v>46</v>
      </c>
      <c r="H39" s="127" t="s">
        <v>47</v>
      </c>
      <c r="I39" s="125"/>
      <c r="J39" s="128">
        <f>SUM(J30:J37)</f>
        <v>0</v>
      </c>
      <c r="K39" s="12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9"/>
      <c r="D50" s="130" t="s">
        <v>48</v>
      </c>
      <c r="E50" s="131"/>
      <c r="F50" s="131"/>
      <c r="G50" s="130" t="s">
        <v>49</v>
      </c>
      <c r="H50" s="131"/>
      <c r="I50" s="131"/>
      <c r="J50" s="131"/>
      <c r="K50" s="131"/>
      <c r="L50" s="49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 ht="12.75">
      <c r="A61" s="32"/>
      <c r="B61" s="37"/>
      <c r="C61" s="32"/>
      <c r="D61" s="132" t="s">
        <v>50</v>
      </c>
      <c r="E61" s="133"/>
      <c r="F61" s="134" t="s">
        <v>51</v>
      </c>
      <c r="G61" s="132" t="s">
        <v>50</v>
      </c>
      <c r="H61" s="133"/>
      <c r="I61" s="133"/>
      <c r="J61" s="135" t="s">
        <v>51</v>
      </c>
      <c r="K61" s="133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 ht="12.75">
      <c r="A65" s="32"/>
      <c r="B65" s="37"/>
      <c r="C65" s="32"/>
      <c r="D65" s="130" t="s">
        <v>52</v>
      </c>
      <c r="E65" s="136"/>
      <c r="F65" s="136"/>
      <c r="G65" s="130" t="s">
        <v>53</v>
      </c>
      <c r="H65" s="136"/>
      <c r="I65" s="136"/>
      <c r="J65" s="136"/>
      <c r="K65" s="13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 ht="12.75">
      <c r="A76" s="32"/>
      <c r="B76" s="37"/>
      <c r="C76" s="32"/>
      <c r="D76" s="132" t="s">
        <v>50</v>
      </c>
      <c r="E76" s="133"/>
      <c r="F76" s="134" t="s">
        <v>51</v>
      </c>
      <c r="G76" s="132" t="s">
        <v>50</v>
      </c>
      <c r="H76" s="133"/>
      <c r="I76" s="133"/>
      <c r="J76" s="135" t="s">
        <v>51</v>
      </c>
      <c r="K76" s="133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92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75" t="str">
        <f>E7</f>
        <v>Výměna a doplnění kabelové trasy DPO Výškovická</v>
      </c>
      <c r="F85" s="276"/>
      <c r="G85" s="276"/>
      <c r="H85" s="276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90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46" t="str">
        <f>E9</f>
        <v>00 - Ostatní a vedlejší náklady</v>
      </c>
      <c r="F87" s="277"/>
      <c r="G87" s="277"/>
      <c r="H87" s="277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4"/>
      <c r="E89" s="34"/>
      <c r="F89" s="25" t="str">
        <f>F12</f>
        <v>Ostrava</v>
      </c>
      <c r="G89" s="34"/>
      <c r="H89" s="34"/>
      <c r="I89" s="27" t="s">
        <v>22</v>
      </c>
      <c r="J89" s="64" t="str">
        <f>IF(J12="","",J12)</f>
        <v>18. 4. 2023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24</v>
      </c>
      <c r="D91" s="34"/>
      <c r="E91" s="34"/>
      <c r="F91" s="25" t="str">
        <f>E15</f>
        <v xml:space="preserve"> </v>
      </c>
      <c r="G91" s="34"/>
      <c r="H91" s="34"/>
      <c r="I91" s="27" t="s">
        <v>30</v>
      </c>
      <c r="J91" s="30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28</v>
      </c>
      <c r="D92" s="34"/>
      <c r="E92" s="34"/>
      <c r="F92" s="25" t="str">
        <f>IF(E18="","",E18)</f>
        <v>Vyplň údaj</v>
      </c>
      <c r="G92" s="34"/>
      <c r="H92" s="34"/>
      <c r="I92" s="27" t="s">
        <v>32</v>
      </c>
      <c r="J92" s="30" t="str">
        <f>E24</f>
        <v>DPO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41" t="s">
        <v>93</v>
      </c>
      <c r="D94" s="142"/>
      <c r="E94" s="142"/>
      <c r="F94" s="142"/>
      <c r="G94" s="142"/>
      <c r="H94" s="142"/>
      <c r="I94" s="142"/>
      <c r="J94" s="143" t="s">
        <v>94</v>
      </c>
      <c r="K94" s="142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44" t="s">
        <v>95</v>
      </c>
      <c r="D96" s="34"/>
      <c r="E96" s="34"/>
      <c r="F96" s="34"/>
      <c r="G96" s="34"/>
      <c r="H96" s="34"/>
      <c r="I96" s="34"/>
      <c r="J96" s="82">
        <f>J116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96</v>
      </c>
    </row>
    <row r="97" spans="1:31" s="2" customFormat="1" ht="21.75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49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31" s="2" customFormat="1" ht="6.95" customHeight="1">
      <c r="A98" s="32"/>
      <c r="B98" s="52"/>
      <c r="C98" s="53"/>
      <c r="D98" s="53"/>
      <c r="E98" s="53"/>
      <c r="F98" s="53"/>
      <c r="G98" s="53"/>
      <c r="H98" s="53"/>
      <c r="I98" s="53"/>
      <c r="J98" s="53"/>
      <c r="K98" s="53"/>
      <c r="L98" s="49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pans="1:31" s="2" customFormat="1" ht="6.95" customHeight="1">
      <c r="A102" s="32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49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s="2" customFormat="1" ht="24.95" customHeight="1">
      <c r="A103" s="32"/>
      <c r="B103" s="33"/>
      <c r="C103" s="21" t="s">
        <v>110</v>
      </c>
      <c r="D103" s="34"/>
      <c r="E103" s="34"/>
      <c r="F103" s="34"/>
      <c r="G103" s="34"/>
      <c r="H103" s="34"/>
      <c r="I103" s="34"/>
      <c r="J103" s="34"/>
      <c r="K103" s="34"/>
      <c r="L103" s="49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6.95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12" customHeight="1">
      <c r="A105" s="32"/>
      <c r="B105" s="33"/>
      <c r="C105" s="27" t="s">
        <v>16</v>
      </c>
      <c r="D105" s="34"/>
      <c r="E105" s="34"/>
      <c r="F105" s="34"/>
      <c r="G105" s="34"/>
      <c r="H105" s="34"/>
      <c r="I105" s="34"/>
      <c r="J105" s="34"/>
      <c r="K105" s="34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16.5" customHeight="1">
      <c r="A106" s="32"/>
      <c r="B106" s="33"/>
      <c r="C106" s="34"/>
      <c r="D106" s="34"/>
      <c r="E106" s="275" t="str">
        <f>E7</f>
        <v>Výměna a doplnění kabelové trasy DPO Výškovická</v>
      </c>
      <c r="F106" s="276"/>
      <c r="G106" s="276"/>
      <c r="H106" s="276"/>
      <c r="I106" s="34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12" customHeight="1">
      <c r="A107" s="32"/>
      <c r="B107" s="33"/>
      <c r="C107" s="27" t="s">
        <v>90</v>
      </c>
      <c r="D107" s="34"/>
      <c r="E107" s="34"/>
      <c r="F107" s="34"/>
      <c r="G107" s="34"/>
      <c r="H107" s="34"/>
      <c r="I107" s="3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6.5" customHeight="1">
      <c r="A108" s="32"/>
      <c r="B108" s="33"/>
      <c r="C108" s="34"/>
      <c r="D108" s="34"/>
      <c r="E108" s="246" t="str">
        <f>E9</f>
        <v>00 - Ostatní a vedlejší náklady</v>
      </c>
      <c r="F108" s="277"/>
      <c r="G108" s="277"/>
      <c r="H108" s="277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6.95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7" t="s">
        <v>20</v>
      </c>
      <c r="D110" s="34"/>
      <c r="E110" s="34"/>
      <c r="F110" s="25" t="str">
        <f>F12</f>
        <v>Ostrava</v>
      </c>
      <c r="G110" s="34"/>
      <c r="H110" s="34"/>
      <c r="I110" s="27" t="s">
        <v>22</v>
      </c>
      <c r="J110" s="64" t="str">
        <f>IF(J12="","",J12)</f>
        <v>18. 4. 2023</v>
      </c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5.2" customHeight="1">
      <c r="A112" s="32"/>
      <c r="B112" s="33"/>
      <c r="C112" s="27" t="s">
        <v>24</v>
      </c>
      <c r="D112" s="34"/>
      <c r="E112" s="34"/>
      <c r="F112" s="25" t="str">
        <f>E15</f>
        <v xml:space="preserve"> </v>
      </c>
      <c r="G112" s="34"/>
      <c r="H112" s="34"/>
      <c r="I112" s="27" t="s">
        <v>30</v>
      </c>
      <c r="J112" s="30" t="str">
        <f>E21</f>
        <v xml:space="preserve"> </v>
      </c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5.2" customHeight="1">
      <c r="A113" s="32"/>
      <c r="B113" s="33"/>
      <c r="C113" s="27" t="s">
        <v>28</v>
      </c>
      <c r="D113" s="34"/>
      <c r="E113" s="34"/>
      <c r="F113" s="25" t="str">
        <f>IF(E18="","",E18)</f>
        <v>Vyplň údaj</v>
      </c>
      <c r="G113" s="34"/>
      <c r="H113" s="34"/>
      <c r="I113" s="27" t="s">
        <v>32</v>
      </c>
      <c r="J113" s="30" t="str">
        <f>E24</f>
        <v>DPO</v>
      </c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0.35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11" customFormat="1" ht="29.25" customHeight="1">
      <c r="A115" s="157"/>
      <c r="B115" s="158"/>
      <c r="C115" s="159" t="s">
        <v>111</v>
      </c>
      <c r="D115" s="160" t="s">
        <v>60</v>
      </c>
      <c r="E115" s="160" t="s">
        <v>56</v>
      </c>
      <c r="F115" s="160" t="s">
        <v>57</v>
      </c>
      <c r="G115" s="160" t="s">
        <v>112</v>
      </c>
      <c r="H115" s="160" t="s">
        <v>113</v>
      </c>
      <c r="I115" s="160" t="s">
        <v>114</v>
      </c>
      <c r="J115" s="161" t="s">
        <v>94</v>
      </c>
      <c r="K115" s="162" t="s">
        <v>115</v>
      </c>
      <c r="L115" s="163"/>
      <c r="M115" s="73" t="s">
        <v>1</v>
      </c>
      <c r="N115" s="74" t="s">
        <v>39</v>
      </c>
      <c r="O115" s="74" t="s">
        <v>116</v>
      </c>
      <c r="P115" s="74" t="s">
        <v>117</v>
      </c>
      <c r="Q115" s="74" t="s">
        <v>118</v>
      </c>
      <c r="R115" s="74" t="s">
        <v>119</v>
      </c>
      <c r="S115" s="74" t="s">
        <v>120</v>
      </c>
      <c r="T115" s="75" t="s">
        <v>121</v>
      </c>
      <c r="U115" s="157"/>
      <c r="V115" s="157"/>
      <c r="W115" s="157"/>
      <c r="X115" s="157"/>
      <c r="Y115" s="157"/>
      <c r="Z115" s="157"/>
      <c r="AA115" s="157"/>
      <c r="AB115" s="157"/>
      <c r="AC115" s="157"/>
      <c r="AD115" s="157"/>
      <c r="AE115" s="157"/>
    </row>
    <row r="116" spans="1:65" s="2" customFormat="1" ht="22.9" customHeight="1">
      <c r="A116" s="32"/>
      <c r="B116" s="33"/>
      <c r="C116" s="80" t="s">
        <v>122</v>
      </c>
      <c r="D116" s="34"/>
      <c r="E116" s="34"/>
      <c r="F116" s="34"/>
      <c r="G116" s="34"/>
      <c r="H116" s="34"/>
      <c r="I116" s="34"/>
      <c r="J116" s="164">
        <f>BK116</f>
        <v>0</v>
      </c>
      <c r="K116" s="34"/>
      <c r="L116" s="37"/>
      <c r="M116" s="76"/>
      <c r="N116" s="165"/>
      <c r="O116" s="77"/>
      <c r="P116" s="166">
        <f>SUM(P117:P127)</f>
        <v>0</v>
      </c>
      <c r="Q116" s="77"/>
      <c r="R116" s="166">
        <f>SUM(R117:R127)</f>
        <v>0</v>
      </c>
      <c r="S116" s="77"/>
      <c r="T116" s="167">
        <f>SUM(T117:T127)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5" t="s">
        <v>74</v>
      </c>
      <c r="AU116" s="15" t="s">
        <v>96</v>
      </c>
      <c r="BK116" s="168">
        <f>SUM(BK117:BK127)</f>
        <v>0</v>
      </c>
    </row>
    <row r="117" spans="1:65" s="2" customFormat="1" ht="33" customHeight="1">
      <c r="A117" s="32"/>
      <c r="B117" s="33"/>
      <c r="C117" s="185" t="s">
        <v>83</v>
      </c>
      <c r="D117" s="185" t="s">
        <v>127</v>
      </c>
      <c r="E117" s="186" t="s">
        <v>499</v>
      </c>
      <c r="F117" s="187" t="s">
        <v>500</v>
      </c>
      <c r="G117" s="188" t="s">
        <v>501</v>
      </c>
      <c r="H117" s="189">
        <v>1</v>
      </c>
      <c r="I117" s="190"/>
      <c r="J117" s="191">
        <f t="shared" ref="J117:J127" si="0">ROUND(I117*H117,2)</f>
        <v>0</v>
      </c>
      <c r="K117" s="192"/>
      <c r="L117" s="37"/>
      <c r="M117" s="193" t="s">
        <v>1</v>
      </c>
      <c r="N117" s="194" t="s">
        <v>40</v>
      </c>
      <c r="O117" s="69"/>
      <c r="P117" s="195">
        <f t="shared" ref="P117:P127" si="1">O117*H117</f>
        <v>0</v>
      </c>
      <c r="Q117" s="195">
        <v>0</v>
      </c>
      <c r="R117" s="195">
        <f t="shared" ref="R117:R127" si="2">Q117*H117</f>
        <v>0</v>
      </c>
      <c r="S117" s="195">
        <v>0</v>
      </c>
      <c r="T117" s="196">
        <f t="shared" ref="T117:T127" si="3"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7" t="s">
        <v>131</v>
      </c>
      <c r="AT117" s="197" t="s">
        <v>127</v>
      </c>
      <c r="AU117" s="197" t="s">
        <v>75</v>
      </c>
      <c r="AY117" s="15" t="s">
        <v>125</v>
      </c>
      <c r="BE117" s="198">
        <f t="shared" ref="BE117:BE127" si="4">IF(N117="základní",J117,0)</f>
        <v>0</v>
      </c>
      <c r="BF117" s="198">
        <f t="shared" ref="BF117:BF127" si="5">IF(N117="snížená",J117,0)</f>
        <v>0</v>
      </c>
      <c r="BG117" s="198">
        <f t="shared" ref="BG117:BG127" si="6">IF(N117="zákl. přenesená",J117,0)</f>
        <v>0</v>
      </c>
      <c r="BH117" s="198">
        <f t="shared" ref="BH117:BH127" si="7">IF(N117="sníž. přenesená",J117,0)</f>
        <v>0</v>
      </c>
      <c r="BI117" s="198">
        <f t="shared" ref="BI117:BI127" si="8">IF(N117="nulová",J117,0)</f>
        <v>0</v>
      </c>
      <c r="BJ117" s="15" t="s">
        <v>83</v>
      </c>
      <c r="BK117" s="198">
        <f t="shared" ref="BK117:BK127" si="9">ROUND(I117*H117,2)</f>
        <v>0</v>
      </c>
      <c r="BL117" s="15" t="s">
        <v>131</v>
      </c>
      <c r="BM117" s="197" t="s">
        <v>502</v>
      </c>
    </row>
    <row r="118" spans="1:65" s="2" customFormat="1" ht="24.2" customHeight="1">
      <c r="A118" s="32"/>
      <c r="B118" s="33"/>
      <c r="C118" s="185" t="s">
        <v>85</v>
      </c>
      <c r="D118" s="185" t="s">
        <v>127</v>
      </c>
      <c r="E118" s="186" t="s">
        <v>503</v>
      </c>
      <c r="F118" s="187" t="s">
        <v>504</v>
      </c>
      <c r="G118" s="188" t="s">
        <v>501</v>
      </c>
      <c r="H118" s="189">
        <v>1</v>
      </c>
      <c r="I118" s="190"/>
      <c r="J118" s="191">
        <f t="shared" si="0"/>
        <v>0</v>
      </c>
      <c r="K118" s="192"/>
      <c r="L118" s="37"/>
      <c r="M118" s="193" t="s">
        <v>1</v>
      </c>
      <c r="N118" s="194" t="s">
        <v>40</v>
      </c>
      <c r="O118" s="69"/>
      <c r="P118" s="195">
        <f t="shared" si="1"/>
        <v>0</v>
      </c>
      <c r="Q118" s="195">
        <v>0</v>
      </c>
      <c r="R118" s="195">
        <f t="shared" si="2"/>
        <v>0</v>
      </c>
      <c r="S118" s="195">
        <v>0</v>
      </c>
      <c r="T118" s="196">
        <f t="shared" si="3"/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97" t="s">
        <v>131</v>
      </c>
      <c r="AT118" s="197" t="s">
        <v>127</v>
      </c>
      <c r="AU118" s="197" t="s">
        <v>75</v>
      </c>
      <c r="AY118" s="15" t="s">
        <v>125</v>
      </c>
      <c r="BE118" s="198">
        <f t="shared" si="4"/>
        <v>0</v>
      </c>
      <c r="BF118" s="198">
        <f t="shared" si="5"/>
        <v>0</v>
      </c>
      <c r="BG118" s="198">
        <f t="shared" si="6"/>
        <v>0</v>
      </c>
      <c r="BH118" s="198">
        <f t="shared" si="7"/>
        <v>0</v>
      </c>
      <c r="BI118" s="198">
        <f t="shared" si="8"/>
        <v>0</v>
      </c>
      <c r="BJ118" s="15" t="s">
        <v>83</v>
      </c>
      <c r="BK118" s="198">
        <f t="shared" si="9"/>
        <v>0</v>
      </c>
      <c r="BL118" s="15" t="s">
        <v>131</v>
      </c>
      <c r="BM118" s="197" t="s">
        <v>505</v>
      </c>
    </row>
    <row r="119" spans="1:65" s="2" customFormat="1" ht="62.65" customHeight="1">
      <c r="A119" s="32"/>
      <c r="B119" s="33"/>
      <c r="C119" s="185" t="s">
        <v>136</v>
      </c>
      <c r="D119" s="185" t="s">
        <v>127</v>
      </c>
      <c r="E119" s="186" t="s">
        <v>506</v>
      </c>
      <c r="F119" s="187" t="s">
        <v>507</v>
      </c>
      <c r="G119" s="188" t="s">
        <v>501</v>
      </c>
      <c r="H119" s="189">
        <v>1</v>
      </c>
      <c r="I119" s="190"/>
      <c r="J119" s="191">
        <f t="shared" si="0"/>
        <v>0</v>
      </c>
      <c r="K119" s="192"/>
      <c r="L119" s="37"/>
      <c r="M119" s="193" t="s">
        <v>1</v>
      </c>
      <c r="N119" s="194" t="s">
        <v>40</v>
      </c>
      <c r="O119" s="69"/>
      <c r="P119" s="195">
        <f t="shared" si="1"/>
        <v>0</v>
      </c>
      <c r="Q119" s="195">
        <v>0</v>
      </c>
      <c r="R119" s="195">
        <f t="shared" si="2"/>
        <v>0</v>
      </c>
      <c r="S119" s="195">
        <v>0</v>
      </c>
      <c r="T119" s="196">
        <f t="shared" si="3"/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97" t="s">
        <v>131</v>
      </c>
      <c r="AT119" s="197" t="s">
        <v>127</v>
      </c>
      <c r="AU119" s="197" t="s">
        <v>75</v>
      </c>
      <c r="AY119" s="15" t="s">
        <v>125</v>
      </c>
      <c r="BE119" s="198">
        <f t="shared" si="4"/>
        <v>0</v>
      </c>
      <c r="BF119" s="198">
        <f t="shared" si="5"/>
        <v>0</v>
      </c>
      <c r="BG119" s="198">
        <f t="shared" si="6"/>
        <v>0</v>
      </c>
      <c r="BH119" s="198">
        <f t="shared" si="7"/>
        <v>0</v>
      </c>
      <c r="BI119" s="198">
        <f t="shared" si="8"/>
        <v>0</v>
      </c>
      <c r="BJ119" s="15" t="s">
        <v>83</v>
      </c>
      <c r="BK119" s="198">
        <f t="shared" si="9"/>
        <v>0</v>
      </c>
      <c r="BL119" s="15" t="s">
        <v>131</v>
      </c>
      <c r="BM119" s="197" t="s">
        <v>508</v>
      </c>
    </row>
    <row r="120" spans="1:65" s="2" customFormat="1" ht="24.2" customHeight="1">
      <c r="A120" s="32"/>
      <c r="B120" s="33"/>
      <c r="C120" s="185" t="s">
        <v>159</v>
      </c>
      <c r="D120" s="185" t="s">
        <v>127</v>
      </c>
      <c r="E120" s="186" t="s">
        <v>509</v>
      </c>
      <c r="F120" s="187" t="s">
        <v>510</v>
      </c>
      <c r="G120" s="188" t="s">
        <v>501</v>
      </c>
      <c r="H120" s="189">
        <v>1</v>
      </c>
      <c r="I120" s="190"/>
      <c r="J120" s="191">
        <f t="shared" si="0"/>
        <v>0</v>
      </c>
      <c r="K120" s="192"/>
      <c r="L120" s="37"/>
      <c r="M120" s="193" t="s">
        <v>1</v>
      </c>
      <c r="N120" s="194" t="s">
        <v>40</v>
      </c>
      <c r="O120" s="69"/>
      <c r="P120" s="195">
        <f t="shared" si="1"/>
        <v>0</v>
      </c>
      <c r="Q120" s="195">
        <v>0</v>
      </c>
      <c r="R120" s="195">
        <f t="shared" si="2"/>
        <v>0</v>
      </c>
      <c r="S120" s="195">
        <v>0</v>
      </c>
      <c r="T120" s="196">
        <f t="shared" si="3"/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97" t="s">
        <v>131</v>
      </c>
      <c r="AT120" s="197" t="s">
        <v>127</v>
      </c>
      <c r="AU120" s="197" t="s">
        <v>75</v>
      </c>
      <c r="AY120" s="15" t="s">
        <v>125</v>
      </c>
      <c r="BE120" s="198">
        <f t="shared" si="4"/>
        <v>0</v>
      </c>
      <c r="BF120" s="198">
        <f t="shared" si="5"/>
        <v>0</v>
      </c>
      <c r="BG120" s="198">
        <f t="shared" si="6"/>
        <v>0</v>
      </c>
      <c r="BH120" s="198">
        <f t="shared" si="7"/>
        <v>0</v>
      </c>
      <c r="BI120" s="198">
        <f t="shared" si="8"/>
        <v>0</v>
      </c>
      <c r="BJ120" s="15" t="s">
        <v>83</v>
      </c>
      <c r="BK120" s="198">
        <f t="shared" si="9"/>
        <v>0</v>
      </c>
      <c r="BL120" s="15" t="s">
        <v>131</v>
      </c>
      <c r="BM120" s="197" t="s">
        <v>511</v>
      </c>
    </row>
    <row r="121" spans="1:65" s="2" customFormat="1" ht="21.75" customHeight="1">
      <c r="A121" s="32"/>
      <c r="B121" s="33"/>
      <c r="C121" s="185" t="s">
        <v>149</v>
      </c>
      <c r="D121" s="185" t="s">
        <v>127</v>
      </c>
      <c r="E121" s="186" t="s">
        <v>512</v>
      </c>
      <c r="F121" s="187" t="s">
        <v>513</v>
      </c>
      <c r="G121" s="188" t="s">
        <v>501</v>
      </c>
      <c r="H121" s="189">
        <v>1</v>
      </c>
      <c r="I121" s="190"/>
      <c r="J121" s="191">
        <f t="shared" si="0"/>
        <v>0</v>
      </c>
      <c r="K121" s="192"/>
      <c r="L121" s="37"/>
      <c r="M121" s="193" t="s">
        <v>1</v>
      </c>
      <c r="N121" s="194" t="s">
        <v>40</v>
      </c>
      <c r="O121" s="69"/>
      <c r="P121" s="195">
        <f t="shared" si="1"/>
        <v>0</v>
      </c>
      <c r="Q121" s="195">
        <v>0</v>
      </c>
      <c r="R121" s="195">
        <f t="shared" si="2"/>
        <v>0</v>
      </c>
      <c r="S121" s="195">
        <v>0</v>
      </c>
      <c r="T121" s="196">
        <f t="shared" si="3"/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7" t="s">
        <v>131</v>
      </c>
      <c r="AT121" s="197" t="s">
        <v>127</v>
      </c>
      <c r="AU121" s="197" t="s">
        <v>75</v>
      </c>
      <c r="AY121" s="15" t="s">
        <v>125</v>
      </c>
      <c r="BE121" s="198">
        <f t="shared" si="4"/>
        <v>0</v>
      </c>
      <c r="BF121" s="198">
        <f t="shared" si="5"/>
        <v>0</v>
      </c>
      <c r="BG121" s="198">
        <f t="shared" si="6"/>
        <v>0</v>
      </c>
      <c r="BH121" s="198">
        <f t="shared" si="7"/>
        <v>0</v>
      </c>
      <c r="BI121" s="198">
        <f t="shared" si="8"/>
        <v>0</v>
      </c>
      <c r="BJ121" s="15" t="s">
        <v>83</v>
      </c>
      <c r="BK121" s="198">
        <f t="shared" si="9"/>
        <v>0</v>
      </c>
      <c r="BL121" s="15" t="s">
        <v>131</v>
      </c>
      <c r="BM121" s="197" t="s">
        <v>514</v>
      </c>
    </row>
    <row r="122" spans="1:65" s="2" customFormat="1" ht="16.5" customHeight="1">
      <c r="A122" s="32"/>
      <c r="B122" s="33"/>
      <c r="C122" s="185" t="s">
        <v>155</v>
      </c>
      <c r="D122" s="185" t="s">
        <v>127</v>
      </c>
      <c r="E122" s="186" t="s">
        <v>515</v>
      </c>
      <c r="F122" s="187" t="s">
        <v>516</v>
      </c>
      <c r="G122" s="188" t="s">
        <v>501</v>
      </c>
      <c r="H122" s="189">
        <v>1</v>
      </c>
      <c r="I122" s="190"/>
      <c r="J122" s="191">
        <f t="shared" si="0"/>
        <v>0</v>
      </c>
      <c r="K122" s="192"/>
      <c r="L122" s="37"/>
      <c r="M122" s="193" t="s">
        <v>1</v>
      </c>
      <c r="N122" s="194" t="s">
        <v>40</v>
      </c>
      <c r="O122" s="69"/>
      <c r="P122" s="195">
        <f t="shared" si="1"/>
        <v>0</v>
      </c>
      <c r="Q122" s="195">
        <v>0</v>
      </c>
      <c r="R122" s="195">
        <f t="shared" si="2"/>
        <v>0</v>
      </c>
      <c r="S122" s="195">
        <v>0</v>
      </c>
      <c r="T122" s="196">
        <f t="shared" si="3"/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97" t="s">
        <v>131</v>
      </c>
      <c r="AT122" s="197" t="s">
        <v>127</v>
      </c>
      <c r="AU122" s="197" t="s">
        <v>75</v>
      </c>
      <c r="AY122" s="15" t="s">
        <v>125</v>
      </c>
      <c r="BE122" s="198">
        <f t="shared" si="4"/>
        <v>0</v>
      </c>
      <c r="BF122" s="198">
        <f t="shared" si="5"/>
        <v>0</v>
      </c>
      <c r="BG122" s="198">
        <f t="shared" si="6"/>
        <v>0</v>
      </c>
      <c r="BH122" s="198">
        <f t="shared" si="7"/>
        <v>0</v>
      </c>
      <c r="BI122" s="198">
        <f t="shared" si="8"/>
        <v>0</v>
      </c>
      <c r="BJ122" s="15" t="s">
        <v>83</v>
      </c>
      <c r="BK122" s="198">
        <f t="shared" si="9"/>
        <v>0</v>
      </c>
      <c r="BL122" s="15" t="s">
        <v>131</v>
      </c>
      <c r="BM122" s="197" t="s">
        <v>517</v>
      </c>
    </row>
    <row r="123" spans="1:65" s="2" customFormat="1" ht="16.5" customHeight="1">
      <c r="A123" s="32"/>
      <c r="B123" s="33"/>
      <c r="C123" s="185" t="s">
        <v>146</v>
      </c>
      <c r="D123" s="185" t="s">
        <v>127</v>
      </c>
      <c r="E123" s="186" t="s">
        <v>518</v>
      </c>
      <c r="F123" s="187" t="s">
        <v>519</v>
      </c>
      <c r="G123" s="188" t="s">
        <v>501</v>
      </c>
      <c r="H123" s="189">
        <v>1</v>
      </c>
      <c r="I123" s="190"/>
      <c r="J123" s="191">
        <f t="shared" si="0"/>
        <v>0</v>
      </c>
      <c r="K123" s="192"/>
      <c r="L123" s="37"/>
      <c r="M123" s="193" t="s">
        <v>1</v>
      </c>
      <c r="N123" s="194" t="s">
        <v>40</v>
      </c>
      <c r="O123" s="69"/>
      <c r="P123" s="195">
        <f t="shared" si="1"/>
        <v>0</v>
      </c>
      <c r="Q123" s="195">
        <v>0</v>
      </c>
      <c r="R123" s="195">
        <f t="shared" si="2"/>
        <v>0</v>
      </c>
      <c r="S123" s="195">
        <v>0</v>
      </c>
      <c r="T123" s="196">
        <f t="shared" si="3"/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7" t="s">
        <v>131</v>
      </c>
      <c r="AT123" s="197" t="s">
        <v>127</v>
      </c>
      <c r="AU123" s="197" t="s">
        <v>75</v>
      </c>
      <c r="AY123" s="15" t="s">
        <v>125</v>
      </c>
      <c r="BE123" s="198">
        <f t="shared" si="4"/>
        <v>0</v>
      </c>
      <c r="BF123" s="198">
        <f t="shared" si="5"/>
        <v>0</v>
      </c>
      <c r="BG123" s="198">
        <f t="shared" si="6"/>
        <v>0</v>
      </c>
      <c r="BH123" s="198">
        <f t="shared" si="7"/>
        <v>0</v>
      </c>
      <c r="BI123" s="198">
        <f t="shared" si="8"/>
        <v>0</v>
      </c>
      <c r="BJ123" s="15" t="s">
        <v>83</v>
      </c>
      <c r="BK123" s="198">
        <f t="shared" si="9"/>
        <v>0</v>
      </c>
      <c r="BL123" s="15" t="s">
        <v>131</v>
      </c>
      <c r="BM123" s="197" t="s">
        <v>520</v>
      </c>
    </row>
    <row r="124" spans="1:65" s="2" customFormat="1" ht="24.2" customHeight="1">
      <c r="A124" s="32"/>
      <c r="B124" s="33"/>
      <c r="C124" s="185" t="s">
        <v>169</v>
      </c>
      <c r="D124" s="185" t="s">
        <v>127</v>
      </c>
      <c r="E124" s="186" t="s">
        <v>521</v>
      </c>
      <c r="F124" s="187" t="s">
        <v>522</v>
      </c>
      <c r="G124" s="188" t="s">
        <v>501</v>
      </c>
      <c r="H124" s="189">
        <v>1</v>
      </c>
      <c r="I124" s="190"/>
      <c r="J124" s="191">
        <f t="shared" si="0"/>
        <v>0</v>
      </c>
      <c r="K124" s="192"/>
      <c r="L124" s="37"/>
      <c r="M124" s="193" t="s">
        <v>1</v>
      </c>
      <c r="N124" s="194" t="s">
        <v>40</v>
      </c>
      <c r="O124" s="69"/>
      <c r="P124" s="195">
        <f t="shared" si="1"/>
        <v>0</v>
      </c>
      <c r="Q124" s="195">
        <v>0</v>
      </c>
      <c r="R124" s="195">
        <f t="shared" si="2"/>
        <v>0</v>
      </c>
      <c r="S124" s="195">
        <v>0</v>
      </c>
      <c r="T124" s="196">
        <f t="shared" si="3"/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97" t="s">
        <v>131</v>
      </c>
      <c r="AT124" s="197" t="s">
        <v>127</v>
      </c>
      <c r="AU124" s="197" t="s">
        <v>75</v>
      </c>
      <c r="AY124" s="15" t="s">
        <v>125</v>
      </c>
      <c r="BE124" s="198">
        <f t="shared" si="4"/>
        <v>0</v>
      </c>
      <c r="BF124" s="198">
        <f t="shared" si="5"/>
        <v>0</v>
      </c>
      <c r="BG124" s="198">
        <f t="shared" si="6"/>
        <v>0</v>
      </c>
      <c r="BH124" s="198">
        <f t="shared" si="7"/>
        <v>0</v>
      </c>
      <c r="BI124" s="198">
        <f t="shared" si="8"/>
        <v>0</v>
      </c>
      <c r="BJ124" s="15" t="s">
        <v>83</v>
      </c>
      <c r="BK124" s="198">
        <f t="shared" si="9"/>
        <v>0</v>
      </c>
      <c r="BL124" s="15" t="s">
        <v>131</v>
      </c>
      <c r="BM124" s="197" t="s">
        <v>523</v>
      </c>
    </row>
    <row r="125" spans="1:65" s="2" customFormat="1" ht="33" customHeight="1">
      <c r="A125" s="32"/>
      <c r="B125" s="33"/>
      <c r="C125" s="185" t="s">
        <v>175</v>
      </c>
      <c r="D125" s="185" t="s">
        <v>127</v>
      </c>
      <c r="E125" s="186" t="s">
        <v>524</v>
      </c>
      <c r="F125" s="187" t="s">
        <v>525</v>
      </c>
      <c r="G125" s="188" t="s">
        <v>501</v>
      </c>
      <c r="H125" s="189">
        <v>1</v>
      </c>
      <c r="I125" s="190"/>
      <c r="J125" s="191">
        <f t="shared" si="0"/>
        <v>0</v>
      </c>
      <c r="K125" s="192"/>
      <c r="L125" s="37"/>
      <c r="M125" s="193" t="s">
        <v>1</v>
      </c>
      <c r="N125" s="194" t="s">
        <v>40</v>
      </c>
      <c r="O125" s="69"/>
      <c r="P125" s="195">
        <f t="shared" si="1"/>
        <v>0</v>
      </c>
      <c r="Q125" s="195">
        <v>0</v>
      </c>
      <c r="R125" s="195">
        <f t="shared" si="2"/>
        <v>0</v>
      </c>
      <c r="S125" s="195">
        <v>0</v>
      </c>
      <c r="T125" s="196">
        <f t="shared" si="3"/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7" t="s">
        <v>131</v>
      </c>
      <c r="AT125" s="197" t="s">
        <v>127</v>
      </c>
      <c r="AU125" s="197" t="s">
        <v>75</v>
      </c>
      <c r="AY125" s="15" t="s">
        <v>125</v>
      </c>
      <c r="BE125" s="198">
        <f t="shared" si="4"/>
        <v>0</v>
      </c>
      <c r="BF125" s="198">
        <f t="shared" si="5"/>
        <v>0</v>
      </c>
      <c r="BG125" s="198">
        <f t="shared" si="6"/>
        <v>0</v>
      </c>
      <c r="BH125" s="198">
        <f t="shared" si="7"/>
        <v>0</v>
      </c>
      <c r="BI125" s="198">
        <f t="shared" si="8"/>
        <v>0</v>
      </c>
      <c r="BJ125" s="15" t="s">
        <v>83</v>
      </c>
      <c r="BK125" s="198">
        <f t="shared" si="9"/>
        <v>0</v>
      </c>
      <c r="BL125" s="15" t="s">
        <v>131</v>
      </c>
      <c r="BM125" s="197" t="s">
        <v>526</v>
      </c>
    </row>
    <row r="126" spans="1:65" s="2" customFormat="1" ht="37.9" customHeight="1">
      <c r="A126" s="32"/>
      <c r="B126" s="33"/>
      <c r="C126" s="185" t="s">
        <v>131</v>
      </c>
      <c r="D126" s="185" t="s">
        <v>127</v>
      </c>
      <c r="E126" s="186" t="s">
        <v>527</v>
      </c>
      <c r="F126" s="187" t="s">
        <v>528</v>
      </c>
      <c r="G126" s="188" t="s">
        <v>529</v>
      </c>
      <c r="H126" s="189">
        <v>1</v>
      </c>
      <c r="I126" s="190"/>
      <c r="J126" s="191">
        <f t="shared" si="0"/>
        <v>0</v>
      </c>
      <c r="K126" s="192"/>
      <c r="L126" s="37"/>
      <c r="M126" s="193" t="s">
        <v>1</v>
      </c>
      <c r="N126" s="194" t="s">
        <v>40</v>
      </c>
      <c r="O126" s="69"/>
      <c r="P126" s="195">
        <f t="shared" si="1"/>
        <v>0</v>
      </c>
      <c r="Q126" s="195">
        <v>0</v>
      </c>
      <c r="R126" s="195">
        <f t="shared" si="2"/>
        <v>0</v>
      </c>
      <c r="S126" s="195">
        <v>0</v>
      </c>
      <c r="T126" s="196">
        <f t="shared" si="3"/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7" t="s">
        <v>131</v>
      </c>
      <c r="AT126" s="197" t="s">
        <v>127</v>
      </c>
      <c r="AU126" s="197" t="s">
        <v>75</v>
      </c>
      <c r="AY126" s="15" t="s">
        <v>125</v>
      </c>
      <c r="BE126" s="198">
        <f t="shared" si="4"/>
        <v>0</v>
      </c>
      <c r="BF126" s="198">
        <f t="shared" si="5"/>
        <v>0</v>
      </c>
      <c r="BG126" s="198">
        <f t="shared" si="6"/>
        <v>0</v>
      </c>
      <c r="BH126" s="198">
        <f t="shared" si="7"/>
        <v>0</v>
      </c>
      <c r="BI126" s="198">
        <f t="shared" si="8"/>
        <v>0</v>
      </c>
      <c r="BJ126" s="15" t="s">
        <v>83</v>
      </c>
      <c r="BK126" s="198">
        <f t="shared" si="9"/>
        <v>0</v>
      </c>
      <c r="BL126" s="15" t="s">
        <v>131</v>
      </c>
      <c r="BM126" s="197" t="s">
        <v>530</v>
      </c>
    </row>
    <row r="127" spans="1:65" s="2" customFormat="1" ht="44.25" customHeight="1">
      <c r="A127" s="32"/>
      <c r="B127" s="33"/>
      <c r="C127" s="185" t="s">
        <v>180</v>
      </c>
      <c r="D127" s="185" t="s">
        <v>127</v>
      </c>
      <c r="E127" s="186" t="s">
        <v>531</v>
      </c>
      <c r="F127" s="187" t="s">
        <v>532</v>
      </c>
      <c r="G127" s="188" t="s">
        <v>529</v>
      </c>
      <c r="H127" s="189">
        <v>1</v>
      </c>
      <c r="I127" s="190"/>
      <c r="J127" s="191">
        <f t="shared" si="0"/>
        <v>0</v>
      </c>
      <c r="K127" s="192"/>
      <c r="L127" s="37"/>
      <c r="M127" s="222" t="s">
        <v>1</v>
      </c>
      <c r="N127" s="223" t="s">
        <v>40</v>
      </c>
      <c r="O127" s="224"/>
      <c r="P127" s="225">
        <f t="shared" si="1"/>
        <v>0</v>
      </c>
      <c r="Q127" s="225">
        <v>0</v>
      </c>
      <c r="R127" s="225">
        <f t="shared" si="2"/>
        <v>0</v>
      </c>
      <c r="S127" s="225">
        <v>0</v>
      </c>
      <c r="T127" s="226">
        <f t="shared" si="3"/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7" t="s">
        <v>131</v>
      </c>
      <c r="AT127" s="197" t="s">
        <v>127</v>
      </c>
      <c r="AU127" s="197" t="s">
        <v>75</v>
      </c>
      <c r="AY127" s="15" t="s">
        <v>125</v>
      </c>
      <c r="BE127" s="198">
        <f t="shared" si="4"/>
        <v>0</v>
      </c>
      <c r="BF127" s="198">
        <f t="shared" si="5"/>
        <v>0</v>
      </c>
      <c r="BG127" s="198">
        <f t="shared" si="6"/>
        <v>0</v>
      </c>
      <c r="BH127" s="198">
        <f t="shared" si="7"/>
        <v>0</v>
      </c>
      <c r="BI127" s="198">
        <f t="shared" si="8"/>
        <v>0</v>
      </c>
      <c r="BJ127" s="15" t="s">
        <v>83</v>
      </c>
      <c r="BK127" s="198">
        <f t="shared" si="9"/>
        <v>0</v>
      </c>
      <c r="BL127" s="15" t="s">
        <v>131</v>
      </c>
      <c r="BM127" s="197" t="s">
        <v>533</v>
      </c>
    </row>
    <row r="128" spans="1:65" s="2" customFormat="1" ht="6.95" customHeight="1">
      <c r="A128" s="32"/>
      <c r="B128" s="52"/>
      <c r="C128" s="53"/>
      <c r="D128" s="53"/>
      <c r="E128" s="53"/>
      <c r="F128" s="53"/>
      <c r="G128" s="53"/>
      <c r="H128" s="53"/>
      <c r="I128" s="53"/>
      <c r="J128" s="53"/>
      <c r="K128" s="53"/>
      <c r="L128" s="37"/>
      <c r="M128" s="32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</sheetData>
  <sheetProtection algorithmName="SHA-512" hashValue="5VF/jqUOe6b88nBa6GPeKZNaRMfVC0PUlxCaJFxKG+iufuq0QEpbTLx3Xu/7mpNUeieek60LYn2K9ybeYDzGSQ==" saltValue="Lp9ncBzc2XUQT9L6TJ5K+tT3FOxBlOizcss7bIH0tYs0HEw+8wnHHxSgKcjvUB4Ho3J80pa4uiicPLXyBT3t3A==" spinCount="100000" sheet="1" objects="1" scenarios="1" formatColumns="0" formatRows="0" autoFilter="0"/>
  <autoFilter ref="C115:K127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01 - Trakční kabely</vt:lpstr>
      <vt:lpstr>00 - Ostatní a vedlejší n...</vt:lpstr>
      <vt:lpstr>'00 - Ostatní a vedlejší n...'!Názvy_tisku</vt:lpstr>
      <vt:lpstr>'Rekapitulace stavby'!Názvy_tisku</vt:lpstr>
      <vt:lpstr>'SO 01 - Trakční kabely'!Názvy_tisku</vt:lpstr>
      <vt:lpstr>'00 - Ostatní a vedlejší n...'!Oblast_tisku</vt:lpstr>
      <vt:lpstr>'Rekapitulace stavby'!Oblast_tisku</vt:lpstr>
      <vt:lpstr>'SO 01 - Trakční kabely'!Oblast_tisku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Motyčková Karin, Ing.</dc:creator>
  <cp:lastModifiedBy>Motyčková Karin, Ing.</cp:lastModifiedBy>
  <cp:lastPrinted>2023-04-18T07:57:36Z</cp:lastPrinted>
  <dcterms:created xsi:type="dcterms:W3CDTF">2023-04-18T07:53:37Z</dcterms:created>
  <dcterms:modified xsi:type="dcterms:W3CDTF">2023-04-18T08:05:13Z</dcterms:modified>
</cp:coreProperties>
</file>