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11.07.2023-01 DOK 2016-21\0000 20 HAS ZBROJ\003 DOTAZY+VYSVĚTLENÍ\DOTAZY STROP\"/>
    </mc:Choice>
  </mc:AlternateContent>
  <xr:revisionPtr revIDLastSave="0" documentId="13_ncr:1_{5157264D-F451-4744-80F5-880A32D386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 (2)" sheetId="2" r:id="rId1"/>
  </sheets>
  <definedNames>
    <definedName name="_xlnm.Print_Titles" localSheetId="0">'List1 (2)'!$1:$3</definedName>
    <definedName name="_xlnm.Print_Area" localSheetId="0">'List1 (2)'!$A$1:$K$98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2" l="1"/>
  <c r="E91" i="2"/>
  <c r="E89" i="2"/>
  <c r="E88" i="2"/>
  <c r="E86" i="2"/>
  <c r="E85" i="2"/>
  <c r="E83" i="2"/>
  <c r="E80" i="2"/>
  <c r="E75" i="2"/>
  <c r="E70" i="2"/>
  <c r="E67" i="2"/>
  <c r="E64" i="2"/>
  <c r="E61" i="2"/>
  <c r="E58" i="2"/>
  <c r="E26" i="2"/>
  <c r="E53" i="2"/>
  <c r="G47" i="2"/>
  <c r="G45" i="2"/>
  <c r="E92" i="2" l="1"/>
  <c r="E71" i="2"/>
  <c r="G53" i="2"/>
  <c r="E97" i="2" l="1"/>
  <c r="E33" i="2" l="1"/>
  <c r="E22" i="2"/>
  <c r="G22" i="2" s="1"/>
  <c r="G26" i="2"/>
  <c r="G39" i="2"/>
  <c r="G31" i="2"/>
  <c r="G33" i="2" l="1"/>
  <c r="G42" i="2" s="1"/>
  <c r="E42" i="2"/>
</calcChain>
</file>

<file path=xl/sharedStrings.xml><?xml version="1.0" encoding="utf-8"?>
<sst xmlns="http://schemas.openxmlformats.org/spreadsheetml/2006/main" count="172" uniqueCount="117">
  <si>
    <t>1. V cenách jsou započteny náklady na:</t>
  </si>
  <si>
    <t>a) dodání a osazení stropních keramobetonových nosníků včetně podmazání cementovou maltou,</t>
  </si>
  <si>
    <t>b) dodání a osazení stropních vložek MIAKO,</t>
  </si>
  <si>
    <t>c) dodání a osazení svařované sítě,</t>
  </si>
  <si>
    <t>d) zalití konstrukce betonem C20/25 včetně jejího navlhčení a ošetřování betonu až do zatvrdnutí,</t>
  </si>
  <si>
    <t>e) provizorní podepření nosníků včetně zavětrování v tomto rozsahu:</t>
  </si>
  <si>
    <t>- nosníky délky do 2,0 m bez podepření,</t>
  </si>
  <si>
    <t>- nosníky délky od 2,25 do 3,75 m podepření v polovině rozpětí,</t>
  </si>
  <si>
    <t>- nosníky délky od 4,00 do 5,50 m podepření ve třetinách rozpětí,</t>
  </si>
  <si>
    <t>- nosníky délky od 5,75 do 7,25 m podepření ve čtvrtinách rozpětí,</t>
  </si>
  <si>
    <t>- nosníky délky přes 7,25 m podepření v pětinách rozpětí.</t>
  </si>
  <si>
    <t>ZPŮSOB MĚŘENÍ</t>
  </si>
  <si>
    <t>Plochy případných příčných žeber se od plochy stropu odečítají a oceňují samostatně souborem cen 411 16-85...</t>
  </si>
  <si>
    <t xml:space="preserve">Množství jednotek se určuje v m2 plochy podhledu. </t>
  </si>
  <si>
    <t>VÝKAZ VÝMĚR STROPU NAD 1.NP</t>
  </si>
  <si>
    <t>DESKA D1</t>
  </si>
  <si>
    <t xml:space="preserve">11,08*4,315 = </t>
  </si>
  <si>
    <t>NOSNÍKY</t>
  </si>
  <si>
    <t>4750 MM</t>
  </si>
  <si>
    <t>DESKA D2</t>
  </si>
  <si>
    <t>(při ignorování stěn a zdí pod deskou)</t>
  </si>
  <si>
    <t>nad 109</t>
  </si>
  <si>
    <t>3,00*1,025 =</t>
  </si>
  <si>
    <t>m2</t>
  </si>
  <si>
    <t>1500 MM</t>
  </si>
  <si>
    <t>nad 107+110+111</t>
  </si>
  <si>
    <t>5000 MM</t>
  </si>
  <si>
    <t>10,98*4,57-2,62*3,245=</t>
  </si>
  <si>
    <t>DESKA D3</t>
  </si>
  <si>
    <t>11,08*1,60=</t>
  </si>
  <si>
    <t>2000 MM</t>
  </si>
  <si>
    <t>DESKA D4</t>
  </si>
  <si>
    <t>9,79*2,49=</t>
  </si>
  <si>
    <t>2750 MM</t>
  </si>
  <si>
    <t>VÝKAZ VÝMĚR STROPU NAD 2.NP</t>
  </si>
  <si>
    <t>DESKA D6</t>
  </si>
  <si>
    <t>nad 209</t>
  </si>
  <si>
    <t>nad 208+210+211</t>
  </si>
  <si>
    <t>nad 207+208+210+212</t>
  </si>
  <si>
    <t>DESKA D7</t>
  </si>
  <si>
    <t xml:space="preserve">7,225*3,955 = </t>
  </si>
  <si>
    <t>2,890*3,020=</t>
  </si>
  <si>
    <t>7,225*4,170=</t>
  </si>
  <si>
    <t>2,890*2,635=</t>
  </si>
  <si>
    <t>10,115*2,605=</t>
  </si>
  <si>
    <t>11,35*1,705-1,50*1,705</t>
  </si>
  <si>
    <t>11,35*4,525-0,805*0,65*1/2=</t>
  </si>
  <si>
    <t>11,35*4,765-0,805*0,65*1/2=</t>
  </si>
  <si>
    <t>5KS</t>
  </si>
  <si>
    <t>ŠPATNĚ</t>
  </si>
  <si>
    <t>15KS</t>
  </si>
  <si>
    <t>20KS</t>
  </si>
  <si>
    <t>23KS</t>
  </si>
  <si>
    <t>SPRÁVNĚ</t>
  </si>
  <si>
    <t>18KS</t>
  </si>
  <si>
    <t>5250 MM</t>
  </si>
  <si>
    <t>VE VÝPISE CHYBÍ</t>
  </si>
  <si>
    <t>21KS</t>
  </si>
  <si>
    <t>1</t>
  </si>
  <si>
    <t>411168301</t>
  </si>
  <si>
    <t>Stropy keramické z cihelných stropních vložek MIAKO a keramobetonových nosníků včetně zmonolitnění konstrukce z betonu C 20/25 a svařované sítě při osové vzdálenosti nosníků 50 cm, z vložek výšky 19 cm (MIAKO 19/50), tloušťky stropní konstrukce 25 cm, z nosníků délky do 2 m</t>
  </si>
  <si>
    <t>CS ÚRS 2023 02</t>
  </si>
  <si>
    <t>D2 = 3,075 M2</t>
  </si>
  <si>
    <t>D6 = 16,795 M2</t>
  </si>
  <si>
    <t>2</t>
  </si>
  <si>
    <t>411168302</t>
  </si>
  <si>
    <t>Stropy keramické z cihelných stropních vložek MIAKO a keramobetonových nosníků včetně zmonolitnění konstrukce z betonu C 20/25 a svařované sítě při osové vzdálenosti nosníků 50 cm, z vložek výšky 19 cm (MIAKO 19/50), tloušťky stropní konstrukce 25 cm, z nosníků délky přes 2 do 3 m</t>
  </si>
  <si>
    <t>D4 = 24,378 M2</t>
  </si>
  <si>
    <t>D7 = 26,350 M2</t>
  </si>
  <si>
    <t>D7 = 7,616 M2</t>
  </si>
  <si>
    <t>D3 = 17,728 M2</t>
  </si>
  <si>
    <t>3</t>
  </si>
  <si>
    <t>411168303</t>
  </si>
  <si>
    <t>Stropy keramické z cihelných stropních vložek MIAKO a keramobetonových nosníků včetně zmonolitnění konstrukce z betonu C 20/25 a svařované sítě při osové vzdálenosti nosníků 50 cm, z vložek výšky 19 cm (MIAKO 19/50), tloušťky stropní konstrukce 25 cm, z nosníků délky přes 3 do 4 m</t>
  </si>
  <si>
    <t>D7 = 8,728 M2</t>
  </si>
  <si>
    <t>4</t>
  </si>
  <si>
    <t>411168304</t>
  </si>
  <si>
    <t>Stropy keramické z cihelných stropních vložek MIAKO a keramobetonových nosníků včetně zmonolitnění konstrukce z betonu C 20/25 a svařované sítě při osové vzdálenosti nosníků 50 cm, z vložek výšky 19 cm (MIAKO 19/50), tloušťky stropní konstrukce 25 cm, z nosníků délky přes 4 do 5 m</t>
  </si>
  <si>
    <t>D1 = 47,811 M2</t>
  </si>
  <si>
    <t>D2 = 41,677 M2</t>
  </si>
  <si>
    <t>D6 = 51,098 M2</t>
  </si>
  <si>
    <t>5</t>
  </si>
  <si>
    <t>411168305</t>
  </si>
  <si>
    <t>Stropy keramické z cihelných stropních vložek MIAKO a keramobetonových nosníků včetně zmonolitnění konstrukce z betonu C 20/25 a svařované sítě při osové vzdálenosti nosníků 50 cm, z vložek výšky 19 cm (MIAKO 19/50), tloušťky stropní konstrukce 25 cm, z nosníků délky přes 5 do 6 m</t>
  </si>
  <si>
    <t>D7 = 28,575 M2</t>
  </si>
  <si>
    <t>D6 = 53,840 M2</t>
  </si>
  <si>
    <t>D7 = 30,129 M2</t>
  </si>
  <si>
    <t>Strop keramický tl 25 cm z vložek MIAKO a keramobetonových nosníků dl přes 2 do 3 m OVN 50 cm</t>
  </si>
  <si>
    <t>Poznámka k položce:_x000D_
stavební část D 116 D 117</t>
  </si>
  <si>
    <t>Strop keramický tl 25 cm z vložek MIAKO a keramobetonových nosníků dl přes 4 do 5 m OVN 50 cm</t>
  </si>
  <si>
    <t/>
  </si>
  <si>
    <t>"1.Np" 149,5-8,5</t>
  </si>
  <si>
    <t>"2.NP"  275,6</t>
  </si>
  <si>
    <t>Součet</t>
  </si>
  <si>
    <t>VÝKAZ VÝMĚR STROPU NAD VĚŽÍ</t>
  </si>
  <si>
    <t>2500 MM</t>
  </si>
  <si>
    <t>4250 MM</t>
  </si>
  <si>
    <t>4000 MM</t>
  </si>
  <si>
    <t>4500 MM</t>
  </si>
  <si>
    <t>3000 MM</t>
  </si>
  <si>
    <t>VĚŽ = 6,380 M2</t>
  </si>
  <si>
    <t>CELKEM MNOŽSTVÍ A CENA V SOUSTAVĚ URS</t>
  </si>
  <si>
    <t xml:space="preserve">CELKEM MNOŽSTVÍ A CENA V ZADÁVACÍM ROZPOČTU </t>
  </si>
  <si>
    <t>SVĚTLOST JE 1600 MM !!! ULOŽENÍ MIN 125 MM !!!</t>
  </si>
  <si>
    <t>SVĚTLOST JE 4525 MM !!! ULOŽENÍ MIN 125 MM !!!</t>
  </si>
  <si>
    <t>SVĚTLOST JE 4765 MM !!! ULOŽENÍ MIN 125 MM !!!</t>
  </si>
  <si>
    <t xml:space="preserve">SVĚTLOST JE 3020 MM !!! </t>
  </si>
  <si>
    <t>SVĚTLOST JE 2635 MM !!! ULOŽENÍ MIN 125 MM !!!</t>
  </si>
  <si>
    <t>CELKEM MNOŽSTVÍ  V SOUSTAVĚ URS</t>
  </si>
  <si>
    <t>CENOVÁ SOUSTAVA ÚRS = SPRÁVNÉ POLOŽKY A VÝMĚRY</t>
  </si>
  <si>
    <t>POLOŽKY 80 A 81 ROZPOČTU HSV+PSV = KERAMICKÉ STROPY</t>
  </si>
  <si>
    <t>CENOVÁ SOUSTAVA ÚRS = NESPRÁVNĚ POUŽITÉ POLOŽKY V ZADÁVACÍM VÝKAZE VÝMĚR A NESPRÁVNÉ VÝMĚRY</t>
  </si>
  <si>
    <t>1.NP CELKEM</t>
  </si>
  <si>
    <t>2.NP CELKEM</t>
  </si>
  <si>
    <r>
      <t xml:space="preserve">2,94*2,17 =                                                                       </t>
    </r>
    <r>
      <rPr>
        <b/>
        <sz val="10"/>
        <color theme="1"/>
        <rFont val="Arial"/>
        <family val="2"/>
        <charset val="238"/>
      </rPr>
      <t>VĚŽ CELKEM</t>
    </r>
  </si>
  <si>
    <t>PŘÍLOHA K</t>
  </si>
  <si>
    <t>ŽádostI o vysvětlení k VZ  "Stavební úpravy hasičské zbrojnice Heřmanice-Slezská Ostrava ze dne  09.10.2023 23:45 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</si>
</sst>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50505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trike/>
      <sz val="10"/>
      <color theme="1"/>
      <name val="Arial"/>
      <family val="2"/>
      <charset val="238"/>
    </font>
    <font>
      <b/>
      <strike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" fontId="3" fillId="0" borderId="1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/>
    </xf>
    <xf numFmtId="164" fontId="6" fillId="0" borderId="0" xfId="0" applyNumberFormat="1" applyFont="1"/>
    <xf numFmtId="0" fontId="7" fillId="0" borderId="0" xfId="0" applyFont="1" applyAlignment="1">
      <alignment vertical="center"/>
    </xf>
    <xf numFmtId="164" fontId="7" fillId="0" borderId="0" xfId="0" applyNumberFormat="1" applyFont="1"/>
    <xf numFmtId="0" fontId="8" fillId="0" borderId="1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0" fontId="7" fillId="0" borderId="0" xfId="0" applyFont="1"/>
    <xf numFmtId="0" fontId="10" fillId="0" borderId="0" xfId="0" applyFont="1"/>
    <xf numFmtId="0" fontId="11" fillId="0" borderId="0" xfId="0" applyFont="1"/>
    <xf numFmtId="165" fontId="6" fillId="0" borderId="0" xfId="0" applyNumberFormat="1" applyFont="1"/>
    <xf numFmtId="165" fontId="7" fillId="0" borderId="0" xfId="0" applyNumberFormat="1" applyFont="1"/>
    <xf numFmtId="0" fontId="5" fillId="0" borderId="0" xfId="0" applyFont="1"/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" fillId="0" borderId="0" xfId="0" applyFont="1" applyAlignment="1">
      <alignment vertical="top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1" xfId="0" applyFont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0" fontId="1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57E43-CC8A-453C-B501-0F231B340C31}">
  <sheetPr>
    <pageSetUpPr fitToPage="1"/>
  </sheetPr>
  <dimension ref="A1:N97"/>
  <sheetViews>
    <sheetView tabSelected="1" view="pageBreakPreview" zoomScaleNormal="100" zoomScaleSheetLayoutView="100" workbookViewId="0">
      <selection activeCell="N74" sqref="N74"/>
    </sheetView>
  </sheetViews>
  <sheetFormatPr defaultRowHeight="15" x14ac:dyDescent="0.25"/>
  <cols>
    <col min="1" max="1" width="3.42578125" style="33" customWidth="1"/>
    <col min="2" max="2" width="10" style="33" bestFit="1" customWidth="1"/>
    <col min="3" max="3" width="104.85546875" style="6" customWidth="1"/>
    <col min="4" max="4" width="3.5703125" style="6" bestFit="1" customWidth="1"/>
    <col min="5" max="5" width="10.28515625" style="6" customWidth="1"/>
    <col min="6" max="6" width="9.28515625" style="6" bestFit="1" customWidth="1"/>
    <col min="7" max="7" width="12.7109375" style="6" bestFit="1" customWidth="1"/>
    <col min="8" max="8" width="4" style="6" customWidth="1"/>
    <col min="9" max="9" width="5.85546875" style="6" customWidth="1"/>
    <col min="10" max="11" width="9.85546875" style="6" bestFit="1" customWidth="1"/>
    <col min="12" max="14" width="9.140625" style="1"/>
  </cols>
  <sheetData>
    <row r="1" spans="2:3" ht="24.75" customHeight="1" x14ac:dyDescent="0.25">
      <c r="C1" s="41" t="s">
        <v>115</v>
      </c>
    </row>
    <row r="2" spans="2:3" x14ac:dyDescent="0.25">
      <c r="C2" s="31" t="s">
        <v>116</v>
      </c>
    </row>
    <row r="3" spans="2:3" x14ac:dyDescent="0.25">
      <c r="C3" s="32"/>
    </row>
    <row r="4" spans="2:3" x14ac:dyDescent="0.25">
      <c r="C4" s="25" t="s">
        <v>110</v>
      </c>
    </row>
    <row r="5" spans="2:3" x14ac:dyDescent="0.25">
      <c r="C5" s="25"/>
    </row>
    <row r="6" spans="2:3" x14ac:dyDescent="0.25">
      <c r="B6" s="32" t="s">
        <v>109</v>
      </c>
      <c r="C6" s="25"/>
    </row>
    <row r="7" spans="2:3" x14ac:dyDescent="0.25">
      <c r="C7" s="7" t="s">
        <v>11</v>
      </c>
    </row>
    <row r="8" spans="2:3" x14ac:dyDescent="0.25">
      <c r="C8" s="7" t="s">
        <v>13</v>
      </c>
    </row>
    <row r="9" spans="2:3" x14ac:dyDescent="0.25">
      <c r="C9" s="7" t="s">
        <v>12</v>
      </c>
    </row>
    <row r="10" spans="2:3" x14ac:dyDescent="0.25">
      <c r="C10" s="7" t="s">
        <v>0</v>
      </c>
    </row>
    <row r="11" spans="2:3" x14ac:dyDescent="0.25">
      <c r="C11" s="7" t="s">
        <v>1</v>
      </c>
    </row>
    <row r="12" spans="2:3" x14ac:dyDescent="0.25">
      <c r="C12" s="7" t="s">
        <v>2</v>
      </c>
    </row>
    <row r="13" spans="2:3" x14ac:dyDescent="0.25">
      <c r="C13" s="7" t="s">
        <v>3</v>
      </c>
    </row>
    <row r="14" spans="2:3" x14ac:dyDescent="0.25">
      <c r="C14" s="7" t="s">
        <v>4</v>
      </c>
    </row>
    <row r="15" spans="2:3" x14ac:dyDescent="0.25">
      <c r="C15" s="7" t="s">
        <v>5</v>
      </c>
    </row>
    <row r="16" spans="2:3" x14ac:dyDescent="0.25">
      <c r="C16" s="7" t="s">
        <v>6</v>
      </c>
    </row>
    <row r="17" spans="1:8" x14ac:dyDescent="0.25">
      <c r="C17" s="7" t="s">
        <v>7</v>
      </c>
    </row>
    <row r="18" spans="1:8" x14ac:dyDescent="0.25">
      <c r="C18" s="7" t="s">
        <v>8</v>
      </c>
    </row>
    <row r="19" spans="1:8" x14ac:dyDescent="0.25">
      <c r="C19" s="7" t="s">
        <v>9</v>
      </c>
    </row>
    <row r="20" spans="1:8" x14ac:dyDescent="0.25">
      <c r="C20" s="7" t="s">
        <v>10</v>
      </c>
    </row>
    <row r="21" spans="1:8" x14ac:dyDescent="0.25">
      <c r="C21" s="7"/>
    </row>
    <row r="22" spans="1:8" ht="38.25" x14ac:dyDescent="0.25">
      <c r="A22" s="37" t="s">
        <v>58</v>
      </c>
      <c r="B22" s="34" t="s">
        <v>59</v>
      </c>
      <c r="C22" s="8" t="s">
        <v>60</v>
      </c>
      <c r="D22" s="9" t="s">
        <v>23</v>
      </c>
      <c r="E22" s="10">
        <f>3.075+17.728+16.795</f>
        <v>37.597999999999999</v>
      </c>
      <c r="F22" s="2">
        <v>2520</v>
      </c>
      <c r="G22" s="2">
        <f>ROUND(F22*E22,2)</f>
        <v>94746.96</v>
      </c>
      <c r="H22" s="11" t="s">
        <v>61</v>
      </c>
    </row>
    <row r="23" spans="1:8" x14ac:dyDescent="0.25">
      <c r="C23" s="7" t="s">
        <v>62</v>
      </c>
      <c r="H23" s="12"/>
    </row>
    <row r="24" spans="1:8" x14ac:dyDescent="0.25">
      <c r="C24" s="7" t="s">
        <v>70</v>
      </c>
      <c r="H24" s="12"/>
    </row>
    <row r="25" spans="1:8" x14ac:dyDescent="0.25">
      <c r="C25" s="7" t="s">
        <v>63</v>
      </c>
      <c r="H25" s="12"/>
    </row>
    <row r="26" spans="1:8" ht="38.25" x14ac:dyDescent="0.25">
      <c r="A26" s="37" t="s">
        <v>64</v>
      </c>
      <c r="B26" s="34" t="s">
        <v>65</v>
      </c>
      <c r="C26" s="8" t="s">
        <v>66</v>
      </c>
      <c r="D26" s="9" t="s">
        <v>23</v>
      </c>
      <c r="E26" s="10">
        <f>24.378+7.616+26.35+6.38</f>
        <v>64.724000000000004</v>
      </c>
      <c r="F26" s="2">
        <v>2760</v>
      </c>
      <c r="G26" s="2">
        <f>ROUND(F26*E26,2)</f>
        <v>178638.24</v>
      </c>
      <c r="H26" s="11" t="s">
        <v>61</v>
      </c>
    </row>
    <row r="27" spans="1:8" x14ac:dyDescent="0.25">
      <c r="C27" s="7" t="s">
        <v>67</v>
      </c>
      <c r="H27" s="12"/>
    </row>
    <row r="28" spans="1:8" x14ac:dyDescent="0.25">
      <c r="C28" s="7" t="s">
        <v>69</v>
      </c>
      <c r="H28" s="12"/>
    </row>
    <row r="29" spans="1:8" x14ac:dyDescent="0.25">
      <c r="C29" s="7" t="s">
        <v>68</v>
      </c>
      <c r="H29" s="12"/>
    </row>
    <row r="30" spans="1:8" x14ac:dyDescent="0.25">
      <c r="C30" s="7" t="s">
        <v>100</v>
      </c>
      <c r="H30" s="12"/>
    </row>
    <row r="31" spans="1:8" ht="38.25" x14ac:dyDescent="0.25">
      <c r="A31" s="37" t="s">
        <v>71</v>
      </c>
      <c r="B31" s="34" t="s">
        <v>72</v>
      </c>
      <c r="C31" s="8" t="s">
        <v>73</v>
      </c>
      <c r="D31" s="9" t="s">
        <v>23</v>
      </c>
      <c r="E31" s="10">
        <v>8.7279999999999998</v>
      </c>
      <c r="F31" s="2">
        <v>2760</v>
      </c>
      <c r="G31" s="2">
        <f>ROUND(F31*E31,2)</f>
        <v>24089.279999999999</v>
      </c>
      <c r="H31" s="11" t="s">
        <v>61</v>
      </c>
    </row>
    <row r="32" spans="1:8" x14ac:dyDescent="0.25">
      <c r="C32" s="7" t="s">
        <v>74</v>
      </c>
      <c r="H32" s="12"/>
    </row>
    <row r="33" spans="1:8" ht="38.25" x14ac:dyDescent="0.25">
      <c r="A33" s="37" t="s">
        <v>75</v>
      </c>
      <c r="B33" s="34" t="s">
        <v>76</v>
      </c>
      <c r="C33" s="8" t="s">
        <v>77</v>
      </c>
      <c r="D33" s="9" t="s">
        <v>23</v>
      </c>
      <c r="E33" s="10">
        <f>47.811+41.677+51.098+28.575+30.129</f>
        <v>199.29</v>
      </c>
      <c r="F33" s="2">
        <v>2780</v>
      </c>
      <c r="G33" s="2">
        <f>ROUND(F33*E33,2)</f>
        <v>554026.19999999995</v>
      </c>
      <c r="H33" s="11" t="s">
        <v>61</v>
      </c>
    </row>
    <row r="34" spans="1:8" x14ac:dyDescent="0.25">
      <c r="C34" s="7" t="s">
        <v>78</v>
      </c>
      <c r="H34" s="12"/>
    </row>
    <row r="35" spans="1:8" x14ac:dyDescent="0.25">
      <c r="C35" s="7" t="s">
        <v>79</v>
      </c>
      <c r="H35" s="12"/>
    </row>
    <row r="36" spans="1:8" x14ac:dyDescent="0.25">
      <c r="C36" s="7" t="s">
        <v>80</v>
      </c>
      <c r="H36" s="12"/>
    </row>
    <row r="37" spans="1:8" x14ac:dyDescent="0.25">
      <c r="C37" s="7" t="s">
        <v>84</v>
      </c>
      <c r="H37" s="12"/>
    </row>
    <row r="38" spans="1:8" x14ac:dyDescent="0.25">
      <c r="C38" s="7" t="s">
        <v>86</v>
      </c>
      <c r="H38" s="12"/>
    </row>
    <row r="39" spans="1:8" ht="38.25" x14ac:dyDescent="0.25">
      <c r="A39" s="37" t="s">
        <v>81</v>
      </c>
      <c r="B39" s="34" t="s">
        <v>82</v>
      </c>
      <c r="C39" s="8" t="s">
        <v>83</v>
      </c>
      <c r="D39" s="9" t="s">
        <v>23</v>
      </c>
      <c r="E39" s="10">
        <v>53.84</v>
      </c>
      <c r="F39" s="2">
        <v>2840</v>
      </c>
      <c r="G39" s="2">
        <f>ROUND(F39*E39,2)</f>
        <v>152905.60000000001</v>
      </c>
      <c r="H39" s="11" t="s">
        <v>61</v>
      </c>
    </row>
    <row r="40" spans="1:8" x14ac:dyDescent="0.25">
      <c r="C40" s="7" t="s">
        <v>85</v>
      </c>
      <c r="E40" s="13"/>
      <c r="H40" s="12"/>
    </row>
    <row r="41" spans="1:8" x14ac:dyDescent="0.25">
      <c r="C41" s="7"/>
      <c r="H41" s="12"/>
    </row>
    <row r="42" spans="1:8" x14ac:dyDescent="0.25">
      <c r="C42" s="14" t="s">
        <v>101</v>
      </c>
      <c r="E42" s="15">
        <f>SUM(E39,E33,E31,E26,E22)</f>
        <v>364.18</v>
      </c>
      <c r="G42" s="15">
        <f>SUM(G39,G33,G31,G26,G22)</f>
        <v>1004406.2799999999</v>
      </c>
      <c r="H42" s="16" t="s">
        <v>61</v>
      </c>
    </row>
    <row r="43" spans="1:8" x14ac:dyDescent="0.25">
      <c r="C43" s="7"/>
      <c r="H43" s="12"/>
    </row>
    <row r="44" spans="1:8" x14ac:dyDescent="0.25">
      <c r="B44" s="32" t="s">
        <v>111</v>
      </c>
      <c r="C44" s="7"/>
      <c r="H44" s="12"/>
    </row>
    <row r="45" spans="1:8" x14ac:dyDescent="0.25">
      <c r="A45" s="37">
        <v>79</v>
      </c>
      <c r="B45" s="34" t="s">
        <v>65</v>
      </c>
      <c r="C45" s="8" t="s">
        <v>87</v>
      </c>
      <c r="D45" s="9" t="s">
        <v>23</v>
      </c>
      <c r="E45" s="10">
        <v>31.35</v>
      </c>
      <c r="F45" s="2">
        <v>2760</v>
      </c>
      <c r="G45" s="2">
        <f>ROUND(F45*E45,2)</f>
        <v>86526</v>
      </c>
      <c r="H45" s="11" t="s">
        <v>61</v>
      </c>
    </row>
    <row r="46" spans="1:8" ht="25.5" x14ac:dyDescent="0.25">
      <c r="C46" s="17" t="s">
        <v>88</v>
      </c>
      <c r="D46" s="7"/>
      <c r="E46" s="7"/>
      <c r="F46" s="7"/>
      <c r="G46" s="3"/>
      <c r="H46" s="18"/>
    </row>
    <row r="47" spans="1:8" x14ac:dyDescent="0.25">
      <c r="A47" s="37">
        <v>80</v>
      </c>
      <c r="B47" s="34" t="s">
        <v>76</v>
      </c>
      <c r="C47" s="8" t="s">
        <v>89</v>
      </c>
      <c r="D47" s="9" t="s">
        <v>23</v>
      </c>
      <c r="E47" s="10">
        <v>416.6</v>
      </c>
      <c r="F47" s="2">
        <v>2780</v>
      </c>
      <c r="G47" s="2">
        <f>ROUND(F47*E47,2)</f>
        <v>1158148</v>
      </c>
      <c r="H47" s="11" t="s">
        <v>61</v>
      </c>
    </row>
    <row r="48" spans="1:8" ht="25.5" x14ac:dyDescent="0.25">
      <c r="C48" s="17" t="s">
        <v>88</v>
      </c>
      <c r="D48" s="7"/>
      <c r="E48" s="7"/>
      <c r="F48" s="7"/>
      <c r="G48" s="3"/>
      <c r="H48" s="18"/>
    </row>
    <row r="49" spans="1:9" x14ac:dyDescent="0.25">
      <c r="A49" s="38"/>
      <c r="B49" s="35" t="s">
        <v>90</v>
      </c>
      <c r="C49" s="20" t="s">
        <v>91</v>
      </c>
      <c r="D49" s="4"/>
      <c r="E49" s="21">
        <v>141</v>
      </c>
      <c r="F49" s="4"/>
      <c r="G49" s="4"/>
      <c r="H49" s="19"/>
    </row>
    <row r="50" spans="1:9" x14ac:dyDescent="0.25">
      <c r="A50" s="38"/>
      <c r="B50" s="35" t="s">
        <v>90</v>
      </c>
      <c r="C50" s="20" t="s">
        <v>92</v>
      </c>
      <c r="D50" s="4"/>
      <c r="E50" s="21">
        <v>275.60000000000002</v>
      </c>
      <c r="F50" s="4"/>
      <c r="G50" s="4"/>
      <c r="H50" s="19"/>
    </row>
    <row r="51" spans="1:9" x14ac:dyDescent="0.25">
      <c r="A51" s="39"/>
      <c r="B51" s="36" t="s">
        <v>90</v>
      </c>
      <c r="C51" s="23" t="s">
        <v>93</v>
      </c>
      <c r="D51" s="5"/>
      <c r="E51" s="24">
        <v>416.6</v>
      </c>
      <c r="F51" s="5"/>
      <c r="G51" s="5"/>
      <c r="H51" s="22"/>
    </row>
    <row r="52" spans="1:9" x14ac:dyDescent="0.25">
      <c r="C52" s="7"/>
      <c r="H52" s="12"/>
    </row>
    <row r="53" spans="1:9" x14ac:dyDescent="0.25">
      <c r="C53" s="14" t="s">
        <v>102</v>
      </c>
      <c r="E53" s="15">
        <f>SUM(E45,E47)</f>
        <v>447.95000000000005</v>
      </c>
      <c r="G53" s="15">
        <f>SUM(G45,G47)</f>
        <v>1244674</v>
      </c>
      <c r="H53" s="16" t="s">
        <v>61</v>
      </c>
    </row>
    <row r="54" spans="1:9" x14ac:dyDescent="0.25">
      <c r="C54" s="7"/>
    </row>
    <row r="55" spans="1:9" x14ac:dyDescent="0.25">
      <c r="C55" s="7"/>
    </row>
    <row r="56" spans="1:9" x14ac:dyDescent="0.25">
      <c r="C56" s="14" t="s">
        <v>14</v>
      </c>
    </row>
    <row r="57" spans="1:9" x14ac:dyDescent="0.25">
      <c r="C57" s="14" t="s">
        <v>15</v>
      </c>
    </row>
    <row r="58" spans="1:9" x14ac:dyDescent="0.25">
      <c r="C58" s="7" t="s">
        <v>16</v>
      </c>
      <c r="E58" s="28">
        <f>11.08*4.315</f>
        <v>47.810200000000002</v>
      </c>
      <c r="F58" s="25" t="s">
        <v>17</v>
      </c>
      <c r="G58" s="25" t="s">
        <v>18</v>
      </c>
      <c r="H58" s="25"/>
      <c r="I58" s="25" t="s">
        <v>52</v>
      </c>
    </row>
    <row r="59" spans="1:9" x14ac:dyDescent="0.25">
      <c r="C59" s="14" t="s">
        <v>19</v>
      </c>
      <c r="E59" s="28"/>
    </row>
    <row r="60" spans="1:9" x14ac:dyDescent="0.25">
      <c r="C60" s="7" t="s">
        <v>21</v>
      </c>
      <c r="E60" s="28"/>
    </row>
    <row r="61" spans="1:9" x14ac:dyDescent="0.25">
      <c r="C61" s="7" t="s">
        <v>22</v>
      </c>
      <c r="E61" s="28">
        <f>3*1.025</f>
        <v>3.0749999999999997</v>
      </c>
      <c r="F61" s="25" t="s">
        <v>17</v>
      </c>
      <c r="G61" s="25" t="s">
        <v>24</v>
      </c>
      <c r="H61" s="25"/>
      <c r="I61" s="25" t="s">
        <v>48</v>
      </c>
    </row>
    <row r="62" spans="1:9" x14ac:dyDescent="0.25">
      <c r="C62" s="7" t="s">
        <v>25</v>
      </c>
      <c r="E62" s="28"/>
    </row>
    <row r="63" spans="1:9" x14ac:dyDescent="0.25">
      <c r="C63" s="7" t="s">
        <v>20</v>
      </c>
      <c r="E63" s="28"/>
    </row>
    <row r="64" spans="1:9" x14ac:dyDescent="0.25">
      <c r="C64" s="7" t="s">
        <v>27</v>
      </c>
      <c r="E64" s="28">
        <f>10.98*4.57-2.62*3.245</f>
        <v>41.676700000000004</v>
      </c>
      <c r="F64" s="25" t="s">
        <v>17</v>
      </c>
      <c r="G64" s="25" t="s">
        <v>26</v>
      </c>
      <c r="H64" s="25"/>
      <c r="I64" s="25" t="s">
        <v>54</v>
      </c>
    </row>
    <row r="65" spans="3:11" x14ac:dyDescent="0.25">
      <c r="C65" s="14" t="s">
        <v>28</v>
      </c>
      <c r="E65" s="28"/>
    </row>
    <row r="66" spans="3:11" x14ac:dyDescent="0.25">
      <c r="C66" s="7" t="s">
        <v>20</v>
      </c>
      <c r="E66" s="28"/>
    </row>
    <row r="67" spans="3:11" x14ac:dyDescent="0.25">
      <c r="C67" s="7" t="s">
        <v>29</v>
      </c>
      <c r="E67" s="28">
        <f>11.08*1.6</f>
        <v>17.728000000000002</v>
      </c>
      <c r="F67" s="25" t="s">
        <v>17</v>
      </c>
      <c r="G67" s="26" t="s">
        <v>18</v>
      </c>
      <c r="H67" s="25"/>
      <c r="I67" s="25" t="s">
        <v>52</v>
      </c>
      <c r="J67" s="25" t="s">
        <v>30</v>
      </c>
      <c r="K67" s="25" t="s">
        <v>53</v>
      </c>
    </row>
    <row r="68" spans="3:11" x14ac:dyDescent="0.25">
      <c r="C68" s="7"/>
      <c r="E68" s="28"/>
      <c r="F68" s="30" t="s">
        <v>103</v>
      </c>
      <c r="I68" s="25"/>
      <c r="J68" s="25"/>
      <c r="K68" s="25"/>
    </row>
    <row r="69" spans="3:11" x14ac:dyDescent="0.25">
      <c r="C69" s="14" t="s">
        <v>31</v>
      </c>
      <c r="E69" s="28"/>
    </row>
    <row r="70" spans="3:11" x14ac:dyDescent="0.25">
      <c r="C70" s="7" t="s">
        <v>32</v>
      </c>
      <c r="E70" s="28">
        <f>9.79*2.49</f>
        <v>24.377099999999999</v>
      </c>
      <c r="F70" s="25" t="s">
        <v>17</v>
      </c>
      <c r="G70" s="25" t="s">
        <v>33</v>
      </c>
      <c r="H70" s="25"/>
      <c r="I70" s="25" t="s">
        <v>51</v>
      </c>
    </row>
    <row r="71" spans="3:11" x14ac:dyDescent="0.25">
      <c r="C71" s="40" t="s">
        <v>112</v>
      </c>
      <c r="D71" s="25"/>
      <c r="E71" s="29">
        <f>SUM(E58:E70)</f>
        <v>134.66700000000003</v>
      </c>
    </row>
    <row r="72" spans="3:11" x14ac:dyDescent="0.25">
      <c r="C72" s="14" t="s">
        <v>34</v>
      </c>
    </row>
    <row r="73" spans="3:11" x14ac:dyDescent="0.25">
      <c r="C73" s="14" t="s">
        <v>35</v>
      </c>
    </row>
    <row r="74" spans="3:11" x14ac:dyDescent="0.25">
      <c r="C74" s="7" t="s">
        <v>36</v>
      </c>
    </row>
    <row r="75" spans="3:11" x14ac:dyDescent="0.25">
      <c r="C75" s="7" t="s">
        <v>46</v>
      </c>
      <c r="E75" s="28">
        <f>11.35*4.525-0.805*0.65*1/2</f>
        <v>51.097124999999998</v>
      </c>
      <c r="F75" s="25" t="s">
        <v>17</v>
      </c>
      <c r="G75" s="26" t="s">
        <v>18</v>
      </c>
      <c r="H75" s="25"/>
      <c r="I75" s="25" t="s">
        <v>52</v>
      </c>
      <c r="J75" s="25" t="s">
        <v>26</v>
      </c>
      <c r="K75" s="25" t="s">
        <v>53</v>
      </c>
    </row>
    <row r="76" spans="3:11" x14ac:dyDescent="0.25">
      <c r="C76" s="7"/>
      <c r="E76" s="28"/>
      <c r="F76" s="30" t="s">
        <v>104</v>
      </c>
    </row>
    <row r="77" spans="3:11" x14ac:dyDescent="0.25">
      <c r="C77" s="7"/>
      <c r="E77" s="28"/>
      <c r="F77" s="30"/>
    </row>
    <row r="78" spans="3:11" x14ac:dyDescent="0.25">
      <c r="C78" s="7"/>
      <c r="E78" s="28"/>
      <c r="F78" s="30"/>
    </row>
    <row r="79" spans="3:11" ht="14.25" customHeight="1" x14ac:dyDescent="0.25">
      <c r="C79" s="7" t="s">
        <v>37</v>
      </c>
      <c r="E79" s="28"/>
    </row>
    <row r="80" spans="3:11" x14ac:dyDescent="0.25">
      <c r="C80" s="7" t="s">
        <v>47</v>
      </c>
      <c r="E80" s="28">
        <f>11.35*4.765-0.805*0.605*1/2</f>
        <v>53.839237499999996</v>
      </c>
      <c r="F80" s="25" t="s">
        <v>17</v>
      </c>
      <c r="G80" s="26" t="s">
        <v>26</v>
      </c>
      <c r="I80" s="25" t="s">
        <v>52</v>
      </c>
      <c r="J80" s="25" t="s">
        <v>55</v>
      </c>
      <c r="K80" s="25" t="s">
        <v>53</v>
      </c>
    </row>
    <row r="81" spans="3:11" x14ac:dyDescent="0.25">
      <c r="C81" s="7"/>
      <c r="E81" s="28"/>
      <c r="F81" s="30" t="s">
        <v>105</v>
      </c>
    </row>
    <row r="82" spans="3:11" x14ac:dyDescent="0.25">
      <c r="C82" s="7" t="s">
        <v>38</v>
      </c>
      <c r="E82" s="28"/>
    </row>
    <row r="83" spans="3:11" x14ac:dyDescent="0.25">
      <c r="C83" s="7" t="s">
        <v>45</v>
      </c>
      <c r="E83" s="28">
        <f>11.35*1.705-1.5*1.705</f>
        <v>16.794249999999998</v>
      </c>
      <c r="F83" s="25" t="s">
        <v>17</v>
      </c>
      <c r="G83" s="25" t="s">
        <v>30</v>
      </c>
      <c r="H83" s="25"/>
      <c r="I83" s="25" t="s">
        <v>57</v>
      </c>
      <c r="K83" s="25"/>
    </row>
    <row r="84" spans="3:11" x14ac:dyDescent="0.25">
      <c r="C84" s="14" t="s">
        <v>39</v>
      </c>
      <c r="E84" s="28"/>
      <c r="F84" s="6" t="s">
        <v>56</v>
      </c>
    </row>
    <row r="85" spans="3:11" x14ac:dyDescent="0.25">
      <c r="C85" s="7" t="s">
        <v>40</v>
      </c>
      <c r="E85" s="28">
        <f>7.225*3.955</f>
        <v>28.574874999999999</v>
      </c>
      <c r="F85" s="25" t="s">
        <v>17</v>
      </c>
      <c r="G85" s="25" t="s">
        <v>96</v>
      </c>
      <c r="H85" s="25"/>
      <c r="I85" s="25" t="s">
        <v>50</v>
      </c>
    </row>
    <row r="86" spans="3:11" x14ac:dyDescent="0.25">
      <c r="C86" s="7" t="s">
        <v>41</v>
      </c>
      <c r="E86" s="28">
        <f>2.89*3.02</f>
        <v>8.7278000000000002</v>
      </c>
      <c r="F86" s="25" t="s">
        <v>17</v>
      </c>
      <c r="G86" s="26" t="s">
        <v>97</v>
      </c>
      <c r="H86" s="27"/>
      <c r="I86" s="25" t="s">
        <v>48</v>
      </c>
      <c r="J86" s="25" t="s">
        <v>99</v>
      </c>
      <c r="K86" s="25" t="s">
        <v>53</v>
      </c>
    </row>
    <row r="87" spans="3:11" x14ac:dyDescent="0.25">
      <c r="C87" s="7"/>
      <c r="E87" s="28"/>
      <c r="F87" s="30" t="s">
        <v>106</v>
      </c>
    </row>
    <row r="88" spans="3:11" x14ac:dyDescent="0.25">
      <c r="C88" s="7" t="s">
        <v>42</v>
      </c>
      <c r="E88" s="28">
        <f>7.225*4.17</f>
        <v>30.128249999999998</v>
      </c>
      <c r="F88" s="25" t="s">
        <v>17</v>
      </c>
      <c r="G88" s="25" t="s">
        <v>98</v>
      </c>
      <c r="H88" s="25"/>
      <c r="I88" s="25" t="s">
        <v>50</v>
      </c>
    </row>
    <row r="89" spans="3:11" x14ac:dyDescent="0.25">
      <c r="C89" s="7" t="s">
        <v>43</v>
      </c>
      <c r="E89" s="28">
        <f>2.89*2.635</f>
        <v>7.6151499999999999</v>
      </c>
      <c r="F89" s="25" t="s">
        <v>17</v>
      </c>
      <c r="G89" s="26" t="s">
        <v>33</v>
      </c>
      <c r="H89" s="25"/>
      <c r="I89" s="25" t="s">
        <v>48</v>
      </c>
      <c r="J89" s="25" t="s">
        <v>99</v>
      </c>
      <c r="K89" s="25" t="s">
        <v>53</v>
      </c>
    </row>
    <row r="90" spans="3:11" x14ac:dyDescent="0.25">
      <c r="C90" s="7"/>
      <c r="E90" s="28"/>
      <c r="F90" s="30" t="s">
        <v>107</v>
      </c>
    </row>
    <row r="91" spans="3:11" x14ac:dyDescent="0.25">
      <c r="C91" s="7" t="s">
        <v>44</v>
      </c>
      <c r="E91" s="28">
        <f>10.115*2.605</f>
        <v>26.349575000000002</v>
      </c>
      <c r="F91" s="25" t="s">
        <v>17</v>
      </c>
      <c r="G91" s="25" t="s">
        <v>99</v>
      </c>
      <c r="H91" s="25"/>
      <c r="I91" s="25" t="s">
        <v>51</v>
      </c>
    </row>
    <row r="92" spans="3:11" x14ac:dyDescent="0.25">
      <c r="C92" s="40" t="s">
        <v>113</v>
      </c>
      <c r="D92" s="25"/>
      <c r="E92" s="29">
        <f>SUM(E75:E91)</f>
        <v>223.1262625</v>
      </c>
    </row>
    <row r="93" spans="3:11" x14ac:dyDescent="0.25">
      <c r="E93" s="28"/>
    </row>
    <row r="94" spans="3:11" x14ac:dyDescent="0.25">
      <c r="C94" s="25" t="s">
        <v>94</v>
      </c>
      <c r="E94" s="28"/>
    </row>
    <row r="95" spans="3:11" x14ac:dyDescent="0.25">
      <c r="C95" s="6" t="s">
        <v>114</v>
      </c>
      <c r="D95" s="25"/>
      <c r="E95" s="29">
        <f>2.94*2.17</f>
        <v>6.3797999999999995</v>
      </c>
      <c r="F95" s="25" t="s">
        <v>17</v>
      </c>
      <c r="G95" s="25" t="s">
        <v>95</v>
      </c>
      <c r="I95" s="26" t="s">
        <v>52</v>
      </c>
      <c r="J95" s="25" t="s">
        <v>49</v>
      </c>
    </row>
    <row r="96" spans="3:11" x14ac:dyDescent="0.25">
      <c r="E96" s="28"/>
      <c r="I96" s="25" t="s">
        <v>48</v>
      </c>
      <c r="J96" s="25" t="s">
        <v>53</v>
      </c>
    </row>
    <row r="97" spans="3:5" x14ac:dyDescent="0.25">
      <c r="C97" s="14" t="s">
        <v>108</v>
      </c>
      <c r="D97" s="25"/>
      <c r="E97" s="29">
        <f>SUM(E95,E92,E71)</f>
        <v>364.17306250000001</v>
      </c>
    </row>
  </sheetData>
  <pageMargins left="0.70866141732283472" right="0.70866141732283472" top="0.74803149606299213" bottom="0.74803149606299213" header="0.31496062992125984" footer="0.31496062992125984"/>
  <pageSetup paperSize="9" scale="71" fitToHeight="100" orientation="landscape" horizontalDpi="4294967293" verticalDpi="0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 (2)</vt:lpstr>
      <vt:lpstr>'List1 (2)'!Názvy_tisku</vt:lpstr>
      <vt:lpstr>'List1 (2)'!Oblast_tisku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Rozpoctar</dc:creator>
  <cp:lastModifiedBy>Rozpoctar</cp:lastModifiedBy>
  <cp:lastPrinted>2023-10-09T23:07:58Z</cp:lastPrinted>
  <dcterms:created xsi:type="dcterms:W3CDTF">2015-06-05T18:19:34Z</dcterms:created>
  <dcterms:modified xsi:type="dcterms:W3CDTF">2023-10-09T23:31:04Z</dcterms:modified>
</cp:coreProperties>
</file>