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VEŘEJNÉ ZAKÁZKY\ZAKÁZKY rozpracované\ZPŘ-Rekonstrukce hasičské zbrojnice Ostrava-Heřmanice\10 Smlouva k podpisu\Doložení dokladů před podpisem smlouvy\"/>
    </mc:Choice>
  </mc:AlternateContent>
  <xr:revisionPtr revIDLastSave="0" documentId="8_{CCF056D8-8B53-4996-8604-1062071955C7}"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_FilterDatabase" localSheetId="1" hidden="1">'SO 01 - 1 - Bourací práce...'!$C$126:$K$311</definedName>
    <definedName name="_xlnm._FilterDatabase" localSheetId="2" hidden="1">'SO 01 - 2 - Objekt HZ - H...'!$C$145:$K$1009</definedName>
    <definedName name="_xlnm._FilterDatabase" localSheetId="3" hidden="1">'SO 01 - 3-OBJEKT HZ - ZDR...'!$C$125:$K$263</definedName>
    <definedName name="_xlnm._FilterDatabase" localSheetId="4" hidden="1">'SO 01 - 4-OBJEKT HZ - ÚST...'!$C$132:$K$279</definedName>
    <definedName name="_xlnm._FilterDatabase" localSheetId="5" hidden="1">'SO 01 - 5-OBJEKT HZ - ELE...'!$C$142:$K$502</definedName>
    <definedName name="_xlnm._FilterDatabase" localSheetId="6" hidden="1">'SO 01 - 6-OBJEKT HZ - VZD...'!$C$129:$K$292</definedName>
    <definedName name="_xlnm._FilterDatabase" localSheetId="7" hidden="1">'SO 01- 7-OBJEKT HZ - MaR'!$C$122:$K$232</definedName>
    <definedName name="_xlnm._FilterDatabase" localSheetId="8" hidden="1">'SO 02 - 8 - Komunikace'!$C$124:$K$297</definedName>
    <definedName name="_xlnm._FilterDatabase" localSheetId="9" hidden="1">'SO 03 - 10 - PŘELOŽKA VODY'!$C$127:$K$212</definedName>
    <definedName name="_xlnm._FilterDatabase" localSheetId="10" hidden="1">'SO 04 - 10 - PŘELOŽKA PLY...'!$C$124:$K$194</definedName>
    <definedName name="_xlnm._FilterDatabase" localSheetId="11" hidden="1">'SO 06 - 11 - KANALIZACE D...'!$C$130:$K$250</definedName>
    <definedName name="_xlnm._FilterDatabase" localSheetId="12" hidden="1">'SO 07 - 12 - PŘELOŽKA SPL...'!$C$124:$K$192</definedName>
    <definedName name="_xlnm._FilterDatabase" localSheetId="13" hidden="1">'SO 08 - 13 - ČOV'!$C$128:$K$214</definedName>
    <definedName name="_xlnm._FilterDatabase" localSheetId="14" hidden="1">'VRN - HZ HEŘMANICE'!$C$117:$K$144</definedName>
    <definedName name="_xlnm.Print_Titles" localSheetId="0">'Rekapitulace stavby'!$92:$92</definedName>
    <definedName name="_xlnm.Print_Titles" localSheetId="1">'SO 01 - 1 - Bourací práce...'!$126:$126</definedName>
    <definedName name="_xlnm.Print_Titles" localSheetId="2">'SO 01 - 2 - Objekt HZ - H...'!$145:$145</definedName>
    <definedName name="_xlnm.Print_Titles" localSheetId="3">'SO 01 - 3-OBJEKT HZ - ZDR...'!$125:$125</definedName>
    <definedName name="_xlnm.Print_Titles" localSheetId="4">'SO 01 - 4-OBJEKT HZ - ÚST...'!$132:$132</definedName>
    <definedName name="_xlnm.Print_Titles" localSheetId="5">'SO 01 - 5-OBJEKT HZ - ELE...'!$142:$142</definedName>
    <definedName name="_xlnm.Print_Titles" localSheetId="6">'SO 01 - 6-OBJEKT HZ - VZD...'!$129:$129</definedName>
    <definedName name="_xlnm.Print_Titles" localSheetId="7">'SO 01- 7-OBJEKT HZ - MaR'!$122:$122</definedName>
    <definedName name="_xlnm.Print_Titles" localSheetId="8">'SO 02 - 8 - Komunikace'!$124:$124</definedName>
    <definedName name="_xlnm.Print_Titles" localSheetId="9">'SO 03 - 10 - PŘELOŽKA VODY'!$127:$127</definedName>
    <definedName name="_xlnm.Print_Titles" localSheetId="10">'SO 04 - 10 - PŘELOŽKA PLY...'!$124:$124</definedName>
    <definedName name="_xlnm.Print_Titles" localSheetId="11">'SO 06 - 11 - KANALIZACE D...'!$130:$130</definedName>
    <definedName name="_xlnm.Print_Titles" localSheetId="12">'SO 07 - 12 - PŘELOŽKA SPL...'!$124:$124</definedName>
    <definedName name="_xlnm.Print_Titles" localSheetId="13">'SO 08 - 13 - ČOV'!$128:$128</definedName>
    <definedName name="_xlnm.Print_Titles" localSheetId="14">'VRN - HZ HEŘMANICE'!$117:$117</definedName>
    <definedName name="_xlnm.Print_Area" localSheetId="0">'Rekapitulace stavby'!$D$4:$AO$76,'Rekapitulace stavby'!$C$82:$AQ$109</definedName>
    <definedName name="_xlnm.Print_Area" localSheetId="1">'SO 01 - 1 - Bourací práce...'!$C$4:$J$76,'SO 01 - 1 - Bourací práce...'!$C$114:$K$311</definedName>
    <definedName name="_xlnm.Print_Area" localSheetId="2">'SO 01 - 2 - Objekt HZ - H...'!$C$4:$J$76,'SO 01 - 2 - Objekt HZ - H...'!$C$133:$K$1009</definedName>
    <definedName name="_xlnm.Print_Area" localSheetId="3">'SO 01 - 3-OBJEKT HZ - ZDR...'!$C$4:$J$76,'SO 01 - 3-OBJEKT HZ - ZDR...'!$C$113:$K$263</definedName>
    <definedName name="_xlnm.Print_Area" localSheetId="4">'SO 01 - 4-OBJEKT HZ - ÚST...'!$C$4:$J$76,'SO 01 - 4-OBJEKT HZ - ÚST...'!$C$120:$K$279</definedName>
    <definedName name="_xlnm.Print_Area" localSheetId="5">'SO 01 - 5-OBJEKT HZ - ELE...'!$C$4:$J$76,'SO 01 - 5-OBJEKT HZ - ELE...'!$C$130:$K$502</definedName>
    <definedName name="_xlnm.Print_Area" localSheetId="6">'SO 01 - 6-OBJEKT HZ - VZD...'!$C$4:$J$76,'SO 01 - 6-OBJEKT HZ - VZD...'!$C$117:$K$292</definedName>
    <definedName name="_xlnm.Print_Area" localSheetId="7">'SO 01- 7-OBJEKT HZ - MaR'!$C$4:$J$76,'SO 01- 7-OBJEKT HZ - MaR'!$C$110:$K$232</definedName>
    <definedName name="_xlnm.Print_Area" localSheetId="8">'SO 02 - 8 - Komunikace'!$C$4:$J$76,'SO 02 - 8 - Komunikace'!$C$112:$K$297</definedName>
    <definedName name="_xlnm.Print_Area" localSheetId="9">'SO 03 - 10 - PŘELOŽKA VODY'!$C$4:$J$76,'SO 03 - 10 - PŘELOŽKA VODY'!$C$115:$K$212</definedName>
    <definedName name="_xlnm.Print_Area" localSheetId="10">'SO 04 - 10 - PŘELOŽKA PLY...'!$C$4:$J$76,'SO 04 - 10 - PŘELOŽKA PLY...'!$C$112:$K$194</definedName>
    <definedName name="_xlnm.Print_Area" localSheetId="11">'SO 06 - 11 - KANALIZACE D...'!$C$4:$J$76,'SO 06 - 11 - KANALIZACE D...'!$C$118:$K$250</definedName>
    <definedName name="_xlnm.Print_Area" localSheetId="12">'SO 07 - 12 - PŘELOŽKA SPL...'!$C$4:$J$76,'SO 07 - 12 - PŘELOŽKA SPL...'!$C$112:$K$192</definedName>
    <definedName name="_xlnm.Print_Area" localSheetId="13">'SO 08 - 13 - ČOV'!$C$4:$J$76,'SO 08 - 13 - ČOV'!$C$116:$K$214</definedName>
    <definedName name="_xlnm.Print_Area" localSheetId="14">'VRN - HZ HEŘMANICE'!$C$4:$J$76,'VRN - HZ HEŘMANICE'!$C$105:$K$144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4" i="15" l="1"/>
  <c r="J98" i="15" s="1"/>
  <c r="J37" i="15"/>
  <c r="J36" i="15"/>
  <c r="AY108" i="1" s="1"/>
  <c r="J35" i="15"/>
  <c r="AX108" i="1" s="1"/>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J115" i="15"/>
  <c r="J114" i="15"/>
  <c r="F114" i="15"/>
  <c r="F112" i="15"/>
  <c r="E110" i="15"/>
  <c r="J92" i="15"/>
  <c r="J91" i="15"/>
  <c r="F91" i="15"/>
  <c r="F89" i="15"/>
  <c r="E87" i="15"/>
  <c r="F115" i="15"/>
  <c r="J12" i="15"/>
  <c r="J112" i="15" s="1"/>
  <c r="E7" i="15"/>
  <c r="E85" i="15" s="1"/>
  <c r="J37" i="14"/>
  <c r="J36" i="14"/>
  <c r="AY107" i="1" s="1"/>
  <c r="J35" i="14"/>
  <c r="AX107" i="1" s="1"/>
  <c r="BI213" i="14"/>
  <c r="BH213" i="14"/>
  <c r="BG213" i="14"/>
  <c r="BF213" i="14"/>
  <c r="T213" i="14"/>
  <c r="T212" i="14"/>
  <c r="R213" i="14"/>
  <c r="R212" i="14"/>
  <c r="P213" i="14"/>
  <c r="P212" i="14"/>
  <c r="BI210" i="14"/>
  <c r="BH210" i="14"/>
  <c r="BG210" i="14"/>
  <c r="BF210" i="14"/>
  <c r="T210" i="14"/>
  <c r="T209" i="14"/>
  <c r="T208" i="14" s="1"/>
  <c r="R210" i="14"/>
  <c r="R209" i="14" s="1"/>
  <c r="R208" i="14" s="1"/>
  <c r="P210" i="14"/>
  <c r="P209" i="14" s="1"/>
  <c r="P208" i="14" s="1"/>
  <c r="BI206" i="14"/>
  <c r="BH206" i="14"/>
  <c r="BG206" i="14"/>
  <c r="BF206" i="14"/>
  <c r="T206" i="14"/>
  <c r="T205" i="14"/>
  <c r="R206" i="14"/>
  <c r="R205" i="14" s="1"/>
  <c r="P206" i="14"/>
  <c r="P205" i="14" s="1"/>
  <c r="BI203" i="14"/>
  <c r="BH203" i="14"/>
  <c r="BG203" i="14"/>
  <c r="BF203" i="14"/>
  <c r="T203" i="14"/>
  <c r="T202" i="14" s="1"/>
  <c r="R203" i="14"/>
  <c r="R202" i="14" s="1"/>
  <c r="P203" i="14"/>
  <c r="P202" i="14" s="1"/>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3" i="14"/>
  <c r="BH183" i="14"/>
  <c r="BG183" i="14"/>
  <c r="BF183" i="14"/>
  <c r="T183" i="14"/>
  <c r="T182" i="14" s="1"/>
  <c r="R183" i="14"/>
  <c r="R182" i="14" s="1"/>
  <c r="P183" i="14"/>
  <c r="P182" i="14" s="1"/>
  <c r="BI180" i="14"/>
  <c r="BH180" i="14"/>
  <c r="BG180" i="14"/>
  <c r="BF180" i="14"/>
  <c r="T180" i="14"/>
  <c r="R180" i="14"/>
  <c r="P180" i="14"/>
  <c r="BI178" i="14"/>
  <c r="BH178" i="14"/>
  <c r="BG178" i="14"/>
  <c r="BF178" i="14"/>
  <c r="T178" i="14"/>
  <c r="R178" i="14"/>
  <c r="P178" i="14"/>
  <c r="BI175" i="14"/>
  <c r="BH175" i="14"/>
  <c r="BG175" i="14"/>
  <c r="BF175" i="14"/>
  <c r="T175" i="14"/>
  <c r="R175" i="14"/>
  <c r="P175" i="14"/>
  <c r="BI173" i="14"/>
  <c r="BH173" i="14"/>
  <c r="BG173" i="14"/>
  <c r="BF173" i="14"/>
  <c r="T173" i="14"/>
  <c r="R173" i="14"/>
  <c r="P173" i="14"/>
  <c r="BI170" i="14"/>
  <c r="BH170" i="14"/>
  <c r="BG170" i="14"/>
  <c r="BF170" i="14"/>
  <c r="T170" i="14"/>
  <c r="R170" i="14"/>
  <c r="P170" i="14"/>
  <c r="BI168" i="14"/>
  <c r="BH168" i="14"/>
  <c r="BG168" i="14"/>
  <c r="BF168" i="14"/>
  <c r="T168" i="14"/>
  <c r="R168" i="14"/>
  <c r="P168" i="14"/>
  <c r="BI165" i="14"/>
  <c r="BH165" i="14"/>
  <c r="BG165" i="14"/>
  <c r="BF165" i="14"/>
  <c r="T165" i="14"/>
  <c r="T164" i="14"/>
  <c r="R165" i="14"/>
  <c r="R164" i="14" s="1"/>
  <c r="P165" i="14"/>
  <c r="P164" i="14" s="1"/>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J126" i="14"/>
  <c r="J125" i="14"/>
  <c r="F125" i="14"/>
  <c r="F123" i="14"/>
  <c r="E121" i="14"/>
  <c r="J92" i="14"/>
  <c r="J91" i="14"/>
  <c r="F91" i="14"/>
  <c r="F89" i="14"/>
  <c r="E87" i="14"/>
  <c r="F126" i="14"/>
  <c r="J12" i="14"/>
  <c r="J123" i="14" s="1"/>
  <c r="E7" i="14"/>
  <c r="E85" i="14" s="1"/>
  <c r="J37" i="13"/>
  <c r="J36" i="13"/>
  <c r="AY106" i="1" s="1"/>
  <c r="J35" i="13"/>
  <c r="AX106" i="1"/>
  <c r="BI191" i="13"/>
  <c r="BH191" i="13"/>
  <c r="BG191" i="13"/>
  <c r="BF191" i="13"/>
  <c r="T191" i="13"/>
  <c r="T190" i="13" s="1"/>
  <c r="R191" i="13"/>
  <c r="R190" i="13" s="1"/>
  <c r="P191" i="13"/>
  <c r="P190" i="13"/>
  <c r="BI188" i="13"/>
  <c r="BH188" i="13"/>
  <c r="BG188" i="13"/>
  <c r="BF188" i="13"/>
  <c r="T188" i="13"/>
  <c r="T187" i="13" s="1"/>
  <c r="R188" i="13"/>
  <c r="R187" i="13"/>
  <c r="P188" i="13"/>
  <c r="P187" i="13" s="1"/>
  <c r="BI185" i="13"/>
  <c r="BH185" i="13"/>
  <c r="BG185" i="13"/>
  <c r="BF185" i="13"/>
  <c r="T185" i="13"/>
  <c r="R185" i="13"/>
  <c r="P185" i="13"/>
  <c r="BI183" i="13"/>
  <c r="BH183" i="13"/>
  <c r="BG183" i="13"/>
  <c r="BF183" i="13"/>
  <c r="T183" i="13"/>
  <c r="R183" i="13"/>
  <c r="P183" i="13"/>
  <c r="BI181" i="13"/>
  <c r="BH181" i="13"/>
  <c r="BG181" i="13"/>
  <c r="BF181" i="13"/>
  <c r="T181" i="13"/>
  <c r="R181" i="13"/>
  <c r="P181" i="13"/>
  <c r="BI179" i="13"/>
  <c r="BH179" i="13"/>
  <c r="BG179" i="13"/>
  <c r="BF179" i="13"/>
  <c r="T179" i="13"/>
  <c r="R179" i="13"/>
  <c r="P179" i="13"/>
  <c r="BI177" i="13"/>
  <c r="BH177" i="13"/>
  <c r="BG177" i="13"/>
  <c r="BF177" i="13"/>
  <c r="T177" i="13"/>
  <c r="R177" i="13"/>
  <c r="P177" i="13"/>
  <c r="BI175" i="13"/>
  <c r="BH175" i="13"/>
  <c r="BG175" i="13"/>
  <c r="BF175" i="13"/>
  <c r="T175" i="13"/>
  <c r="R175" i="13"/>
  <c r="P175" i="13"/>
  <c r="BI173" i="13"/>
  <c r="BH173" i="13"/>
  <c r="BG173" i="13"/>
  <c r="BF173" i="13"/>
  <c r="T173" i="13"/>
  <c r="R173" i="13"/>
  <c r="P173" i="13"/>
  <c r="BI171" i="13"/>
  <c r="BH171" i="13"/>
  <c r="BG171" i="13"/>
  <c r="BF171" i="13"/>
  <c r="T171" i="13"/>
  <c r="R171" i="13"/>
  <c r="P171" i="13"/>
  <c r="BI168" i="13"/>
  <c r="BH168" i="13"/>
  <c r="BG168" i="13"/>
  <c r="BF168" i="13"/>
  <c r="T168" i="13"/>
  <c r="R168" i="13"/>
  <c r="P168" i="13"/>
  <c r="BI166" i="13"/>
  <c r="BH166" i="13"/>
  <c r="BG166" i="13"/>
  <c r="BF166" i="13"/>
  <c r="T166" i="13"/>
  <c r="R166" i="13"/>
  <c r="P166" i="13"/>
  <c r="BI163" i="13"/>
  <c r="BH163" i="13"/>
  <c r="BG163" i="13"/>
  <c r="BF163" i="13"/>
  <c r="T163" i="13"/>
  <c r="T162" i="13" s="1"/>
  <c r="R163" i="13"/>
  <c r="R162" i="13" s="1"/>
  <c r="P163" i="13"/>
  <c r="P162" i="13" s="1"/>
  <c r="BI160" i="13"/>
  <c r="BH160" i="13"/>
  <c r="BG160" i="13"/>
  <c r="BF160" i="13"/>
  <c r="T160" i="13"/>
  <c r="T159" i="13" s="1"/>
  <c r="R160" i="13"/>
  <c r="R159" i="13" s="1"/>
  <c r="P160" i="13"/>
  <c r="P159" i="13" s="1"/>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J122" i="13"/>
  <c r="J121" i="13"/>
  <c r="F121" i="13"/>
  <c r="F119" i="13"/>
  <c r="E117" i="13"/>
  <c r="J92" i="13"/>
  <c r="J91" i="13"/>
  <c r="F91" i="13"/>
  <c r="F89" i="13"/>
  <c r="E87" i="13"/>
  <c r="F122" i="13"/>
  <c r="J12" i="13"/>
  <c r="J119" i="13" s="1"/>
  <c r="E7" i="13"/>
  <c r="E115" i="13" s="1"/>
  <c r="J37" i="12"/>
  <c r="J36" i="12"/>
  <c r="AY105" i="1" s="1"/>
  <c r="J35" i="12"/>
  <c r="AX105" i="1" s="1"/>
  <c r="BI249" i="12"/>
  <c r="BH249" i="12"/>
  <c r="BG249" i="12"/>
  <c r="BF249" i="12"/>
  <c r="T249" i="12"/>
  <c r="T248" i="12"/>
  <c r="R249" i="12"/>
  <c r="R248" i="12" s="1"/>
  <c r="P249" i="12"/>
  <c r="P248" i="12"/>
  <c r="BI246" i="12"/>
  <c r="BH246" i="12"/>
  <c r="BG246" i="12"/>
  <c r="BF246" i="12"/>
  <c r="T246" i="12"/>
  <c r="T245" i="12" s="1"/>
  <c r="T244" i="12" s="1"/>
  <c r="R246" i="12"/>
  <c r="R245" i="12" s="1"/>
  <c r="R244" i="12" s="1"/>
  <c r="P246" i="12"/>
  <c r="P245" i="12"/>
  <c r="BI242" i="12"/>
  <c r="BH242" i="12"/>
  <c r="BG242" i="12"/>
  <c r="BF242" i="12"/>
  <c r="T242" i="12"/>
  <c r="R242" i="12"/>
  <c r="P242" i="12"/>
  <c r="BI240" i="12"/>
  <c r="BH240" i="12"/>
  <c r="BG240" i="12"/>
  <c r="BF240" i="12"/>
  <c r="T240" i="12"/>
  <c r="R240" i="12"/>
  <c r="P240" i="12"/>
  <c r="BI236" i="12"/>
  <c r="BH236" i="12"/>
  <c r="BG236" i="12"/>
  <c r="BF236" i="12"/>
  <c r="T236" i="12"/>
  <c r="T235" i="12" s="1"/>
  <c r="R236" i="12"/>
  <c r="R235" i="12" s="1"/>
  <c r="P236" i="12"/>
  <c r="P235" i="12" s="1"/>
  <c r="BI233" i="12"/>
  <c r="BH233" i="12"/>
  <c r="BG233" i="12"/>
  <c r="BF233" i="12"/>
  <c r="T233" i="12"/>
  <c r="T232" i="12" s="1"/>
  <c r="R233" i="12"/>
  <c r="R232" i="12"/>
  <c r="P233" i="12"/>
  <c r="P232" i="12" s="1"/>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1" i="12"/>
  <c r="BH201" i="12"/>
  <c r="BG201" i="12"/>
  <c r="BF201" i="12"/>
  <c r="T201" i="12"/>
  <c r="T200" i="12" s="1"/>
  <c r="R201" i="12"/>
  <c r="R200" i="12" s="1"/>
  <c r="P201" i="12"/>
  <c r="P200" i="12" s="1"/>
  <c r="BI198" i="12"/>
  <c r="BH198" i="12"/>
  <c r="BG198" i="12"/>
  <c r="BF198" i="12"/>
  <c r="T198" i="12"/>
  <c r="R198" i="12"/>
  <c r="P198" i="12"/>
  <c r="BI196" i="12"/>
  <c r="BH196" i="12"/>
  <c r="BG196" i="12"/>
  <c r="BF196" i="12"/>
  <c r="T196" i="12"/>
  <c r="R196" i="12"/>
  <c r="P196" i="12"/>
  <c r="BI193" i="12"/>
  <c r="BH193" i="12"/>
  <c r="BG193" i="12"/>
  <c r="BF193" i="12"/>
  <c r="T193" i="12"/>
  <c r="R193" i="12"/>
  <c r="P193" i="12"/>
  <c r="BI191" i="12"/>
  <c r="BH191" i="12"/>
  <c r="BG191" i="12"/>
  <c r="BF191" i="12"/>
  <c r="T191" i="12"/>
  <c r="R191" i="12"/>
  <c r="P191" i="12"/>
  <c r="BI188" i="12"/>
  <c r="BH188" i="12"/>
  <c r="BG188" i="12"/>
  <c r="BF188" i="12"/>
  <c r="T188" i="12"/>
  <c r="T187" i="12"/>
  <c r="R188" i="12"/>
  <c r="R187" i="12" s="1"/>
  <c r="P188" i="12"/>
  <c r="P187" i="12" s="1"/>
  <c r="BI185" i="12"/>
  <c r="BH185" i="12"/>
  <c r="BG185" i="12"/>
  <c r="BF185" i="12"/>
  <c r="T185" i="12"/>
  <c r="T184" i="12" s="1"/>
  <c r="R185" i="12"/>
  <c r="R184" i="12" s="1"/>
  <c r="P185" i="12"/>
  <c r="P184" i="12" s="1"/>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J128" i="12"/>
  <c r="J127" i="12"/>
  <c r="F127" i="12"/>
  <c r="F125" i="12"/>
  <c r="E123" i="12"/>
  <c r="J92" i="12"/>
  <c r="J91" i="12"/>
  <c r="F91" i="12"/>
  <c r="F89" i="12"/>
  <c r="E87" i="12"/>
  <c r="F128" i="12"/>
  <c r="J12" i="12"/>
  <c r="J125" i="12" s="1"/>
  <c r="E7" i="12"/>
  <c r="E85" i="12" s="1"/>
  <c r="J37" i="11"/>
  <c r="J36" i="11"/>
  <c r="AY104" i="1" s="1"/>
  <c r="J35" i="11"/>
  <c r="AX104" i="1" s="1"/>
  <c r="BI193" i="11"/>
  <c r="BH193" i="11"/>
  <c r="BG193" i="11"/>
  <c r="BF193" i="11"/>
  <c r="T193" i="11"/>
  <c r="T192" i="11" s="1"/>
  <c r="T191" i="11" s="1"/>
  <c r="R193" i="11"/>
  <c r="R192" i="11" s="1"/>
  <c r="R191" i="11" s="1"/>
  <c r="P193" i="11"/>
  <c r="P192" i="11"/>
  <c r="P191" i="11" s="1"/>
  <c r="BI189" i="11"/>
  <c r="BH189" i="11"/>
  <c r="BG189" i="11"/>
  <c r="BF189" i="11"/>
  <c r="T189" i="11"/>
  <c r="T188" i="11" s="1"/>
  <c r="R189" i="11"/>
  <c r="R188" i="11" s="1"/>
  <c r="P189" i="11"/>
  <c r="P188" i="11"/>
  <c r="BI186" i="11"/>
  <c r="BH186" i="11"/>
  <c r="BG186" i="11"/>
  <c r="BF186" i="11"/>
  <c r="T186" i="11"/>
  <c r="T185" i="11" s="1"/>
  <c r="R186" i="11"/>
  <c r="R185" i="11"/>
  <c r="P186" i="11"/>
  <c r="P185" i="11" s="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6" i="11"/>
  <c r="BH166" i="11"/>
  <c r="BG166" i="11"/>
  <c r="BF166" i="11"/>
  <c r="T166" i="11"/>
  <c r="R166" i="11"/>
  <c r="P166" i="11"/>
  <c r="BI164" i="11"/>
  <c r="BH164" i="11"/>
  <c r="BG164" i="11"/>
  <c r="BF164" i="11"/>
  <c r="T164" i="11"/>
  <c r="R164" i="11"/>
  <c r="P164" i="11"/>
  <c r="BI161" i="11"/>
  <c r="BH161" i="11"/>
  <c r="BG161" i="11"/>
  <c r="BF161" i="11"/>
  <c r="T161" i="11"/>
  <c r="T160" i="11" s="1"/>
  <c r="R161" i="11"/>
  <c r="R160" i="11"/>
  <c r="P161" i="11"/>
  <c r="P160" i="11" s="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J122" i="11"/>
  <c r="J121" i="11"/>
  <c r="F121" i="11"/>
  <c r="F119" i="11"/>
  <c r="E117" i="11"/>
  <c r="J92" i="11"/>
  <c r="J91" i="11"/>
  <c r="F91" i="11"/>
  <c r="F89" i="11"/>
  <c r="E87" i="11"/>
  <c r="F122" i="11"/>
  <c r="J12" i="11"/>
  <c r="J119" i="11" s="1"/>
  <c r="E7" i="11"/>
  <c r="E115" i="11" s="1"/>
  <c r="J37" i="10"/>
  <c r="J36" i="10"/>
  <c r="AY103" i="1" s="1"/>
  <c r="J35" i="10"/>
  <c r="AX103" i="1" s="1"/>
  <c r="BI211" i="10"/>
  <c r="BH211" i="10"/>
  <c r="BG211" i="10"/>
  <c r="BF211" i="10"/>
  <c r="T211" i="10"/>
  <c r="T210" i="10"/>
  <c r="T209" i="10" s="1"/>
  <c r="R211" i="10"/>
  <c r="R210" i="10" s="1"/>
  <c r="R209" i="10" s="1"/>
  <c r="P211" i="10"/>
  <c r="P210" i="10" s="1"/>
  <c r="P209" i="10" s="1"/>
  <c r="BI207" i="10"/>
  <c r="BH207" i="10"/>
  <c r="BG207" i="10"/>
  <c r="BF207" i="10"/>
  <c r="T207" i="10"/>
  <c r="T206" i="10"/>
  <c r="T205" i="10"/>
  <c r="R207" i="10"/>
  <c r="R206" i="10" s="1"/>
  <c r="R205" i="10" s="1"/>
  <c r="P207" i="10"/>
  <c r="P206" i="10" s="1"/>
  <c r="P205" i="10" s="1"/>
  <c r="BI204" i="10"/>
  <c r="BH204" i="10"/>
  <c r="BG204" i="10"/>
  <c r="BF204" i="10"/>
  <c r="T204" i="10"/>
  <c r="T203" i="10" s="1"/>
  <c r="R204" i="10"/>
  <c r="R203" i="10" s="1"/>
  <c r="P204" i="10"/>
  <c r="P203" i="10" s="1"/>
  <c r="BI202" i="10"/>
  <c r="BH202" i="10"/>
  <c r="BG202" i="10"/>
  <c r="BF202" i="10"/>
  <c r="T202" i="10"/>
  <c r="T201" i="10" s="1"/>
  <c r="R202" i="10"/>
  <c r="R201" i="10" s="1"/>
  <c r="P202"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4" i="10"/>
  <c r="BH184" i="10"/>
  <c r="BG184" i="10"/>
  <c r="BF184" i="10"/>
  <c r="T184" i="10"/>
  <c r="T183" i="10" s="1"/>
  <c r="R184" i="10"/>
  <c r="R183" i="10"/>
  <c r="P184" i="10"/>
  <c r="P183" i="10" s="1"/>
  <c r="BI181" i="10"/>
  <c r="BH181" i="10"/>
  <c r="BG181" i="10"/>
  <c r="BF181" i="10"/>
  <c r="T181" i="10"/>
  <c r="R181" i="10"/>
  <c r="P181" i="10"/>
  <c r="BI179" i="10"/>
  <c r="BH179" i="10"/>
  <c r="BG179" i="10"/>
  <c r="BF179" i="10"/>
  <c r="T179" i="10"/>
  <c r="R179" i="10"/>
  <c r="P179" i="10"/>
  <c r="BI176" i="10"/>
  <c r="BH176" i="10"/>
  <c r="BG176" i="10"/>
  <c r="BF176" i="10"/>
  <c r="T176" i="10"/>
  <c r="T175" i="10" s="1"/>
  <c r="R176" i="10"/>
  <c r="R175" i="10" s="1"/>
  <c r="P176" i="10"/>
  <c r="P175" i="10" s="1"/>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J125" i="10"/>
  <c r="J124" i="10"/>
  <c r="F124" i="10"/>
  <c r="F122" i="10"/>
  <c r="E120" i="10"/>
  <c r="J92" i="10"/>
  <c r="J91" i="10"/>
  <c r="F91" i="10"/>
  <c r="F89" i="10"/>
  <c r="E87" i="10"/>
  <c r="F125" i="10"/>
  <c r="J12" i="10"/>
  <c r="J122" i="10" s="1"/>
  <c r="E7" i="10"/>
  <c r="E118" i="10" s="1"/>
  <c r="J37" i="9"/>
  <c r="J36" i="9"/>
  <c r="AY102" i="1" s="1"/>
  <c r="J35" i="9"/>
  <c r="AX102" i="1" s="1"/>
  <c r="BI297" i="9"/>
  <c r="BH297" i="9"/>
  <c r="BG297" i="9"/>
  <c r="BF297" i="9"/>
  <c r="T297" i="9"/>
  <c r="R297" i="9"/>
  <c r="P297" i="9"/>
  <c r="BI294" i="9"/>
  <c r="BH294" i="9"/>
  <c r="BG294" i="9"/>
  <c r="BF294" i="9"/>
  <c r="T294" i="9"/>
  <c r="R294" i="9"/>
  <c r="P294" i="9"/>
  <c r="BI293" i="9"/>
  <c r="BH293" i="9"/>
  <c r="BG293" i="9"/>
  <c r="BF293" i="9"/>
  <c r="T293" i="9"/>
  <c r="R293" i="9"/>
  <c r="P293" i="9"/>
  <c r="BI290" i="9"/>
  <c r="BH290" i="9"/>
  <c r="BG290" i="9"/>
  <c r="BF290" i="9"/>
  <c r="T290" i="9"/>
  <c r="R290" i="9"/>
  <c r="P290" i="9"/>
  <c r="BI287" i="9"/>
  <c r="BH287" i="9"/>
  <c r="BG287" i="9"/>
  <c r="BF287" i="9"/>
  <c r="T287" i="9"/>
  <c r="R287" i="9"/>
  <c r="P287" i="9"/>
  <c r="BI284" i="9"/>
  <c r="BH284" i="9"/>
  <c r="BG284" i="9"/>
  <c r="BF284" i="9"/>
  <c r="T284" i="9"/>
  <c r="R284" i="9"/>
  <c r="P284" i="9"/>
  <c r="BI283" i="9"/>
  <c r="BH283" i="9"/>
  <c r="BG283" i="9"/>
  <c r="BF283" i="9"/>
  <c r="T283" i="9"/>
  <c r="R283" i="9"/>
  <c r="P283" i="9"/>
  <c r="BI282" i="9"/>
  <c r="BH282" i="9"/>
  <c r="BG282" i="9"/>
  <c r="BF282" i="9"/>
  <c r="T282" i="9"/>
  <c r="R282" i="9"/>
  <c r="P282" i="9"/>
  <c r="BI278" i="9"/>
  <c r="BH278" i="9"/>
  <c r="BG278" i="9"/>
  <c r="BF278" i="9"/>
  <c r="T278" i="9"/>
  <c r="R278" i="9"/>
  <c r="P278" i="9"/>
  <c r="BI274" i="9"/>
  <c r="BH274" i="9"/>
  <c r="BG274" i="9"/>
  <c r="BF274" i="9"/>
  <c r="T274" i="9"/>
  <c r="R274" i="9"/>
  <c r="P274" i="9"/>
  <c r="BI271" i="9"/>
  <c r="BH271" i="9"/>
  <c r="BG271" i="9"/>
  <c r="BF271" i="9"/>
  <c r="T271" i="9"/>
  <c r="R271" i="9"/>
  <c r="P271" i="9"/>
  <c r="BI267" i="9"/>
  <c r="BH267" i="9"/>
  <c r="BG267" i="9"/>
  <c r="BF267" i="9"/>
  <c r="T267" i="9"/>
  <c r="R267" i="9"/>
  <c r="P267" i="9"/>
  <c r="BI264" i="9"/>
  <c r="BH264" i="9"/>
  <c r="BG264" i="9"/>
  <c r="BF264" i="9"/>
  <c r="T264" i="9"/>
  <c r="R264" i="9"/>
  <c r="P264" i="9"/>
  <c r="BI260" i="9"/>
  <c r="BH260" i="9"/>
  <c r="BG260" i="9"/>
  <c r="BF260" i="9"/>
  <c r="T260" i="9"/>
  <c r="R260" i="9"/>
  <c r="P260"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3" i="9"/>
  <c r="BH253" i="9"/>
  <c r="BG253" i="9"/>
  <c r="BF253" i="9"/>
  <c r="T253" i="9"/>
  <c r="R253" i="9"/>
  <c r="P253" i="9"/>
  <c r="BI248" i="9"/>
  <c r="BH248" i="9"/>
  <c r="BG248" i="9"/>
  <c r="BF248" i="9"/>
  <c r="T248" i="9"/>
  <c r="R248" i="9"/>
  <c r="P248" i="9"/>
  <c r="BI244" i="9"/>
  <c r="BH244" i="9"/>
  <c r="BG244" i="9"/>
  <c r="BF244" i="9"/>
  <c r="T244" i="9"/>
  <c r="R244" i="9"/>
  <c r="P244" i="9"/>
  <c r="BI241" i="9"/>
  <c r="BH241" i="9"/>
  <c r="BG241" i="9"/>
  <c r="BF241" i="9"/>
  <c r="T241" i="9"/>
  <c r="R241" i="9"/>
  <c r="P241" i="9"/>
  <c r="BI237" i="9"/>
  <c r="BH237" i="9"/>
  <c r="BG237" i="9"/>
  <c r="BF237" i="9"/>
  <c r="T237" i="9"/>
  <c r="R237" i="9"/>
  <c r="P237"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20" i="9"/>
  <c r="BH220" i="9"/>
  <c r="BG220" i="9"/>
  <c r="BF220" i="9"/>
  <c r="T220" i="9"/>
  <c r="R220" i="9"/>
  <c r="P220" i="9"/>
  <c r="BI216" i="9"/>
  <c r="BH216" i="9"/>
  <c r="BG216" i="9"/>
  <c r="BF216" i="9"/>
  <c r="T216" i="9"/>
  <c r="R216" i="9"/>
  <c r="P216" i="9"/>
  <c r="BI212" i="9"/>
  <c r="BH212" i="9"/>
  <c r="BG212" i="9"/>
  <c r="BF212" i="9"/>
  <c r="T212" i="9"/>
  <c r="R212" i="9"/>
  <c r="P212"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199" i="9"/>
  <c r="BH199" i="9"/>
  <c r="BG199" i="9"/>
  <c r="BF199" i="9"/>
  <c r="T199" i="9"/>
  <c r="R199" i="9"/>
  <c r="P199" i="9"/>
  <c r="BI198" i="9"/>
  <c r="BH198" i="9"/>
  <c r="BG198" i="9"/>
  <c r="BF198" i="9"/>
  <c r="T198" i="9"/>
  <c r="R198" i="9"/>
  <c r="P198" i="9"/>
  <c r="BI194" i="9"/>
  <c r="BH194" i="9"/>
  <c r="BG194" i="9"/>
  <c r="BF194" i="9"/>
  <c r="T194" i="9"/>
  <c r="R194" i="9"/>
  <c r="P194" i="9"/>
  <c r="BI190" i="9"/>
  <c r="BH190" i="9"/>
  <c r="BG190" i="9"/>
  <c r="BF190" i="9"/>
  <c r="T190" i="9"/>
  <c r="R190" i="9"/>
  <c r="P190" i="9"/>
  <c r="BI186" i="9"/>
  <c r="BH186" i="9"/>
  <c r="BG186" i="9"/>
  <c r="BF186" i="9"/>
  <c r="T186" i="9"/>
  <c r="R186" i="9"/>
  <c r="P186" i="9"/>
  <c r="BI182" i="9"/>
  <c r="BH182" i="9"/>
  <c r="BG182" i="9"/>
  <c r="BF182" i="9"/>
  <c r="T182" i="9"/>
  <c r="R182" i="9"/>
  <c r="P182" i="9"/>
  <c r="BI178" i="9"/>
  <c r="BH178" i="9"/>
  <c r="BG178" i="9"/>
  <c r="BF178" i="9"/>
  <c r="T178" i="9"/>
  <c r="R178" i="9"/>
  <c r="P178" i="9"/>
  <c r="BI174" i="9"/>
  <c r="BH174" i="9"/>
  <c r="BG174" i="9"/>
  <c r="BF174" i="9"/>
  <c r="T174" i="9"/>
  <c r="R174" i="9"/>
  <c r="P174" i="9"/>
  <c r="BI172" i="9"/>
  <c r="BH172" i="9"/>
  <c r="BG172" i="9"/>
  <c r="BF172" i="9"/>
  <c r="T172" i="9"/>
  <c r="R172" i="9"/>
  <c r="P172" i="9"/>
  <c r="BI169" i="9"/>
  <c r="BH169" i="9"/>
  <c r="BG169" i="9"/>
  <c r="BF169" i="9"/>
  <c r="T169" i="9"/>
  <c r="R169" i="9"/>
  <c r="P169"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1" i="9"/>
  <c r="BH141" i="9"/>
  <c r="BG141" i="9"/>
  <c r="BF141" i="9"/>
  <c r="T141" i="9"/>
  <c r="R141" i="9"/>
  <c r="P141"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28" i="9"/>
  <c r="BH128" i="9"/>
  <c r="BG128" i="9"/>
  <c r="BF128" i="9"/>
  <c r="T128" i="9"/>
  <c r="R128" i="9"/>
  <c r="P128" i="9"/>
  <c r="J122" i="9"/>
  <c r="J121" i="9"/>
  <c r="F121" i="9"/>
  <c r="F119" i="9"/>
  <c r="E117" i="9"/>
  <c r="J92" i="9"/>
  <c r="J91" i="9"/>
  <c r="F91" i="9"/>
  <c r="F89" i="9"/>
  <c r="E87" i="9"/>
  <c r="F92" i="9"/>
  <c r="J12" i="9"/>
  <c r="J119" i="9" s="1"/>
  <c r="E7" i="9"/>
  <c r="E115" i="9" s="1"/>
  <c r="J232" i="8"/>
  <c r="J197" i="8"/>
  <c r="J165" i="8"/>
  <c r="J37" i="8"/>
  <c r="J36" i="8"/>
  <c r="AY101" i="1" s="1"/>
  <c r="J35" i="8"/>
  <c r="AX101" i="1" s="1"/>
  <c r="J103"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J101"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J99"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2" i="8"/>
  <c r="J91" i="8"/>
  <c r="F91" i="8"/>
  <c r="F89" i="8"/>
  <c r="E87" i="8"/>
  <c r="F120" i="8"/>
  <c r="J12" i="8"/>
  <c r="J89" i="8" s="1"/>
  <c r="E7" i="8"/>
  <c r="E113" i="8" s="1"/>
  <c r="J292" i="7"/>
  <c r="J284" i="7"/>
  <c r="J272" i="7"/>
  <c r="J252" i="7"/>
  <c r="J104" i="7" s="1"/>
  <c r="J240" i="7"/>
  <c r="J212" i="7"/>
  <c r="J176" i="7"/>
  <c r="J37" i="7"/>
  <c r="J36" i="7"/>
  <c r="AY100" i="1" s="1"/>
  <c r="J35" i="7"/>
  <c r="AX100" i="1"/>
  <c r="J110"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J108"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J106"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J102"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J100"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J98"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J127" i="7"/>
  <c r="J126" i="7"/>
  <c r="F126" i="7"/>
  <c r="F124" i="7"/>
  <c r="E122" i="7"/>
  <c r="J92" i="7"/>
  <c r="J91" i="7"/>
  <c r="F91" i="7"/>
  <c r="F89" i="7"/>
  <c r="E87" i="7"/>
  <c r="F127" i="7"/>
  <c r="J12" i="7"/>
  <c r="J124" i="7" s="1"/>
  <c r="E7" i="7"/>
  <c r="E120" i="7" s="1"/>
  <c r="J502" i="6"/>
  <c r="J492" i="6"/>
  <c r="J480" i="6"/>
  <c r="J460" i="6"/>
  <c r="J117" i="6" s="1"/>
  <c r="J432" i="6"/>
  <c r="J388" i="6"/>
  <c r="J387" i="6"/>
  <c r="J112" i="6" s="1"/>
  <c r="J377" i="6"/>
  <c r="J338" i="6"/>
  <c r="J335" i="6"/>
  <c r="J316" i="6"/>
  <c r="J246" i="6"/>
  <c r="J102" i="6" s="1"/>
  <c r="J192" i="6"/>
  <c r="J155" i="6"/>
  <c r="J37" i="6"/>
  <c r="J36" i="6"/>
  <c r="AY99" i="1"/>
  <c r="J35" i="6"/>
  <c r="AX99" i="1" s="1"/>
  <c r="J123" i="6"/>
  <c r="BI501" i="6"/>
  <c r="BH501" i="6"/>
  <c r="BG501" i="6"/>
  <c r="BF501" i="6"/>
  <c r="T501" i="6"/>
  <c r="R501" i="6"/>
  <c r="P501" i="6"/>
  <c r="BI500" i="6"/>
  <c r="BH500" i="6"/>
  <c r="BG500" i="6"/>
  <c r="BF500" i="6"/>
  <c r="T500" i="6"/>
  <c r="R500" i="6"/>
  <c r="P500" i="6"/>
  <c r="BI499" i="6"/>
  <c r="BH499" i="6"/>
  <c r="BG499" i="6"/>
  <c r="BF499" i="6"/>
  <c r="T499" i="6"/>
  <c r="R499" i="6"/>
  <c r="P499" i="6"/>
  <c r="BI498" i="6"/>
  <c r="BH498" i="6"/>
  <c r="BG498" i="6"/>
  <c r="BF498" i="6"/>
  <c r="T498" i="6"/>
  <c r="R498" i="6"/>
  <c r="P498" i="6"/>
  <c r="BI497" i="6"/>
  <c r="BH497" i="6"/>
  <c r="BG497" i="6"/>
  <c r="BF497" i="6"/>
  <c r="T497" i="6"/>
  <c r="R497" i="6"/>
  <c r="P497" i="6"/>
  <c r="BI496" i="6"/>
  <c r="BH496" i="6"/>
  <c r="BG496" i="6"/>
  <c r="BF496" i="6"/>
  <c r="T496" i="6"/>
  <c r="R496" i="6"/>
  <c r="P496" i="6"/>
  <c r="BI495" i="6"/>
  <c r="BH495" i="6"/>
  <c r="BG495" i="6"/>
  <c r="BF495" i="6"/>
  <c r="T495" i="6"/>
  <c r="R495" i="6"/>
  <c r="P495" i="6"/>
  <c r="BI494" i="6"/>
  <c r="BH494" i="6"/>
  <c r="BG494" i="6"/>
  <c r="BF494" i="6"/>
  <c r="T494" i="6"/>
  <c r="R494" i="6"/>
  <c r="P494" i="6"/>
  <c r="J121" i="6"/>
  <c r="BI491" i="6"/>
  <c r="BH491" i="6"/>
  <c r="BG491" i="6"/>
  <c r="BF491" i="6"/>
  <c r="T491" i="6"/>
  <c r="R491" i="6"/>
  <c r="P491" i="6"/>
  <c r="BI490" i="6"/>
  <c r="BH490" i="6"/>
  <c r="BG490" i="6"/>
  <c r="BF490" i="6"/>
  <c r="T490" i="6"/>
  <c r="R490" i="6"/>
  <c r="P490" i="6"/>
  <c r="BI489" i="6"/>
  <c r="BH489" i="6"/>
  <c r="BG489" i="6"/>
  <c r="BF489" i="6"/>
  <c r="T489" i="6"/>
  <c r="R489" i="6"/>
  <c r="P489" i="6"/>
  <c r="BI488" i="6"/>
  <c r="BH488" i="6"/>
  <c r="BG488" i="6"/>
  <c r="BF488" i="6"/>
  <c r="T488" i="6"/>
  <c r="R488" i="6"/>
  <c r="P488" i="6"/>
  <c r="BI487" i="6"/>
  <c r="BH487" i="6"/>
  <c r="BG487" i="6"/>
  <c r="BF487" i="6"/>
  <c r="T487" i="6"/>
  <c r="R487" i="6"/>
  <c r="P487" i="6"/>
  <c r="BI486" i="6"/>
  <c r="BH486" i="6"/>
  <c r="BG486" i="6"/>
  <c r="BF486" i="6"/>
  <c r="T486" i="6"/>
  <c r="R486" i="6"/>
  <c r="P486" i="6"/>
  <c r="BI485" i="6"/>
  <c r="BH485" i="6"/>
  <c r="BG485" i="6"/>
  <c r="BF485" i="6"/>
  <c r="T485" i="6"/>
  <c r="R485" i="6"/>
  <c r="P485" i="6"/>
  <c r="BI484" i="6"/>
  <c r="BH484" i="6"/>
  <c r="BG484" i="6"/>
  <c r="BF484" i="6"/>
  <c r="T484" i="6"/>
  <c r="R484" i="6"/>
  <c r="P484" i="6"/>
  <c r="BI483" i="6"/>
  <c r="BH483" i="6"/>
  <c r="BG483" i="6"/>
  <c r="BF483" i="6"/>
  <c r="T483" i="6"/>
  <c r="R483" i="6"/>
  <c r="P483" i="6"/>
  <c r="BI482" i="6"/>
  <c r="BH482" i="6"/>
  <c r="BG482" i="6"/>
  <c r="BF482" i="6"/>
  <c r="T482" i="6"/>
  <c r="R482" i="6"/>
  <c r="P482" i="6"/>
  <c r="J119" i="6"/>
  <c r="BI479" i="6"/>
  <c r="BH479" i="6"/>
  <c r="BG479" i="6"/>
  <c r="BF479" i="6"/>
  <c r="T479" i="6"/>
  <c r="R479" i="6"/>
  <c r="P479" i="6"/>
  <c r="BI478" i="6"/>
  <c r="BH478" i="6"/>
  <c r="BG478" i="6"/>
  <c r="BF478" i="6"/>
  <c r="T478" i="6"/>
  <c r="R478" i="6"/>
  <c r="P478" i="6"/>
  <c r="BI477" i="6"/>
  <c r="BH477" i="6"/>
  <c r="BG477" i="6"/>
  <c r="BF477" i="6"/>
  <c r="T477" i="6"/>
  <c r="R477" i="6"/>
  <c r="P477" i="6"/>
  <c r="BI476" i="6"/>
  <c r="BH476" i="6"/>
  <c r="BG476" i="6"/>
  <c r="BF476" i="6"/>
  <c r="T476" i="6"/>
  <c r="R476" i="6"/>
  <c r="P476" i="6"/>
  <c r="BI475" i="6"/>
  <c r="BH475" i="6"/>
  <c r="BG475" i="6"/>
  <c r="BF475" i="6"/>
  <c r="T475" i="6"/>
  <c r="R475" i="6"/>
  <c r="P475" i="6"/>
  <c r="BI474" i="6"/>
  <c r="BH474" i="6"/>
  <c r="BG474" i="6"/>
  <c r="BF474" i="6"/>
  <c r="T474" i="6"/>
  <c r="R474" i="6"/>
  <c r="P474" i="6"/>
  <c r="BI473" i="6"/>
  <c r="BH473" i="6"/>
  <c r="BG473" i="6"/>
  <c r="BF473" i="6"/>
  <c r="T473" i="6"/>
  <c r="R473" i="6"/>
  <c r="P473" i="6"/>
  <c r="BI472" i="6"/>
  <c r="BH472" i="6"/>
  <c r="BG472" i="6"/>
  <c r="BF472" i="6"/>
  <c r="T472" i="6"/>
  <c r="R472" i="6"/>
  <c r="P472" i="6"/>
  <c r="BI471" i="6"/>
  <c r="BH471" i="6"/>
  <c r="BG471" i="6"/>
  <c r="BF471" i="6"/>
  <c r="T471" i="6"/>
  <c r="R471" i="6"/>
  <c r="P471" i="6"/>
  <c r="BI470" i="6"/>
  <c r="BH470" i="6"/>
  <c r="BG470" i="6"/>
  <c r="BF470" i="6"/>
  <c r="T470" i="6"/>
  <c r="R470" i="6"/>
  <c r="P470" i="6"/>
  <c r="BI469" i="6"/>
  <c r="BH469" i="6"/>
  <c r="BG469" i="6"/>
  <c r="BF469" i="6"/>
  <c r="T469" i="6"/>
  <c r="R469" i="6"/>
  <c r="P469" i="6"/>
  <c r="BI468" i="6"/>
  <c r="BH468" i="6"/>
  <c r="BG468" i="6"/>
  <c r="BF468" i="6"/>
  <c r="T468" i="6"/>
  <c r="R468" i="6"/>
  <c r="P468" i="6"/>
  <c r="BI467" i="6"/>
  <c r="BH467" i="6"/>
  <c r="BG467" i="6"/>
  <c r="BF467" i="6"/>
  <c r="T467" i="6"/>
  <c r="R467" i="6"/>
  <c r="P467" i="6"/>
  <c r="BI466" i="6"/>
  <c r="BH466" i="6"/>
  <c r="BG466" i="6"/>
  <c r="BF466" i="6"/>
  <c r="T466" i="6"/>
  <c r="R466" i="6"/>
  <c r="P466" i="6"/>
  <c r="BI465" i="6"/>
  <c r="BH465" i="6"/>
  <c r="BG465" i="6"/>
  <c r="BF465" i="6"/>
  <c r="T465" i="6"/>
  <c r="R465" i="6"/>
  <c r="P465" i="6"/>
  <c r="BI464" i="6"/>
  <c r="BH464" i="6"/>
  <c r="BG464" i="6"/>
  <c r="BF464" i="6"/>
  <c r="T464" i="6"/>
  <c r="R464" i="6"/>
  <c r="P464" i="6"/>
  <c r="BI463" i="6"/>
  <c r="BH463" i="6"/>
  <c r="BG463" i="6"/>
  <c r="BF463" i="6"/>
  <c r="T463" i="6"/>
  <c r="R463" i="6"/>
  <c r="P463" i="6"/>
  <c r="BI462" i="6"/>
  <c r="BH462" i="6"/>
  <c r="BG462" i="6"/>
  <c r="BF462" i="6"/>
  <c r="T462" i="6"/>
  <c r="R462" i="6"/>
  <c r="P462" i="6"/>
  <c r="BI459" i="6"/>
  <c r="BH459" i="6"/>
  <c r="BG459" i="6"/>
  <c r="BF459" i="6"/>
  <c r="T459" i="6"/>
  <c r="R459" i="6"/>
  <c r="P459" i="6"/>
  <c r="BI458" i="6"/>
  <c r="BH458" i="6"/>
  <c r="BG458" i="6"/>
  <c r="BF458" i="6"/>
  <c r="T458" i="6"/>
  <c r="R458" i="6"/>
  <c r="P458" i="6"/>
  <c r="BI457" i="6"/>
  <c r="BH457" i="6"/>
  <c r="BG457" i="6"/>
  <c r="BF457" i="6"/>
  <c r="T457" i="6"/>
  <c r="R457" i="6"/>
  <c r="P457" i="6"/>
  <c r="BI456" i="6"/>
  <c r="BH456" i="6"/>
  <c r="BG456" i="6"/>
  <c r="BF456" i="6"/>
  <c r="T456" i="6"/>
  <c r="R456" i="6"/>
  <c r="P456" i="6"/>
  <c r="BI455" i="6"/>
  <c r="BH455" i="6"/>
  <c r="BG455" i="6"/>
  <c r="BF455" i="6"/>
  <c r="T455" i="6"/>
  <c r="R455" i="6"/>
  <c r="P455" i="6"/>
  <c r="BI454" i="6"/>
  <c r="BH454" i="6"/>
  <c r="BG454" i="6"/>
  <c r="BF454" i="6"/>
  <c r="T454" i="6"/>
  <c r="R454" i="6"/>
  <c r="P454" i="6"/>
  <c r="BI453" i="6"/>
  <c r="BH453" i="6"/>
  <c r="BG453" i="6"/>
  <c r="BF453" i="6"/>
  <c r="T453" i="6"/>
  <c r="R453" i="6"/>
  <c r="P453" i="6"/>
  <c r="BI452" i="6"/>
  <c r="BH452" i="6"/>
  <c r="BG452" i="6"/>
  <c r="BF452" i="6"/>
  <c r="T452" i="6"/>
  <c r="R452" i="6"/>
  <c r="P452" i="6"/>
  <c r="BI451" i="6"/>
  <c r="BH451" i="6"/>
  <c r="BG451" i="6"/>
  <c r="BF451" i="6"/>
  <c r="T451" i="6"/>
  <c r="R451" i="6"/>
  <c r="P451" i="6"/>
  <c r="BI450" i="6"/>
  <c r="BH450" i="6"/>
  <c r="BG450" i="6"/>
  <c r="BF450" i="6"/>
  <c r="T450" i="6"/>
  <c r="R450" i="6"/>
  <c r="P450"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4" i="6"/>
  <c r="BH444" i="6"/>
  <c r="BG444" i="6"/>
  <c r="BF444" i="6"/>
  <c r="T444" i="6"/>
  <c r="R444" i="6"/>
  <c r="P444"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7" i="6"/>
  <c r="BH437" i="6"/>
  <c r="BG437" i="6"/>
  <c r="BF437" i="6"/>
  <c r="T437" i="6"/>
  <c r="R437" i="6"/>
  <c r="P437" i="6"/>
  <c r="BI436" i="6"/>
  <c r="BH436" i="6"/>
  <c r="BG436" i="6"/>
  <c r="BF436" i="6"/>
  <c r="T436" i="6"/>
  <c r="R436" i="6"/>
  <c r="P436" i="6"/>
  <c r="BI435" i="6"/>
  <c r="BH435" i="6"/>
  <c r="BG435" i="6"/>
  <c r="BF435" i="6"/>
  <c r="T435" i="6"/>
  <c r="R435" i="6"/>
  <c r="P435" i="6"/>
  <c r="BI434" i="6"/>
  <c r="BH434" i="6"/>
  <c r="BG434" i="6"/>
  <c r="BF434" i="6"/>
  <c r="T434" i="6"/>
  <c r="R434" i="6"/>
  <c r="P434" i="6"/>
  <c r="J115" i="6"/>
  <c r="BI431" i="6"/>
  <c r="BH431" i="6"/>
  <c r="BG431" i="6"/>
  <c r="BF431" i="6"/>
  <c r="T431" i="6"/>
  <c r="R431" i="6"/>
  <c r="P431"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5" i="6"/>
  <c r="BH425" i="6"/>
  <c r="BG425" i="6"/>
  <c r="BF425" i="6"/>
  <c r="T425" i="6"/>
  <c r="R425" i="6"/>
  <c r="P425" i="6"/>
  <c r="BI424" i="6"/>
  <c r="BH424" i="6"/>
  <c r="BG424" i="6"/>
  <c r="BF424" i="6"/>
  <c r="T424" i="6"/>
  <c r="R424" i="6"/>
  <c r="P424" i="6"/>
  <c r="BI423" i="6"/>
  <c r="BH423" i="6"/>
  <c r="BG423" i="6"/>
  <c r="BF423" i="6"/>
  <c r="T423" i="6"/>
  <c r="R423" i="6"/>
  <c r="P423" i="6"/>
  <c r="BI422" i="6"/>
  <c r="BH422" i="6"/>
  <c r="BG422" i="6"/>
  <c r="BF422" i="6"/>
  <c r="T422" i="6"/>
  <c r="R422" i="6"/>
  <c r="P422" i="6"/>
  <c r="BI421" i="6"/>
  <c r="BH421" i="6"/>
  <c r="BG421" i="6"/>
  <c r="BF421" i="6"/>
  <c r="T421" i="6"/>
  <c r="R421" i="6"/>
  <c r="P421" i="6"/>
  <c r="BI420" i="6"/>
  <c r="BH420" i="6"/>
  <c r="BG420" i="6"/>
  <c r="BF420" i="6"/>
  <c r="T420" i="6"/>
  <c r="R420" i="6"/>
  <c r="P420" i="6"/>
  <c r="BI419" i="6"/>
  <c r="BH419" i="6"/>
  <c r="BG419" i="6"/>
  <c r="BF419" i="6"/>
  <c r="T419" i="6"/>
  <c r="R419" i="6"/>
  <c r="P419" i="6"/>
  <c r="BI418" i="6"/>
  <c r="BH418" i="6"/>
  <c r="BG418" i="6"/>
  <c r="BF418" i="6"/>
  <c r="T418" i="6"/>
  <c r="R418" i="6"/>
  <c r="P418" i="6"/>
  <c r="BI417" i="6"/>
  <c r="BH417" i="6"/>
  <c r="BG417" i="6"/>
  <c r="BF417" i="6"/>
  <c r="T417" i="6"/>
  <c r="R417" i="6"/>
  <c r="P417" i="6"/>
  <c r="BI416" i="6"/>
  <c r="BH416" i="6"/>
  <c r="BG416" i="6"/>
  <c r="BF416" i="6"/>
  <c r="T416" i="6"/>
  <c r="R416" i="6"/>
  <c r="P416" i="6"/>
  <c r="BI415" i="6"/>
  <c r="BH415" i="6"/>
  <c r="BG415" i="6"/>
  <c r="BF415" i="6"/>
  <c r="T415" i="6"/>
  <c r="R415" i="6"/>
  <c r="P415" i="6"/>
  <c r="BI414" i="6"/>
  <c r="BH414" i="6"/>
  <c r="BG414" i="6"/>
  <c r="BF414" i="6"/>
  <c r="T414" i="6"/>
  <c r="R414" i="6"/>
  <c r="P414" i="6"/>
  <c r="BI413" i="6"/>
  <c r="BH413" i="6"/>
  <c r="BG413" i="6"/>
  <c r="BF413" i="6"/>
  <c r="T413" i="6"/>
  <c r="R413" i="6"/>
  <c r="P413" i="6"/>
  <c r="BI412" i="6"/>
  <c r="BH412" i="6"/>
  <c r="BG412" i="6"/>
  <c r="BF412" i="6"/>
  <c r="T412" i="6"/>
  <c r="R412" i="6"/>
  <c r="P412"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4" i="6"/>
  <c r="BH404" i="6"/>
  <c r="BG404" i="6"/>
  <c r="BF404" i="6"/>
  <c r="T404" i="6"/>
  <c r="R404" i="6"/>
  <c r="P404" i="6"/>
  <c r="BI403" i="6"/>
  <c r="BH403" i="6"/>
  <c r="BG403" i="6"/>
  <c r="BF403" i="6"/>
  <c r="T403" i="6"/>
  <c r="R403" i="6"/>
  <c r="P403" i="6"/>
  <c r="BI402" i="6"/>
  <c r="BH402" i="6"/>
  <c r="BG402" i="6"/>
  <c r="BF402" i="6"/>
  <c r="T402" i="6"/>
  <c r="R402" i="6"/>
  <c r="P402"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3" i="6"/>
  <c r="BH393" i="6"/>
  <c r="BG393" i="6"/>
  <c r="BF393" i="6"/>
  <c r="T393" i="6"/>
  <c r="R393" i="6"/>
  <c r="P393" i="6"/>
  <c r="BI392" i="6"/>
  <c r="BH392" i="6"/>
  <c r="BG392" i="6"/>
  <c r="BF392" i="6"/>
  <c r="T392" i="6"/>
  <c r="R392" i="6"/>
  <c r="P392" i="6"/>
  <c r="BI391" i="6"/>
  <c r="BH391" i="6"/>
  <c r="BG391" i="6"/>
  <c r="BF391" i="6"/>
  <c r="T391" i="6"/>
  <c r="R391" i="6"/>
  <c r="P391" i="6"/>
  <c r="BI390" i="6"/>
  <c r="BH390" i="6"/>
  <c r="BG390" i="6"/>
  <c r="BF390" i="6"/>
  <c r="T390" i="6"/>
  <c r="R390" i="6"/>
  <c r="P390" i="6"/>
  <c r="J113" i="6"/>
  <c r="BI386" i="6"/>
  <c r="BH386" i="6"/>
  <c r="BG386" i="6"/>
  <c r="BF386" i="6"/>
  <c r="T386" i="6"/>
  <c r="R386" i="6"/>
  <c r="P386" i="6"/>
  <c r="BI385" i="6"/>
  <c r="BH385" i="6"/>
  <c r="BG385" i="6"/>
  <c r="BF385" i="6"/>
  <c r="T385" i="6"/>
  <c r="R385" i="6"/>
  <c r="P385" i="6"/>
  <c r="BI383" i="6"/>
  <c r="BH383" i="6"/>
  <c r="BG383" i="6"/>
  <c r="BF383" i="6"/>
  <c r="T383" i="6"/>
  <c r="R383" i="6"/>
  <c r="P383" i="6"/>
  <c r="BI382" i="6"/>
  <c r="BH382" i="6"/>
  <c r="BG382" i="6"/>
  <c r="BF382" i="6"/>
  <c r="T382" i="6"/>
  <c r="R382" i="6"/>
  <c r="P382" i="6"/>
  <c r="BI380" i="6"/>
  <c r="BH380" i="6"/>
  <c r="BG380" i="6"/>
  <c r="BF380" i="6"/>
  <c r="T380" i="6"/>
  <c r="R380" i="6"/>
  <c r="P380" i="6"/>
  <c r="BI379" i="6"/>
  <c r="BH379" i="6"/>
  <c r="BG379" i="6"/>
  <c r="BF379" i="6"/>
  <c r="T379" i="6"/>
  <c r="R379" i="6"/>
  <c r="P379" i="6"/>
  <c r="J110" i="6"/>
  <c r="BI376" i="6"/>
  <c r="BH376" i="6"/>
  <c r="BG376" i="6"/>
  <c r="BF376" i="6"/>
  <c r="T376" i="6"/>
  <c r="R376" i="6"/>
  <c r="P376" i="6"/>
  <c r="BI375" i="6"/>
  <c r="BH375" i="6"/>
  <c r="BG375" i="6"/>
  <c r="BF375" i="6"/>
  <c r="T375" i="6"/>
  <c r="R375" i="6"/>
  <c r="P375" i="6"/>
  <c r="BI374" i="6"/>
  <c r="BH374" i="6"/>
  <c r="BG374" i="6"/>
  <c r="BF374" i="6"/>
  <c r="T374" i="6"/>
  <c r="R374" i="6"/>
  <c r="P374" i="6"/>
  <c r="BI373" i="6"/>
  <c r="BH373" i="6"/>
  <c r="BG373" i="6"/>
  <c r="BF373" i="6"/>
  <c r="T373" i="6"/>
  <c r="R373" i="6"/>
  <c r="P373" i="6"/>
  <c r="BI372" i="6"/>
  <c r="BH372" i="6"/>
  <c r="BG372" i="6"/>
  <c r="BF372" i="6"/>
  <c r="T372" i="6"/>
  <c r="R372" i="6"/>
  <c r="P372" i="6"/>
  <c r="BI371" i="6"/>
  <c r="BH371" i="6"/>
  <c r="BG371" i="6"/>
  <c r="BF371" i="6"/>
  <c r="T371" i="6"/>
  <c r="R371" i="6"/>
  <c r="P371" i="6"/>
  <c r="BI370" i="6"/>
  <c r="BH370" i="6"/>
  <c r="BG370" i="6"/>
  <c r="BF370" i="6"/>
  <c r="T370" i="6"/>
  <c r="R370" i="6"/>
  <c r="P370" i="6"/>
  <c r="BI369" i="6"/>
  <c r="BH369" i="6"/>
  <c r="BG369" i="6"/>
  <c r="BF369" i="6"/>
  <c r="T369" i="6"/>
  <c r="R369" i="6"/>
  <c r="P369"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1" i="6"/>
  <c r="BH341" i="6"/>
  <c r="BG341" i="6"/>
  <c r="BF341" i="6"/>
  <c r="T341" i="6"/>
  <c r="R341" i="6"/>
  <c r="P341" i="6"/>
  <c r="BI340" i="6"/>
  <c r="BH340" i="6"/>
  <c r="BG340" i="6"/>
  <c r="BF340" i="6"/>
  <c r="T340" i="6"/>
  <c r="R340" i="6"/>
  <c r="P340" i="6"/>
  <c r="J108" i="6"/>
  <c r="BI337" i="6"/>
  <c r="BH337" i="6"/>
  <c r="BG337" i="6"/>
  <c r="BF337" i="6"/>
  <c r="T337" i="6"/>
  <c r="T336" i="6"/>
  <c r="R337" i="6"/>
  <c r="R336" i="6" s="1"/>
  <c r="P337" i="6"/>
  <c r="P336" i="6" s="1"/>
  <c r="J10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J104"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5" i="6"/>
  <c r="BH245" i="6"/>
  <c r="BG245" i="6"/>
  <c r="BF245" i="6"/>
  <c r="T245" i="6"/>
  <c r="R245" i="6"/>
  <c r="P245" i="6"/>
  <c r="BI243" i="6"/>
  <c r="BH243" i="6"/>
  <c r="BG243" i="6"/>
  <c r="BF243" i="6"/>
  <c r="T243" i="6"/>
  <c r="R243" i="6"/>
  <c r="P243" i="6"/>
  <c r="BI242" i="6"/>
  <c r="BH242" i="6"/>
  <c r="BG242" i="6"/>
  <c r="BF242" i="6"/>
  <c r="T242" i="6"/>
  <c r="R242" i="6"/>
  <c r="P242" i="6"/>
  <c r="BI240" i="6"/>
  <c r="BH240" i="6"/>
  <c r="BG240" i="6"/>
  <c r="BF240" i="6"/>
  <c r="T240" i="6"/>
  <c r="R240" i="6"/>
  <c r="P240" i="6"/>
  <c r="BI239" i="6"/>
  <c r="BH239" i="6"/>
  <c r="BG239" i="6"/>
  <c r="BF239" i="6"/>
  <c r="T239" i="6"/>
  <c r="R239" i="6"/>
  <c r="P239" i="6"/>
  <c r="BI237" i="6"/>
  <c r="BH237" i="6"/>
  <c r="BG237" i="6"/>
  <c r="BF237" i="6"/>
  <c r="T237" i="6"/>
  <c r="R237" i="6"/>
  <c r="P237" i="6"/>
  <c r="BI236" i="6"/>
  <c r="BH236" i="6"/>
  <c r="BG236" i="6"/>
  <c r="BF236" i="6"/>
  <c r="T236" i="6"/>
  <c r="R236" i="6"/>
  <c r="P236" i="6"/>
  <c r="BI234" i="6"/>
  <c r="BH234" i="6"/>
  <c r="BG234" i="6"/>
  <c r="BF234" i="6"/>
  <c r="T234" i="6"/>
  <c r="R234" i="6"/>
  <c r="P234"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4" i="6"/>
  <c r="BH204" i="6"/>
  <c r="BG204" i="6"/>
  <c r="BF204" i="6"/>
  <c r="T204" i="6"/>
  <c r="R204" i="6"/>
  <c r="P204"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5" i="6"/>
  <c r="BH195" i="6"/>
  <c r="BG195" i="6"/>
  <c r="BF195" i="6"/>
  <c r="T195" i="6"/>
  <c r="R195" i="6"/>
  <c r="P195" i="6"/>
  <c r="BI194" i="6"/>
  <c r="BH194" i="6"/>
  <c r="BG194" i="6"/>
  <c r="BF194" i="6"/>
  <c r="T194" i="6"/>
  <c r="R194" i="6"/>
  <c r="P194" i="6"/>
  <c r="J100"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J98"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J140" i="6"/>
  <c r="J139" i="6"/>
  <c r="F139" i="6"/>
  <c r="F137" i="6"/>
  <c r="E135" i="6"/>
  <c r="J92" i="6"/>
  <c r="J91" i="6"/>
  <c r="F91" i="6"/>
  <c r="F89" i="6"/>
  <c r="E87" i="6"/>
  <c r="J18" i="6"/>
  <c r="F92" i="6"/>
  <c r="J17" i="6"/>
  <c r="J12" i="6"/>
  <c r="J137" i="6" s="1"/>
  <c r="E7" i="6"/>
  <c r="E85" i="6"/>
  <c r="J252" i="5"/>
  <c r="J37" i="5"/>
  <c r="J36" i="5"/>
  <c r="AY98" i="1" s="1"/>
  <c r="J35" i="5"/>
  <c r="AX98" i="1"/>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0" i="5"/>
  <c r="BH270" i="5"/>
  <c r="BG270" i="5"/>
  <c r="BF270" i="5"/>
  <c r="T270" i="5"/>
  <c r="R270" i="5"/>
  <c r="P270" i="5"/>
  <c r="BI269" i="5"/>
  <c r="BH269" i="5"/>
  <c r="BG269" i="5"/>
  <c r="BF269" i="5"/>
  <c r="T269" i="5"/>
  <c r="R269" i="5"/>
  <c r="P269" i="5"/>
  <c r="BI268" i="5"/>
  <c r="BH268" i="5"/>
  <c r="BG268" i="5"/>
  <c r="BF268" i="5"/>
  <c r="T268" i="5"/>
  <c r="R268" i="5"/>
  <c r="P268"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J107"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J130" i="5"/>
  <c r="J129" i="5"/>
  <c r="F129" i="5"/>
  <c r="F127" i="5"/>
  <c r="E125" i="5"/>
  <c r="J92" i="5"/>
  <c r="J91" i="5"/>
  <c r="F91" i="5"/>
  <c r="F89" i="5"/>
  <c r="E87" i="5"/>
  <c r="J18" i="5"/>
  <c r="E18" i="5"/>
  <c r="F92" i="5" s="1"/>
  <c r="J17" i="5"/>
  <c r="J12" i="5"/>
  <c r="J127" i="5" s="1"/>
  <c r="E7" i="5"/>
  <c r="E123" i="5" s="1"/>
  <c r="J37" i="4"/>
  <c r="J36" i="4"/>
  <c r="AY97" i="1"/>
  <c r="J35" i="4"/>
  <c r="AX97" i="1" s="1"/>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J123" i="4"/>
  <c r="J122" i="4"/>
  <c r="F122" i="4"/>
  <c r="F120" i="4"/>
  <c r="E118" i="4"/>
  <c r="J92" i="4"/>
  <c r="J91" i="4"/>
  <c r="F91" i="4"/>
  <c r="F89" i="4"/>
  <c r="E87" i="4"/>
  <c r="J18" i="4"/>
  <c r="E18" i="4"/>
  <c r="F92" i="4" s="1"/>
  <c r="J17" i="4"/>
  <c r="J12" i="4"/>
  <c r="J120" i="4" s="1"/>
  <c r="E7" i="4"/>
  <c r="E116" i="4" s="1"/>
  <c r="J37" i="3"/>
  <c r="J36" i="3"/>
  <c r="AY96" i="1"/>
  <c r="J35" i="3"/>
  <c r="AX96" i="1"/>
  <c r="BI1009" i="3"/>
  <c r="BH1009" i="3"/>
  <c r="BG1009" i="3"/>
  <c r="BF1009" i="3"/>
  <c r="T1009" i="3"/>
  <c r="T1008" i="3"/>
  <c r="T1007" i="3" s="1"/>
  <c r="R1009" i="3"/>
  <c r="R1008" i="3" s="1"/>
  <c r="R1007" i="3" s="1"/>
  <c r="P1009" i="3"/>
  <c r="P1008" i="3" s="1"/>
  <c r="P1007" i="3" s="1"/>
  <c r="BI1006" i="3"/>
  <c r="BH1006" i="3"/>
  <c r="BG1006" i="3"/>
  <c r="BF1006" i="3"/>
  <c r="T1006" i="3"/>
  <c r="R1006" i="3"/>
  <c r="P1006" i="3"/>
  <c r="BI999" i="3"/>
  <c r="BH999" i="3"/>
  <c r="BG999" i="3"/>
  <c r="BF999" i="3"/>
  <c r="T999" i="3"/>
  <c r="R999" i="3"/>
  <c r="P999" i="3"/>
  <c r="BI997" i="3"/>
  <c r="BH997" i="3"/>
  <c r="BG997" i="3"/>
  <c r="BF997" i="3"/>
  <c r="T997" i="3"/>
  <c r="R997" i="3"/>
  <c r="P997" i="3"/>
  <c r="BI996" i="3"/>
  <c r="BH996" i="3"/>
  <c r="BG996" i="3"/>
  <c r="BF996" i="3"/>
  <c r="T996" i="3"/>
  <c r="R996" i="3"/>
  <c r="P996" i="3"/>
  <c r="BI994" i="3"/>
  <c r="BH994" i="3"/>
  <c r="BG994" i="3"/>
  <c r="BF994" i="3"/>
  <c r="T994" i="3"/>
  <c r="R994" i="3"/>
  <c r="P994" i="3"/>
  <c r="BI992" i="3"/>
  <c r="BH992" i="3"/>
  <c r="BG992" i="3"/>
  <c r="BF992" i="3"/>
  <c r="T992" i="3"/>
  <c r="R992" i="3"/>
  <c r="P992" i="3"/>
  <c r="BI990" i="3"/>
  <c r="BH990" i="3"/>
  <c r="BG990" i="3"/>
  <c r="BF990" i="3"/>
  <c r="T990" i="3"/>
  <c r="R990" i="3"/>
  <c r="P990" i="3"/>
  <c r="BI984" i="3"/>
  <c r="BH984" i="3"/>
  <c r="BG984" i="3"/>
  <c r="BF984" i="3"/>
  <c r="T984" i="3"/>
  <c r="R984" i="3"/>
  <c r="P984" i="3"/>
  <c r="BI977" i="3"/>
  <c r="BH977" i="3"/>
  <c r="BG977" i="3"/>
  <c r="BF977" i="3"/>
  <c r="T977" i="3"/>
  <c r="R977" i="3"/>
  <c r="P977" i="3"/>
  <c r="BI975" i="3"/>
  <c r="BH975" i="3"/>
  <c r="BG975" i="3"/>
  <c r="BF975" i="3"/>
  <c r="T975" i="3"/>
  <c r="R975" i="3"/>
  <c r="P975" i="3"/>
  <c r="BI972" i="3"/>
  <c r="BH972" i="3"/>
  <c r="BG972" i="3"/>
  <c r="BF972" i="3"/>
  <c r="T972" i="3"/>
  <c r="R972" i="3"/>
  <c r="P972" i="3"/>
  <c r="BI968" i="3"/>
  <c r="BH968" i="3"/>
  <c r="BG968" i="3"/>
  <c r="BF968" i="3"/>
  <c r="T968" i="3"/>
  <c r="R968" i="3"/>
  <c r="P968" i="3"/>
  <c r="BI965" i="3"/>
  <c r="BH965" i="3"/>
  <c r="BG965" i="3"/>
  <c r="BF965" i="3"/>
  <c r="T965" i="3"/>
  <c r="R965" i="3"/>
  <c r="P965" i="3"/>
  <c r="BI958" i="3"/>
  <c r="BH958" i="3"/>
  <c r="BG958" i="3"/>
  <c r="BF958" i="3"/>
  <c r="T958" i="3"/>
  <c r="R958" i="3"/>
  <c r="P958" i="3"/>
  <c r="BI955" i="3"/>
  <c r="BH955" i="3"/>
  <c r="BG955" i="3"/>
  <c r="BF955" i="3"/>
  <c r="T955" i="3"/>
  <c r="R955" i="3"/>
  <c r="P955" i="3"/>
  <c r="BI954" i="3"/>
  <c r="BH954" i="3"/>
  <c r="BG954" i="3"/>
  <c r="BF954" i="3"/>
  <c r="T954" i="3"/>
  <c r="R954" i="3"/>
  <c r="P954" i="3"/>
  <c r="BI952" i="3"/>
  <c r="BH952" i="3"/>
  <c r="BG952" i="3"/>
  <c r="BF952" i="3"/>
  <c r="T952" i="3"/>
  <c r="R952" i="3"/>
  <c r="P952" i="3"/>
  <c r="BI949" i="3"/>
  <c r="BH949" i="3"/>
  <c r="BG949" i="3"/>
  <c r="BF949" i="3"/>
  <c r="T949" i="3"/>
  <c r="R949" i="3"/>
  <c r="P949" i="3"/>
  <c r="BI945" i="3"/>
  <c r="BH945" i="3"/>
  <c r="BG945" i="3"/>
  <c r="BF945" i="3"/>
  <c r="T945" i="3"/>
  <c r="R945" i="3"/>
  <c r="P945" i="3"/>
  <c r="BI942" i="3"/>
  <c r="BH942" i="3"/>
  <c r="BG942" i="3"/>
  <c r="BF942" i="3"/>
  <c r="T942" i="3"/>
  <c r="R942" i="3"/>
  <c r="P942" i="3"/>
  <c r="BI938" i="3"/>
  <c r="BH938" i="3"/>
  <c r="BG938" i="3"/>
  <c r="BF938" i="3"/>
  <c r="T938" i="3"/>
  <c r="R938" i="3"/>
  <c r="P938" i="3"/>
  <c r="BI936" i="3"/>
  <c r="BH936" i="3"/>
  <c r="BG936" i="3"/>
  <c r="BF936" i="3"/>
  <c r="T936" i="3"/>
  <c r="R936" i="3"/>
  <c r="P936" i="3"/>
  <c r="BI934" i="3"/>
  <c r="BH934" i="3"/>
  <c r="BG934" i="3"/>
  <c r="BF934" i="3"/>
  <c r="T934" i="3"/>
  <c r="R934" i="3"/>
  <c r="P934" i="3"/>
  <c r="BI933" i="3"/>
  <c r="BH933" i="3"/>
  <c r="BG933" i="3"/>
  <c r="BF933" i="3"/>
  <c r="T933" i="3"/>
  <c r="R933" i="3"/>
  <c r="P933" i="3"/>
  <c r="BI931" i="3"/>
  <c r="BH931" i="3"/>
  <c r="BG931" i="3"/>
  <c r="BF931" i="3"/>
  <c r="T931" i="3"/>
  <c r="R931" i="3"/>
  <c r="P931" i="3"/>
  <c r="BI928" i="3"/>
  <c r="BH928" i="3"/>
  <c r="BG928" i="3"/>
  <c r="BF928" i="3"/>
  <c r="T928" i="3"/>
  <c r="R928" i="3"/>
  <c r="P928" i="3"/>
  <c r="BI926" i="3"/>
  <c r="BH926" i="3"/>
  <c r="BG926" i="3"/>
  <c r="BF926" i="3"/>
  <c r="T926" i="3"/>
  <c r="R926" i="3"/>
  <c r="P926" i="3"/>
  <c r="BI924" i="3"/>
  <c r="BH924" i="3"/>
  <c r="BG924" i="3"/>
  <c r="BF924" i="3"/>
  <c r="T924" i="3"/>
  <c r="R924" i="3"/>
  <c r="P924" i="3"/>
  <c r="BI923" i="3"/>
  <c r="BH923" i="3"/>
  <c r="BG923" i="3"/>
  <c r="BF923" i="3"/>
  <c r="T923" i="3"/>
  <c r="R923" i="3"/>
  <c r="P923" i="3"/>
  <c r="BI922" i="3"/>
  <c r="BH922" i="3"/>
  <c r="BG922" i="3"/>
  <c r="BF922" i="3"/>
  <c r="T922" i="3"/>
  <c r="R922" i="3"/>
  <c r="P922" i="3"/>
  <c r="BI916" i="3"/>
  <c r="BH916" i="3"/>
  <c r="BG916" i="3"/>
  <c r="BF916" i="3"/>
  <c r="T916" i="3"/>
  <c r="R916" i="3"/>
  <c r="P916" i="3"/>
  <c r="BI913" i="3"/>
  <c r="BH913" i="3"/>
  <c r="BG913" i="3"/>
  <c r="BF913" i="3"/>
  <c r="T913" i="3"/>
  <c r="R913" i="3"/>
  <c r="P913" i="3"/>
  <c r="BI912" i="3"/>
  <c r="BH912" i="3"/>
  <c r="BG912" i="3"/>
  <c r="BF912" i="3"/>
  <c r="T912" i="3"/>
  <c r="R912" i="3"/>
  <c r="P912" i="3"/>
  <c r="BI909" i="3"/>
  <c r="BH909" i="3"/>
  <c r="BG909" i="3"/>
  <c r="BF909" i="3"/>
  <c r="T909" i="3"/>
  <c r="R909" i="3"/>
  <c r="P909" i="3"/>
  <c r="BI907" i="3"/>
  <c r="BH907" i="3"/>
  <c r="BG907" i="3"/>
  <c r="BF907" i="3"/>
  <c r="T907" i="3"/>
  <c r="R907" i="3"/>
  <c r="P907" i="3"/>
  <c r="BI905" i="3"/>
  <c r="BH905" i="3"/>
  <c r="BG905" i="3"/>
  <c r="BF905" i="3"/>
  <c r="T905" i="3"/>
  <c r="R905" i="3"/>
  <c r="P905" i="3"/>
  <c r="BI903" i="3"/>
  <c r="BH903" i="3"/>
  <c r="BG903" i="3"/>
  <c r="BF903" i="3"/>
  <c r="T903" i="3"/>
  <c r="R903" i="3"/>
  <c r="P903" i="3"/>
  <c r="BI901" i="3"/>
  <c r="BH901" i="3"/>
  <c r="BG901" i="3"/>
  <c r="BF901" i="3"/>
  <c r="T901" i="3"/>
  <c r="R901" i="3"/>
  <c r="P901" i="3"/>
  <c r="BI899" i="3"/>
  <c r="BH899" i="3"/>
  <c r="BG899" i="3"/>
  <c r="BF899" i="3"/>
  <c r="T899" i="3"/>
  <c r="R899" i="3"/>
  <c r="P899" i="3"/>
  <c r="BI897" i="3"/>
  <c r="BH897" i="3"/>
  <c r="BG897" i="3"/>
  <c r="BF897" i="3"/>
  <c r="T897" i="3"/>
  <c r="R897" i="3"/>
  <c r="P897" i="3"/>
  <c r="BI895" i="3"/>
  <c r="BH895" i="3"/>
  <c r="BG895" i="3"/>
  <c r="BF895" i="3"/>
  <c r="T895" i="3"/>
  <c r="R895" i="3"/>
  <c r="P895" i="3"/>
  <c r="BI893" i="3"/>
  <c r="BH893" i="3"/>
  <c r="BG893" i="3"/>
  <c r="BF893" i="3"/>
  <c r="T893" i="3"/>
  <c r="R893" i="3"/>
  <c r="P893" i="3"/>
  <c r="BI891" i="3"/>
  <c r="BH891" i="3"/>
  <c r="BG891" i="3"/>
  <c r="BF891" i="3"/>
  <c r="T891" i="3"/>
  <c r="R891" i="3"/>
  <c r="P891" i="3"/>
  <c r="BI889" i="3"/>
  <c r="BH889" i="3"/>
  <c r="BG889" i="3"/>
  <c r="BF889" i="3"/>
  <c r="T889" i="3"/>
  <c r="R889" i="3"/>
  <c r="P889" i="3"/>
  <c r="BI887" i="3"/>
  <c r="BH887" i="3"/>
  <c r="BG887" i="3"/>
  <c r="BF887" i="3"/>
  <c r="T887" i="3"/>
  <c r="R887" i="3"/>
  <c r="P887" i="3"/>
  <c r="BI884" i="3"/>
  <c r="BH884" i="3"/>
  <c r="BG884" i="3"/>
  <c r="BF884" i="3"/>
  <c r="T884" i="3"/>
  <c r="R884" i="3"/>
  <c r="P884" i="3"/>
  <c r="BI882" i="3"/>
  <c r="BH882" i="3"/>
  <c r="BG882" i="3"/>
  <c r="BF882" i="3"/>
  <c r="T882" i="3"/>
  <c r="R882" i="3"/>
  <c r="P882" i="3"/>
  <c r="BI880" i="3"/>
  <c r="BH880" i="3"/>
  <c r="BG880" i="3"/>
  <c r="BF880" i="3"/>
  <c r="T880" i="3"/>
  <c r="R880" i="3"/>
  <c r="P880" i="3"/>
  <c r="BI878" i="3"/>
  <c r="BH878" i="3"/>
  <c r="BG878" i="3"/>
  <c r="BF878" i="3"/>
  <c r="T878" i="3"/>
  <c r="R878" i="3"/>
  <c r="P878" i="3"/>
  <c r="BI876" i="3"/>
  <c r="BH876" i="3"/>
  <c r="BG876" i="3"/>
  <c r="BF876" i="3"/>
  <c r="T876" i="3"/>
  <c r="R876" i="3"/>
  <c r="P876" i="3"/>
  <c r="BI874" i="3"/>
  <c r="BH874" i="3"/>
  <c r="BG874" i="3"/>
  <c r="BF874" i="3"/>
  <c r="T874" i="3"/>
  <c r="R874" i="3"/>
  <c r="P874" i="3"/>
  <c r="BI872" i="3"/>
  <c r="BH872" i="3"/>
  <c r="BG872" i="3"/>
  <c r="BF872" i="3"/>
  <c r="T872" i="3"/>
  <c r="R872" i="3"/>
  <c r="P872" i="3"/>
  <c r="BI870" i="3"/>
  <c r="BH870" i="3"/>
  <c r="BG870" i="3"/>
  <c r="BF870" i="3"/>
  <c r="T870" i="3"/>
  <c r="R870" i="3"/>
  <c r="P870" i="3"/>
  <c r="BI868" i="3"/>
  <c r="BH868" i="3"/>
  <c r="BG868" i="3"/>
  <c r="BF868" i="3"/>
  <c r="T868" i="3"/>
  <c r="R868" i="3"/>
  <c r="P868" i="3"/>
  <c r="BI866" i="3"/>
  <c r="BH866" i="3"/>
  <c r="BG866" i="3"/>
  <c r="BF866" i="3"/>
  <c r="T866" i="3"/>
  <c r="R866" i="3"/>
  <c r="P866" i="3"/>
  <c r="BI864" i="3"/>
  <c r="BH864" i="3"/>
  <c r="BG864" i="3"/>
  <c r="BF864" i="3"/>
  <c r="T864" i="3"/>
  <c r="R864" i="3"/>
  <c r="P864" i="3"/>
  <c r="BI862" i="3"/>
  <c r="BH862" i="3"/>
  <c r="BG862" i="3"/>
  <c r="BF862" i="3"/>
  <c r="T862" i="3"/>
  <c r="R862" i="3"/>
  <c r="P862" i="3"/>
  <c r="BI860" i="3"/>
  <c r="BH860" i="3"/>
  <c r="BG860" i="3"/>
  <c r="BF860" i="3"/>
  <c r="T860" i="3"/>
  <c r="R860" i="3"/>
  <c r="P860" i="3"/>
  <c r="BI858" i="3"/>
  <c r="BH858" i="3"/>
  <c r="BG858" i="3"/>
  <c r="BF858" i="3"/>
  <c r="T858" i="3"/>
  <c r="R858" i="3"/>
  <c r="P858" i="3"/>
  <c r="BI856" i="3"/>
  <c r="BH856" i="3"/>
  <c r="BG856" i="3"/>
  <c r="BF856" i="3"/>
  <c r="T856" i="3"/>
  <c r="R856" i="3"/>
  <c r="P856" i="3"/>
  <c r="BI854" i="3"/>
  <c r="BH854" i="3"/>
  <c r="BG854" i="3"/>
  <c r="BF854" i="3"/>
  <c r="T854" i="3"/>
  <c r="R854" i="3"/>
  <c r="P854" i="3"/>
  <c r="BI852" i="3"/>
  <c r="BH852" i="3"/>
  <c r="BG852" i="3"/>
  <c r="BF852" i="3"/>
  <c r="T852" i="3"/>
  <c r="R852" i="3"/>
  <c r="P852" i="3"/>
  <c r="BI850" i="3"/>
  <c r="BH850" i="3"/>
  <c r="BG850" i="3"/>
  <c r="BF850" i="3"/>
  <c r="T850" i="3"/>
  <c r="R850" i="3"/>
  <c r="P850" i="3"/>
  <c r="BI848" i="3"/>
  <c r="BH848" i="3"/>
  <c r="BG848" i="3"/>
  <c r="BF848" i="3"/>
  <c r="T848" i="3"/>
  <c r="R848" i="3"/>
  <c r="P848" i="3"/>
  <c r="BI846" i="3"/>
  <c r="BH846" i="3"/>
  <c r="BG846" i="3"/>
  <c r="BF846" i="3"/>
  <c r="T846" i="3"/>
  <c r="R846" i="3"/>
  <c r="P846" i="3"/>
  <c r="BI844" i="3"/>
  <c r="BH844" i="3"/>
  <c r="BG844" i="3"/>
  <c r="BF844" i="3"/>
  <c r="T844" i="3"/>
  <c r="R844" i="3"/>
  <c r="P844" i="3"/>
  <c r="BI842" i="3"/>
  <c r="BH842" i="3"/>
  <c r="BG842" i="3"/>
  <c r="BF842" i="3"/>
  <c r="T842" i="3"/>
  <c r="R842" i="3"/>
  <c r="P842" i="3"/>
  <c r="BI840" i="3"/>
  <c r="BH840" i="3"/>
  <c r="BG840" i="3"/>
  <c r="BF840" i="3"/>
  <c r="T840" i="3"/>
  <c r="R840" i="3"/>
  <c r="P840" i="3"/>
  <c r="BI838" i="3"/>
  <c r="BH838" i="3"/>
  <c r="BG838" i="3"/>
  <c r="BF838" i="3"/>
  <c r="T838" i="3"/>
  <c r="R838" i="3"/>
  <c r="P838" i="3"/>
  <c r="BI836" i="3"/>
  <c r="BH836" i="3"/>
  <c r="BG836" i="3"/>
  <c r="BF836" i="3"/>
  <c r="T836" i="3"/>
  <c r="R836" i="3"/>
  <c r="P836" i="3"/>
  <c r="BI834" i="3"/>
  <c r="BH834" i="3"/>
  <c r="BG834" i="3"/>
  <c r="BF834" i="3"/>
  <c r="T834" i="3"/>
  <c r="R834" i="3"/>
  <c r="P834" i="3"/>
  <c r="BI832" i="3"/>
  <c r="BH832" i="3"/>
  <c r="BG832" i="3"/>
  <c r="BF832" i="3"/>
  <c r="T832" i="3"/>
  <c r="R832" i="3"/>
  <c r="P832" i="3"/>
  <c r="BI830" i="3"/>
  <c r="BH830" i="3"/>
  <c r="BG830" i="3"/>
  <c r="BF830" i="3"/>
  <c r="T830" i="3"/>
  <c r="R830" i="3"/>
  <c r="P830" i="3"/>
  <c r="BI828" i="3"/>
  <c r="BH828" i="3"/>
  <c r="BG828" i="3"/>
  <c r="BF828" i="3"/>
  <c r="T828" i="3"/>
  <c r="R828" i="3"/>
  <c r="P828" i="3"/>
  <c r="BI826" i="3"/>
  <c r="BH826" i="3"/>
  <c r="BG826" i="3"/>
  <c r="BF826" i="3"/>
  <c r="T826" i="3"/>
  <c r="R826" i="3"/>
  <c r="P826" i="3"/>
  <c r="BI824" i="3"/>
  <c r="BH824" i="3"/>
  <c r="BG824" i="3"/>
  <c r="BF824" i="3"/>
  <c r="T824" i="3"/>
  <c r="R824" i="3"/>
  <c r="P824" i="3"/>
  <c r="BI822" i="3"/>
  <c r="BH822" i="3"/>
  <c r="BG822" i="3"/>
  <c r="BF822" i="3"/>
  <c r="T822" i="3"/>
  <c r="R822" i="3"/>
  <c r="P822" i="3"/>
  <c r="BI820" i="3"/>
  <c r="BH820" i="3"/>
  <c r="BG820" i="3"/>
  <c r="BF820" i="3"/>
  <c r="T820" i="3"/>
  <c r="R820" i="3"/>
  <c r="P820" i="3"/>
  <c r="BI818" i="3"/>
  <c r="BH818" i="3"/>
  <c r="BG818" i="3"/>
  <c r="BF818" i="3"/>
  <c r="T818" i="3"/>
  <c r="R818" i="3"/>
  <c r="P818" i="3"/>
  <c r="BI816" i="3"/>
  <c r="BH816" i="3"/>
  <c r="BG816" i="3"/>
  <c r="BF816" i="3"/>
  <c r="T816" i="3"/>
  <c r="R816" i="3"/>
  <c r="P816" i="3"/>
  <c r="BI814" i="3"/>
  <c r="BH814" i="3"/>
  <c r="BG814" i="3"/>
  <c r="BF814" i="3"/>
  <c r="T814" i="3"/>
  <c r="R814" i="3"/>
  <c r="P814" i="3"/>
  <c r="BI812" i="3"/>
  <c r="BH812" i="3"/>
  <c r="BG812" i="3"/>
  <c r="BF812" i="3"/>
  <c r="T812" i="3"/>
  <c r="R812" i="3"/>
  <c r="P812" i="3"/>
  <c r="BI810" i="3"/>
  <c r="BH810" i="3"/>
  <c r="BG810" i="3"/>
  <c r="BF810" i="3"/>
  <c r="T810" i="3"/>
  <c r="R810" i="3"/>
  <c r="P810" i="3"/>
  <c r="BI808" i="3"/>
  <c r="BH808" i="3"/>
  <c r="BG808" i="3"/>
  <c r="BF808" i="3"/>
  <c r="T808" i="3"/>
  <c r="R808" i="3"/>
  <c r="P808" i="3"/>
  <c r="BI799" i="3"/>
  <c r="BH799" i="3"/>
  <c r="BG799" i="3"/>
  <c r="BF799" i="3"/>
  <c r="T799" i="3"/>
  <c r="R799" i="3"/>
  <c r="P799" i="3"/>
  <c r="BI797" i="3"/>
  <c r="BH797" i="3"/>
  <c r="BG797" i="3"/>
  <c r="BF797" i="3"/>
  <c r="T797" i="3"/>
  <c r="R797" i="3"/>
  <c r="P797" i="3"/>
  <c r="BI795" i="3"/>
  <c r="BH795" i="3"/>
  <c r="BG795" i="3"/>
  <c r="BF795" i="3"/>
  <c r="T795" i="3"/>
  <c r="R795" i="3"/>
  <c r="P795" i="3"/>
  <c r="BI794" i="3"/>
  <c r="BH794" i="3"/>
  <c r="BG794" i="3"/>
  <c r="BF794" i="3"/>
  <c r="T794" i="3"/>
  <c r="R794" i="3"/>
  <c r="P794" i="3"/>
  <c r="BI792" i="3"/>
  <c r="BH792" i="3"/>
  <c r="BG792" i="3"/>
  <c r="BF792" i="3"/>
  <c r="T792" i="3"/>
  <c r="R792" i="3"/>
  <c r="P792" i="3"/>
  <c r="BI791" i="3"/>
  <c r="BH791" i="3"/>
  <c r="BG791" i="3"/>
  <c r="BF791" i="3"/>
  <c r="T791" i="3"/>
  <c r="R791" i="3"/>
  <c r="P791" i="3"/>
  <c r="BI789" i="3"/>
  <c r="BH789" i="3"/>
  <c r="BG789" i="3"/>
  <c r="BF789" i="3"/>
  <c r="T789" i="3"/>
  <c r="R789" i="3"/>
  <c r="P789" i="3"/>
  <c r="BI778" i="3"/>
  <c r="BH778" i="3"/>
  <c r="BG778" i="3"/>
  <c r="BF778" i="3"/>
  <c r="T778" i="3"/>
  <c r="R778" i="3"/>
  <c r="P778" i="3"/>
  <c r="BI768" i="3"/>
  <c r="BH768" i="3"/>
  <c r="BG768" i="3"/>
  <c r="BF768" i="3"/>
  <c r="T768" i="3"/>
  <c r="R768" i="3"/>
  <c r="P768" i="3"/>
  <c r="BI765" i="3"/>
  <c r="BH765" i="3"/>
  <c r="BG765" i="3"/>
  <c r="BF765" i="3"/>
  <c r="T765" i="3"/>
  <c r="R765" i="3"/>
  <c r="P765" i="3"/>
  <c r="BI763" i="3"/>
  <c r="BH763" i="3"/>
  <c r="BG763" i="3"/>
  <c r="BF763" i="3"/>
  <c r="T763" i="3"/>
  <c r="R763" i="3"/>
  <c r="P763" i="3"/>
  <c r="BI756" i="3"/>
  <c r="BH756" i="3"/>
  <c r="BG756" i="3"/>
  <c r="BF756" i="3"/>
  <c r="T756" i="3"/>
  <c r="R756" i="3"/>
  <c r="P756" i="3"/>
  <c r="BI754" i="3"/>
  <c r="BH754" i="3"/>
  <c r="BG754" i="3"/>
  <c r="BF754" i="3"/>
  <c r="T754" i="3"/>
  <c r="R754" i="3"/>
  <c r="P754" i="3"/>
  <c r="BI752" i="3"/>
  <c r="BH752" i="3"/>
  <c r="BG752" i="3"/>
  <c r="BF752" i="3"/>
  <c r="T752" i="3"/>
  <c r="R752" i="3"/>
  <c r="P752" i="3"/>
  <c r="BI749" i="3"/>
  <c r="BH749" i="3"/>
  <c r="BG749" i="3"/>
  <c r="BF749" i="3"/>
  <c r="T749" i="3"/>
  <c r="R749" i="3"/>
  <c r="P749" i="3"/>
  <c r="BI745" i="3"/>
  <c r="BH745" i="3"/>
  <c r="BG745" i="3"/>
  <c r="BF745" i="3"/>
  <c r="T745" i="3"/>
  <c r="R745" i="3"/>
  <c r="P745" i="3"/>
  <c r="BI738" i="3"/>
  <c r="BH738" i="3"/>
  <c r="BG738" i="3"/>
  <c r="BF738" i="3"/>
  <c r="T738" i="3"/>
  <c r="R738" i="3"/>
  <c r="P738" i="3"/>
  <c r="BI735" i="3"/>
  <c r="BH735" i="3"/>
  <c r="BG735" i="3"/>
  <c r="BF735" i="3"/>
  <c r="T735" i="3"/>
  <c r="R735" i="3"/>
  <c r="P735" i="3"/>
  <c r="BI733" i="3"/>
  <c r="BH733" i="3"/>
  <c r="BG733" i="3"/>
  <c r="BF733" i="3"/>
  <c r="T733" i="3"/>
  <c r="R733" i="3"/>
  <c r="P733" i="3"/>
  <c r="BI732" i="3"/>
  <c r="BH732" i="3"/>
  <c r="BG732" i="3"/>
  <c r="BF732" i="3"/>
  <c r="T732" i="3"/>
  <c r="R732" i="3"/>
  <c r="P732" i="3"/>
  <c r="BI731" i="3"/>
  <c r="BH731" i="3"/>
  <c r="BG731" i="3"/>
  <c r="BF731" i="3"/>
  <c r="T731" i="3"/>
  <c r="R731" i="3"/>
  <c r="P731" i="3"/>
  <c r="BI729" i="3"/>
  <c r="BH729" i="3"/>
  <c r="BG729" i="3"/>
  <c r="BF729" i="3"/>
  <c r="T729" i="3"/>
  <c r="R729" i="3"/>
  <c r="P729" i="3"/>
  <c r="BI728" i="3"/>
  <c r="BH728" i="3"/>
  <c r="BG728" i="3"/>
  <c r="BF728" i="3"/>
  <c r="T728" i="3"/>
  <c r="R728" i="3"/>
  <c r="P728" i="3"/>
  <c r="BI726" i="3"/>
  <c r="BH726" i="3"/>
  <c r="BG726" i="3"/>
  <c r="BF726" i="3"/>
  <c r="T726" i="3"/>
  <c r="R726" i="3"/>
  <c r="P726" i="3"/>
  <c r="BI723" i="3"/>
  <c r="BH723" i="3"/>
  <c r="BG723" i="3"/>
  <c r="BF723" i="3"/>
  <c r="T723" i="3"/>
  <c r="R723" i="3"/>
  <c r="P723" i="3"/>
  <c r="BI718" i="3"/>
  <c r="BH718" i="3"/>
  <c r="BG718" i="3"/>
  <c r="BF718" i="3"/>
  <c r="T718" i="3"/>
  <c r="R718" i="3"/>
  <c r="P718" i="3"/>
  <c r="BI715" i="3"/>
  <c r="BH715" i="3"/>
  <c r="BG715" i="3"/>
  <c r="BF715" i="3"/>
  <c r="T715" i="3"/>
  <c r="R715" i="3"/>
  <c r="P715" i="3"/>
  <c r="BI712" i="3"/>
  <c r="BH712" i="3"/>
  <c r="BG712" i="3"/>
  <c r="BF712" i="3"/>
  <c r="T712" i="3"/>
  <c r="R712" i="3"/>
  <c r="P712" i="3"/>
  <c r="BI705" i="3"/>
  <c r="BH705" i="3"/>
  <c r="BG705" i="3"/>
  <c r="BF705" i="3"/>
  <c r="T705" i="3"/>
  <c r="R705" i="3"/>
  <c r="P705" i="3"/>
  <c r="BI702" i="3"/>
  <c r="BH702" i="3"/>
  <c r="BG702" i="3"/>
  <c r="BF702" i="3"/>
  <c r="T702" i="3"/>
  <c r="R702" i="3"/>
  <c r="P702" i="3"/>
  <c r="BI695" i="3"/>
  <c r="BH695" i="3"/>
  <c r="BG695" i="3"/>
  <c r="BF695" i="3"/>
  <c r="T695" i="3"/>
  <c r="R695" i="3"/>
  <c r="P695" i="3"/>
  <c r="BI693" i="3"/>
  <c r="BH693" i="3"/>
  <c r="BG693" i="3"/>
  <c r="BF693" i="3"/>
  <c r="T693" i="3"/>
  <c r="R693" i="3"/>
  <c r="P693" i="3"/>
  <c r="BI692" i="3"/>
  <c r="BH692" i="3"/>
  <c r="BG692" i="3"/>
  <c r="BF692" i="3"/>
  <c r="T692" i="3"/>
  <c r="R692" i="3"/>
  <c r="P692" i="3"/>
  <c r="BI689" i="3"/>
  <c r="BH689" i="3"/>
  <c r="BG689" i="3"/>
  <c r="BF689" i="3"/>
  <c r="T689" i="3"/>
  <c r="R689" i="3"/>
  <c r="P689" i="3"/>
  <c r="BI686" i="3"/>
  <c r="BH686" i="3"/>
  <c r="BG686" i="3"/>
  <c r="BF686" i="3"/>
  <c r="T686" i="3"/>
  <c r="R686" i="3"/>
  <c r="P686" i="3"/>
  <c r="BI685" i="3"/>
  <c r="BH685" i="3"/>
  <c r="BG685" i="3"/>
  <c r="BF685" i="3"/>
  <c r="T685" i="3"/>
  <c r="R685" i="3"/>
  <c r="P685" i="3"/>
  <c r="BI683" i="3"/>
  <c r="BH683" i="3"/>
  <c r="BG683" i="3"/>
  <c r="BF683" i="3"/>
  <c r="T683" i="3"/>
  <c r="R683" i="3"/>
  <c r="P683" i="3"/>
  <c r="BI680" i="3"/>
  <c r="BH680" i="3"/>
  <c r="BG680" i="3"/>
  <c r="BF680" i="3"/>
  <c r="T680" i="3"/>
  <c r="R680" i="3"/>
  <c r="P680" i="3"/>
  <c r="BI678" i="3"/>
  <c r="BH678" i="3"/>
  <c r="BG678" i="3"/>
  <c r="BF678" i="3"/>
  <c r="T678" i="3"/>
  <c r="R678" i="3"/>
  <c r="P678" i="3"/>
  <c r="BI674" i="3"/>
  <c r="BH674" i="3"/>
  <c r="BG674" i="3"/>
  <c r="BF674" i="3"/>
  <c r="T674" i="3"/>
  <c r="R674" i="3"/>
  <c r="P674" i="3"/>
  <c r="BI672" i="3"/>
  <c r="BH672" i="3"/>
  <c r="BG672" i="3"/>
  <c r="BF672" i="3"/>
  <c r="T672" i="3"/>
  <c r="R672" i="3"/>
  <c r="P672" i="3"/>
  <c r="BI669" i="3"/>
  <c r="BH669" i="3"/>
  <c r="BG669" i="3"/>
  <c r="BF669" i="3"/>
  <c r="T669" i="3"/>
  <c r="R669" i="3"/>
  <c r="P669" i="3"/>
  <c r="BI668" i="3"/>
  <c r="BH668" i="3"/>
  <c r="BG668" i="3"/>
  <c r="BF668" i="3"/>
  <c r="T668" i="3"/>
  <c r="R668" i="3"/>
  <c r="P668" i="3"/>
  <c r="BI667" i="3"/>
  <c r="BH667" i="3"/>
  <c r="BG667" i="3"/>
  <c r="BF667" i="3"/>
  <c r="T667" i="3"/>
  <c r="R667" i="3"/>
  <c r="P667" i="3"/>
  <c r="BI665" i="3"/>
  <c r="BH665" i="3"/>
  <c r="BG665" i="3"/>
  <c r="BF665" i="3"/>
  <c r="T665" i="3"/>
  <c r="R665" i="3"/>
  <c r="P665" i="3"/>
  <c r="BI662" i="3"/>
  <c r="BH662" i="3"/>
  <c r="BG662" i="3"/>
  <c r="BF662" i="3"/>
  <c r="T662" i="3"/>
  <c r="R662" i="3"/>
  <c r="P662" i="3"/>
  <c r="BI657" i="3"/>
  <c r="BH657" i="3"/>
  <c r="BG657" i="3"/>
  <c r="BF657" i="3"/>
  <c r="T657" i="3"/>
  <c r="R657" i="3"/>
  <c r="P657" i="3"/>
  <c r="BI654" i="3"/>
  <c r="BH654" i="3"/>
  <c r="BG654" i="3"/>
  <c r="BF654" i="3"/>
  <c r="T654" i="3"/>
  <c r="R654" i="3"/>
  <c r="P654" i="3"/>
  <c r="BI650" i="3"/>
  <c r="BH650" i="3"/>
  <c r="BG650" i="3"/>
  <c r="BF650" i="3"/>
  <c r="T650" i="3"/>
  <c r="R650" i="3"/>
  <c r="P650" i="3"/>
  <c r="BI647" i="3"/>
  <c r="BH647" i="3"/>
  <c r="BG647" i="3"/>
  <c r="BF647" i="3"/>
  <c r="T647" i="3"/>
  <c r="R647" i="3"/>
  <c r="P647" i="3"/>
  <c r="BI643" i="3"/>
  <c r="BH643" i="3"/>
  <c r="BG643" i="3"/>
  <c r="BF643" i="3"/>
  <c r="T643" i="3"/>
  <c r="R643" i="3"/>
  <c r="P643" i="3"/>
  <c r="BI640" i="3"/>
  <c r="BH640" i="3"/>
  <c r="BG640" i="3"/>
  <c r="BF640" i="3"/>
  <c r="T640" i="3"/>
  <c r="R640" i="3"/>
  <c r="P640" i="3"/>
  <c r="BI636" i="3"/>
  <c r="BH636" i="3"/>
  <c r="BG636" i="3"/>
  <c r="BF636" i="3"/>
  <c r="T636" i="3"/>
  <c r="R636" i="3"/>
  <c r="P636" i="3"/>
  <c r="BI634" i="3"/>
  <c r="BH634" i="3"/>
  <c r="BG634" i="3"/>
  <c r="BF634" i="3"/>
  <c r="T634" i="3"/>
  <c r="R634" i="3"/>
  <c r="P634" i="3"/>
  <c r="BI631" i="3"/>
  <c r="BH631" i="3"/>
  <c r="BG631" i="3"/>
  <c r="BF631" i="3"/>
  <c r="T631" i="3"/>
  <c r="R631" i="3"/>
  <c r="P631" i="3"/>
  <c r="BI625" i="3"/>
  <c r="BH625" i="3"/>
  <c r="BG625" i="3"/>
  <c r="BF625" i="3"/>
  <c r="T625" i="3"/>
  <c r="R625" i="3"/>
  <c r="P625" i="3"/>
  <c r="BI622" i="3"/>
  <c r="BH622" i="3"/>
  <c r="BG622" i="3"/>
  <c r="BF622" i="3"/>
  <c r="T622" i="3"/>
  <c r="R622" i="3"/>
  <c r="P622" i="3"/>
  <c r="BI615" i="3"/>
  <c r="BH615" i="3"/>
  <c r="BG615" i="3"/>
  <c r="BF615" i="3"/>
  <c r="T615" i="3"/>
  <c r="R615" i="3"/>
  <c r="P615" i="3"/>
  <c r="BI612" i="3"/>
  <c r="BH612" i="3"/>
  <c r="BG612" i="3"/>
  <c r="BF612" i="3"/>
  <c r="T612" i="3"/>
  <c r="T611" i="3" s="1"/>
  <c r="R612" i="3"/>
  <c r="R611" i="3" s="1"/>
  <c r="P612" i="3"/>
  <c r="P611" i="3" s="1"/>
  <c r="BI610" i="3"/>
  <c r="BH610" i="3"/>
  <c r="BG610" i="3"/>
  <c r="BF610" i="3"/>
  <c r="T610" i="3"/>
  <c r="R610" i="3"/>
  <c r="P610" i="3"/>
  <c r="BI609" i="3"/>
  <c r="BH609" i="3"/>
  <c r="BG609" i="3"/>
  <c r="BF609" i="3"/>
  <c r="T609" i="3"/>
  <c r="R609" i="3"/>
  <c r="P609" i="3"/>
  <c r="BI608" i="3"/>
  <c r="BH608" i="3"/>
  <c r="BG608" i="3"/>
  <c r="BF608" i="3"/>
  <c r="T608" i="3"/>
  <c r="R608" i="3"/>
  <c r="P608" i="3"/>
  <c r="BI607" i="3"/>
  <c r="BH607" i="3"/>
  <c r="BG607" i="3"/>
  <c r="BF607" i="3"/>
  <c r="T607" i="3"/>
  <c r="R607" i="3"/>
  <c r="P607" i="3"/>
  <c r="BI605" i="3"/>
  <c r="BH605" i="3"/>
  <c r="BG605" i="3"/>
  <c r="BF605" i="3"/>
  <c r="T605" i="3"/>
  <c r="R605" i="3"/>
  <c r="P605" i="3"/>
  <c r="BI604" i="3"/>
  <c r="BH604" i="3"/>
  <c r="BG604" i="3"/>
  <c r="BF604" i="3"/>
  <c r="T604" i="3"/>
  <c r="R604" i="3"/>
  <c r="P604" i="3"/>
  <c r="BI603" i="3"/>
  <c r="BH603" i="3"/>
  <c r="BG603" i="3"/>
  <c r="BF603" i="3"/>
  <c r="T603" i="3"/>
  <c r="R603" i="3"/>
  <c r="P603" i="3"/>
  <c r="BI602" i="3"/>
  <c r="BH602" i="3"/>
  <c r="BG602" i="3"/>
  <c r="BF602" i="3"/>
  <c r="T602" i="3"/>
  <c r="R602" i="3"/>
  <c r="P602" i="3"/>
  <c r="BI599" i="3"/>
  <c r="BH599" i="3"/>
  <c r="BG599" i="3"/>
  <c r="BF599" i="3"/>
  <c r="T599" i="3"/>
  <c r="R599" i="3"/>
  <c r="P599" i="3"/>
  <c r="BI596" i="3"/>
  <c r="BH596" i="3"/>
  <c r="BG596" i="3"/>
  <c r="BF596" i="3"/>
  <c r="T596" i="3"/>
  <c r="R596" i="3"/>
  <c r="P596" i="3"/>
  <c r="BI595" i="3"/>
  <c r="BH595" i="3"/>
  <c r="BG595" i="3"/>
  <c r="BF595" i="3"/>
  <c r="T595" i="3"/>
  <c r="R595" i="3"/>
  <c r="P595" i="3"/>
  <c r="BI592" i="3"/>
  <c r="BH592" i="3"/>
  <c r="BG592" i="3"/>
  <c r="BF592" i="3"/>
  <c r="T592" i="3"/>
  <c r="R592" i="3"/>
  <c r="P592" i="3"/>
  <c r="BI591" i="3"/>
  <c r="BH591" i="3"/>
  <c r="BG591" i="3"/>
  <c r="BF591" i="3"/>
  <c r="T591" i="3"/>
  <c r="R591" i="3"/>
  <c r="P591" i="3"/>
  <c r="BI590" i="3"/>
  <c r="BH590" i="3"/>
  <c r="BG590" i="3"/>
  <c r="BF590" i="3"/>
  <c r="T590" i="3"/>
  <c r="R590" i="3"/>
  <c r="P590" i="3"/>
  <c r="BI587" i="3"/>
  <c r="BH587" i="3"/>
  <c r="BG587" i="3"/>
  <c r="BF587" i="3"/>
  <c r="T587" i="3"/>
  <c r="R587" i="3"/>
  <c r="P587" i="3"/>
  <c r="BI586" i="3"/>
  <c r="BH586" i="3"/>
  <c r="BG586" i="3"/>
  <c r="BF586" i="3"/>
  <c r="T586" i="3"/>
  <c r="R586" i="3"/>
  <c r="P586" i="3"/>
  <c r="BI585" i="3"/>
  <c r="BH585" i="3"/>
  <c r="BG585" i="3"/>
  <c r="BF585" i="3"/>
  <c r="T585" i="3"/>
  <c r="R585" i="3"/>
  <c r="P585" i="3"/>
  <c r="BI582" i="3"/>
  <c r="BH582" i="3"/>
  <c r="BG582" i="3"/>
  <c r="BF582" i="3"/>
  <c r="T582" i="3"/>
  <c r="R582" i="3"/>
  <c r="P582" i="3"/>
  <c r="BI581" i="3"/>
  <c r="BH581" i="3"/>
  <c r="BG581" i="3"/>
  <c r="BF581" i="3"/>
  <c r="T581" i="3"/>
  <c r="R581" i="3"/>
  <c r="P581" i="3"/>
  <c r="BI580" i="3"/>
  <c r="BH580" i="3"/>
  <c r="BG580" i="3"/>
  <c r="BF580" i="3"/>
  <c r="T580" i="3"/>
  <c r="R580" i="3"/>
  <c r="P580" i="3"/>
  <c r="BI577" i="3"/>
  <c r="BH577" i="3"/>
  <c r="BG577" i="3"/>
  <c r="BF577" i="3"/>
  <c r="T577" i="3"/>
  <c r="R577" i="3"/>
  <c r="P577" i="3"/>
  <c r="BI576" i="3"/>
  <c r="BH576" i="3"/>
  <c r="BG576" i="3"/>
  <c r="BF576" i="3"/>
  <c r="T576" i="3"/>
  <c r="R576" i="3"/>
  <c r="P576" i="3"/>
  <c r="BI575" i="3"/>
  <c r="BH575" i="3"/>
  <c r="BG575" i="3"/>
  <c r="BF575" i="3"/>
  <c r="T575" i="3"/>
  <c r="R575" i="3"/>
  <c r="P575" i="3"/>
  <c r="BI572" i="3"/>
  <c r="BH572" i="3"/>
  <c r="BG572" i="3"/>
  <c r="BF572" i="3"/>
  <c r="T572" i="3"/>
  <c r="R572" i="3"/>
  <c r="P572" i="3"/>
  <c r="BI571" i="3"/>
  <c r="BH571" i="3"/>
  <c r="BG571" i="3"/>
  <c r="BF571" i="3"/>
  <c r="T571" i="3"/>
  <c r="R571" i="3"/>
  <c r="P571" i="3"/>
  <c r="BI570" i="3"/>
  <c r="BH570" i="3"/>
  <c r="BG570" i="3"/>
  <c r="BF570" i="3"/>
  <c r="T570" i="3"/>
  <c r="R570" i="3"/>
  <c r="P570" i="3"/>
  <c r="BI567" i="3"/>
  <c r="BH567" i="3"/>
  <c r="BG567" i="3"/>
  <c r="BF567" i="3"/>
  <c r="T567" i="3"/>
  <c r="R567" i="3"/>
  <c r="P567" i="3"/>
  <c r="BI566" i="3"/>
  <c r="BH566" i="3"/>
  <c r="BG566" i="3"/>
  <c r="BF566" i="3"/>
  <c r="T566" i="3"/>
  <c r="R566" i="3"/>
  <c r="P566" i="3"/>
  <c r="BI564" i="3"/>
  <c r="BH564" i="3"/>
  <c r="BG564" i="3"/>
  <c r="BF564" i="3"/>
  <c r="T564" i="3"/>
  <c r="T563" i="3" s="1"/>
  <c r="R564" i="3"/>
  <c r="R563" i="3" s="1"/>
  <c r="P564" i="3"/>
  <c r="P563" i="3" s="1"/>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54" i="3"/>
  <c r="BH554" i="3"/>
  <c r="BG554" i="3"/>
  <c r="BF554" i="3"/>
  <c r="T554" i="3"/>
  <c r="R554" i="3"/>
  <c r="P554" i="3"/>
  <c r="BI553" i="3"/>
  <c r="BH553" i="3"/>
  <c r="BG553" i="3"/>
  <c r="BF553" i="3"/>
  <c r="T553" i="3"/>
  <c r="R553" i="3"/>
  <c r="P553" i="3"/>
  <c r="BI552" i="3"/>
  <c r="BH552" i="3"/>
  <c r="BG552" i="3"/>
  <c r="BF552" i="3"/>
  <c r="T552" i="3"/>
  <c r="R552" i="3"/>
  <c r="P552" i="3"/>
  <c r="BI548" i="3"/>
  <c r="BH548" i="3"/>
  <c r="BG548" i="3"/>
  <c r="BF548" i="3"/>
  <c r="T548" i="3"/>
  <c r="R548" i="3"/>
  <c r="P548" i="3"/>
  <c r="BI545" i="3"/>
  <c r="BH545" i="3"/>
  <c r="BG545" i="3"/>
  <c r="BF545" i="3"/>
  <c r="T545" i="3"/>
  <c r="R545" i="3"/>
  <c r="P545" i="3"/>
  <c r="BI544" i="3"/>
  <c r="BH544" i="3"/>
  <c r="BG544" i="3"/>
  <c r="BF544" i="3"/>
  <c r="T544" i="3"/>
  <c r="R544" i="3"/>
  <c r="P544" i="3"/>
  <c r="BI542" i="3"/>
  <c r="BH542" i="3"/>
  <c r="BG542" i="3"/>
  <c r="BF542" i="3"/>
  <c r="T542" i="3"/>
  <c r="R542" i="3"/>
  <c r="P542" i="3"/>
  <c r="BI540" i="3"/>
  <c r="BH540" i="3"/>
  <c r="BG540" i="3"/>
  <c r="BF540" i="3"/>
  <c r="T540" i="3"/>
  <c r="R540" i="3"/>
  <c r="P540" i="3"/>
  <c r="BI536" i="3"/>
  <c r="BH536" i="3"/>
  <c r="BG536" i="3"/>
  <c r="BF536" i="3"/>
  <c r="T536" i="3"/>
  <c r="R536" i="3"/>
  <c r="P536" i="3"/>
  <c r="BI534" i="3"/>
  <c r="BH534" i="3"/>
  <c r="BG534" i="3"/>
  <c r="BF534" i="3"/>
  <c r="T534" i="3"/>
  <c r="R534" i="3"/>
  <c r="P534" i="3"/>
  <c r="BI531" i="3"/>
  <c r="BH531" i="3"/>
  <c r="BG531" i="3"/>
  <c r="BF531" i="3"/>
  <c r="T531" i="3"/>
  <c r="R531" i="3"/>
  <c r="P531" i="3"/>
  <c r="BI528" i="3"/>
  <c r="BH528" i="3"/>
  <c r="BG528" i="3"/>
  <c r="BF528" i="3"/>
  <c r="T528" i="3"/>
  <c r="R528" i="3"/>
  <c r="P528" i="3"/>
  <c r="BI527" i="3"/>
  <c r="BH527" i="3"/>
  <c r="BG527" i="3"/>
  <c r="BF527" i="3"/>
  <c r="T527" i="3"/>
  <c r="R527" i="3"/>
  <c r="P527" i="3"/>
  <c r="BI526" i="3"/>
  <c r="BH526" i="3"/>
  <c r="BG526" i="3"/>
  <c r="BF526" i="3"/>
  <c r="T526" i="3"/>
  <c r="R526" i="3"/>
  <c r="P526" i="3"/>
  <c r="BI523" i="3"/>
  <c r="BH523" i="3"/>
  <c r="BG523" i="3"/>
  <c r="BF523" i="3"/>
  <c r="T523" i="3"/>
  <c r="R523" i="3"/>
  <c r="P523" i="3"/>
  <c r="BI519" i="3"/>
  <c r="BH519" i="3"/>
  <c r="BG519" i="3"/>
  <c r="BF519" i="3"/>
  <c r="T519" i="3"/>
  <c r="R519" i="3"/>
  <c r="P519" i="3"/>
  <c r="BI515" i="3"/>
  <c r="BH515" i="3"/>
  <c r="BG515" i="3"/>
  <c r="BF515" i="3"/>
  <c r="T515" i="3"/>
  <c r="R515" i="3"/>
  <c r="P515" i="3"/>
  <c r="BI511" i="3"/>
  <c r="BH511" i="3"/>
  <c r="BG511" i="3"/>
  <c r="BF511" i="3"/>
  <c r="T511" i="3"/>
  <c r="R511" i="3"/>
  <c r="P511" i="3"/>
  <c r="BI506" i="3"/>
  <c r="BH506" i="3"/>
  <c r="BG506" i="3"/>
  <c r="BF506" i="3"/>
  <c r="T506" i="3"/>
  <c r="R506" i="3"/>
  <c r="P506" i="3"/>
  <c r="BI505" i="3"/>
  <c r="BH505" i="3"/>
  <c r="BG505" i="3"/>
  <c r="BF505" i="3"/>
  <c r="T505" i="3"/>
  <c r="R505" i="3"/>
  <c r="P505" i="3"/>
  <c r="BI503" i="3"/>
  <c r="BH503" i="3"/>
  <c r="BG503" i="3"/>
  <c r="BF503" i="3"/>
  <c r="T503" i="3"/>
  <c r="R503" i="3"/>
  <c r="P503" i="3"/>
  <c r="BI500" i="3"/>
  <c r="BH500" i="3"/>
  <c r="BG500" i="3"/>
  <c r="BF500" i="3"/>
  <c r="T500" i="3"/>
  <c r="R500" i="3"/>
  <c r="P500" i="3"/>
  <c r="BI499" i="3"/>
  <c r="BH499" i="3"/>
  <c r="BG499" i="3"/>
  <c r="BF499" i="3"/>
  <c r="T499" i="3"/>
  <c r="R499" i="3"/>
  <c r="P499" i="3"/>
  <c r="BI497" i="3"/>
  <c r="BH497" i="3"/>
  <c r="BG497" i="3"/>
  <c r="BF497" i="3"/>
  <c r="T497" i="3"/>
  <c r="R497" i="3"/>
  <c r="P497" i="3"/>
  <c r="BI490" i="3"/>
  <c r="BH490" i="3"/>
  <c r="BG490" i="3"/>
  <c r="BF490" i="3"/>
  <c r="T490" i="3"/>
  <c r="R490" i="3"/>
  <c r="P490" i="3"/>
  <c r="BI489" i="3"/>
  <c r="BH489" i="3"/>
  <c r="BG489" i="3"/>
  <c r="BF489" i="3"/>
  <c r="T489" i="3"/>
  <c r="R489" i="3"/>
  <c r="P489" i="3"/>
  <c r="BI483" i="3"/>
  <c r="BH483" i="3"/>
  <c r="BG483" i="3"/>
  <c r="BF483" i="3"/>
  <c r="T483" i="3"/>
  <c r="R483" i="3"/>
  <c r="P483" i="3"/>
  <c r="BI478" i="3"/>
  <c r="BH478" i="3"/>
  <c r="BG478" i="3"/>
  <c r="BF478" i="3"/>
  <c r="T478" i="3"/>
  <c r="R478" i="3"/>
  <c r="P478" i="3"/>
  <c r="BI474" i="3"/>
  <c r="BH474" i="3"/>
  <c r="BG474" i="3"/>
  <c r="BF474" i="3"/>
  <c r="T474" i="3"/>
  <c r="R474" i="3"/>
  <c r="P474" i="3"/>
  <c r="BI472" i="3"/>
  <c r="BH472" i="3"/>
  <c r="BG472" i="3"/>
  <c r="BF472" i="3"/>
  <c r="T472" i="3"/>
  <c r="R472" i="3"/>
  <c r="P472" i="3"/>
  <c r="BI470" i="3"/>
  <c r="BH470" i="3"/>
  <c r="BG470" i="3"/>
  <c r="BF470" i="3"/>
  <c r="T470" i="3"/>
  <c r="R470" i="3"/>
  <c r="P470" i="3"/>
  <c r="BI466" i="3"/>
  <c r="BH466" i="3"/>
  <c r="BG466" i="3"/>
  <c r="BF466" i="3"/>
  <c r="T466" i="3"/>
  <c r="R466" i="3"/>
  <c r="P466" i="3"/>
  <c r="BI462" i="3"/>
  <c r="BH462" i="3"/>
  <c r="BG462" i="3"/>
  <c r="BF462" i="3"/>
  <c r="T462" i="3"/>
  <c r="R462" i="3"/>
  <c r="P462" i="3"/>
  <c r="BI458" i="3"/>
  <c r="BH458" i="3"/>
  <c r="BG458" i="3"/>
  <c r="BF458" i="3"/>
  <c r="T458" i="3"/>
  <c r="R458" i="3"/>
  <c r="P458" i="3"/>
  <c r="BI456" i="3"/>
  <c r="BH456" i="3"/>
  <c r="BG456" i="3"/>
  <c r="BF456" i="3"/>
  <c r="T456" i="3"/>
  <c r="R456" i="3"/>
  <c r="P456" i="3"/>
  <c r="BI455" i="3"/>
  <c r="BH455" i="3"/>
  <c r="BG455" i="3"/>
  <c r="BF455" i="3"/>
  <c r="T455" i="3"/>
  <c r="R455" i="3"/>
  <c r="P455" i="3"/>
  <c r="BI453" i="3"/>
  <c r="BH453" i="3"/>
  <c r="BG453" i="3"/>
  <c r="BF453" i="3"/>
  <c r="T453" i="3"/>
  <c r="R453" i="3"/>
  <c r="P453" i="3"/>
  <c r="BI449" i="3"/>
  <c r="BH449" i="3"/>
  <c r="BG449" i="3"/>
  <c r="BF449" i="3"/>
  <c r="T449" i="3"/>
  <c r="R449" i="3"/>
  <c r="P449" i="3"/>
  <c r="BI445" i="3"/>
  <c r="BH445" i="3"/>
  <c r="BG445" i="3"/>
  <c r="BF445" i="3"/>
  <c r="T445" i="3"/>
  <c r="R445" i="3"/>
  <c r="P445" i="3"/>
  <c r="BI441" i="3"/>
  <c r="BH441" i="3"/>
  <c r="BG441" i="3"/>
  <c r="BF441" i="3"/>
  <c r="T441" i="3"/>
  <c r="R441" i="3"/>
  <c r="P441" i="3"/>
  <c r="BI439" i="3"/>
  <c r="BH439" i="3"/>
  <c r="BG439" i="3"/>
  <c r="BF439" i="3"/>
  <c r="T439" i="3"/>
  <c r="R439" i="3"/>
  <c r="P439" i="3"/>
  <c r="BI438" i="3"/>
  <c r="BH438" i="3"/>
  <c r="BG438" i="3"/>
  <c r="BF438" i="3"/>
  <c r="T438" i="3"/>
  <c r="R438" i="3"/>
  <c r="P438" i="3"/>
  <c r="BI436" i="3"/>
  <c r="BH436" i="3"/>
  <c r="BG436" i="3"/>
  <c r="BF436" i="3"/>
  <c r="T436" i="3"/>
  <c r="R436" i="3"/>
  <c r="P436" i="3"/>
  <c r="BI434" i="3"/>
  <c r="BH434" i="3"/>
  <c r="BG434" i="3"/>
  <c r="BF434" i="3"/>
  <c r="T434" i="3"/>
  <c r="R434" i="3"/>
  <c r="P434" i="3"/>
  <c r="BI431" i="3"/>
  <c r="BH431" i="3"/>
  <c r="BG431" i="3"/>
  <c r="BF431" i="3"/>
  <c r="T431" i="3"/>
  <c r="R431" i="3"/>
  <c r="P431" i="3"/>
  <c r="BI430" i="3"/>
  <c r="BH430" i="3"/>
  <c r="BG430" i="3"/>
  <c r="BF430" i="3"/>
  <c r="T430" i="3"/>
  <c r="R430" i="3"/>
  <c r="P430" i="3"/>
  <c r="BI429" i="3"/>
  <c r="BH429" i="3"/>
  <c r="BG429" i="3"/>
  <c r="BF429" i="3"/>
  <c r="T429" i="3"/>
  <c r="R429" i="3"/>
  <c r="P429" i="3"/>
  <c r="BI428" i="3"/>
  <c r="BH428" i="3"/>
  <c r="BG428" i="3"/>
  <c r="BF428" i="3"/>
  <c r="T428" i="3"/>
  <c r="R428" i="3"/>
  <c r="P428" i="3"/>
  <c r="BI427" i="3"/>
  <c r="BH427" i="3"/>
  <c r="BG427" i="3"/>
  <c r="BF427" i="3"/>
  <c r="T427" i="3"/>
  <c r="R427" i="3"/>
  <c r="P427" i="3"/>
  <c r="BI425" i="3"/>
  <c r="BH425" i="3"/>
  <c r="BG425" i="3"/>
  <c r="BF425" i="3"/>
  <c r="T425" i="3"/>
  <c r="R425" i="3"/>
  <c r="P425" i="3"/>
  <c r="BI421" i="3"/>
  <c r="BH421" i="3"/>
  <c r="BG421" i="3"/>
  <c r="BF421" i="3"/>
  <c r="T421" i="3"/>
  <c r="R421" i="3"/>
  <c r="P421" i="3"/>
  <c r="BI417" i="3"/>
  <c r="BH417" i="3"/>
  <c r="BG417" i="3"/>
  <c r="BF417" i="3"/>
  <c r="T417" i="3"/>
  <c r="R417" i="3"/>
  <c r="P417" i="3"/>
  <c r="BI414" i="3"/>
  <c r="BH414" i="3"/>
  <c r="BG414" i="3"/>
  <c r="BF414" i="3"/>
  <c r="T414" i="3"/>
  <c r="R414" i="3"/>
  <c r="P414" i="3"/>
  <c r="BI410" i="3"/>
  <c r="BH410" i="3"/>
  <c r="BG410" i="3"/>
  <c r="BF410" i="3"/>
  <c r="T410" i="3"/>
  <c r="R410" i="3"/>
  <c r="P410" i="3"/>
  <c r="BI405" i="3"/>
  <c r="BH405" i="3"/>
  <c r="BG405" i="3"/>
  <c r="BF405" i="3"/>
  <c r="T405" i="3"/>
  <c r="R405" i="3"/>
  <c r="P405" i="3"/>
  <c r="BI403" i="3"/>
  <c r="BH403" i="3"/>
  <c r="BG403" i="3"/>
  <c r="BF403" i="3"/>
  <c r="T403" i="3"/>
  <c r="R403" i="3"/>
  <c r="P403" i="3"/>
  <c r="BI399" i="3"/>
  <c r="BH399" i="3"/>
  <c r="BG399" i="3"/>
  <c r="BF399" i="3"/>
  <c r="T399" i="3"/>
  <c r="R399" i="3"/>
  <c r="P399" i="3"/>
  <c r="BI395" i="3"/>
  <c r="BH395" i="3"/>
  <c r="BG395" i="3"/>
  <c r="BF395" i="3"/>
  <c r="T395" i="3"/>
  <c r="R395" i="3"/>
  <c r="P395" i="3"/>
  <c r="BI394" i="3"/>
  <c r="BH394" i="3"/>
  <c r="BG394" i="3"/>
  <c r="BF394" i="3"/>
  <c r="T394" i="3"/>
  <c r="R394" i="3"/>
  <c r="P394" i="3"/>
  <c r="BI392" i="3"/>
  <c r="BH392" i="3"/>
  <c r="BG392" i="3"/>
  <c r="BF392" i="3"/>
  <c r="T392" i="3"/>
  <c r="R392" i="3"/>
  <c r="P392" i="3"/>
  <c r="BI391" i="3"/>
  <c r="BH391" i="3"/>
  <c r="BG391" i="3"/>
  <c r="BF391" i="3"/>
  <c r="T391" i="3"/>
  <c r="R391" i="3"/>
  <c r="P391" i="3"/>
  <c r="BI387" i="3"/>
  <c r="BH387" i="3"/>
  <c r="BG387" i="3"/>
  <c r="BF387" i="3"/>
  <c r="T387" i="3"/>
  <c r="R387" i="3"/>
  <c r="P387" i="3"/>
  <c r="BI383" i="3"/>
  <c r="BH383" i="3"/>
  <c r="BG383" i="3"/>
  <c r="BF383" i="3"/>
  <c r="T383" i="3"/>
  <c r="R383" i="3"/>
  <c r="P383" i="3"/>
  <c r="BI379" i="3"/>
  <c r="BH379" i="3"/>
  <c r="BG379" i="3"/>
  <c r="BF379" i="3"/>
  <c r="T379" i="3"/>
  <c r="R379" i="3"/>
  <c r="P379" i="3"/>
  <c r="BI376" i="3"/>
  <c r="BH376" i="3"/>
  <c r="BG376" i="3"/>
  <c r="BF376" i="3"/>
  <c r="T376" i="3"/>
  <c r="R376" i="3"/>
  <c r="P376" i="3"/>
  <c r="BI369" i="3"/>
  <c r="BH369" i="3"/>
  <c r="BG369" i="3"/>
  <c r="BF369" i="3"/>
  <c r="T369" i="3"/>
  <c r="R369" i="3"/>
  <c r="P369" i="3"/>
  <c r="BI366" i="3"/>
  <c r="BH366" i="3"/>
  <c r="BG366" i="3"/>
  <c r="BF366" i="3"/>
  <c r="T366" i="3"/>
  <c r="R366" i="3"/>
  <c r="P366" i="3"/>
  <c r="BI360" i="3"/>
  <c r="BH360" i="3"/>
  <c r="BG360" i="3"/>
  <c r="BF360" i="3"/>
  <c r="T360" i="3"/>
  <c r="R360" i="3"/>
  <c r="P360" i="3"/>
  <c r="BI355" i="3"/>
  <c r="BH355" i="3"/>
  <c r="BG355" i="3"/>
  <c r="BF355" i="3"/>
  <c r="T355" i="3"/>
  <c r="R355" i="3"/>
  <c r="P355"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6" i="3"/>
  <c r="BH336" i="3"/>
  <c r="BG336" i="3"/>
  <c r="BF336" i="3"/>
  <c r="T336" i="3"/>
  <c r="R336" i="3"/>
  <c r="P336" i="3"/>
  <c r="BI334" i="3"/>
  <c r="BH334" i="3"/>
  <c r="BG334" i="3"/>
  <c r="BF334" i="3"/>
  <c r="T334" i="3"/>
  <c r="R334" i="3"/>
  <c r="P334" i="3"/>
  <c r="BI330" i="3"/>
  <c r="BH330" i="3"/>
  <c r="BG330" i="3"/>
  <c r="BF330" i="3"/>
  <c r="T330" i="3"/>
  <c r="R330" i="3"/>
  <c r="P330" i="3"/>
  <c r="BI325" i="3"/>
  <c r="BH325" i="3"/>
  <c r="BG325" i="3"/>
  <c r="BF325" i="3"/>
  <c r="T325" i="3"/>
  <c r="R325" i="3"/>
  <c r="P325" i="3"/>
  <c r="BI323" i="3"/>
  <c r="BH323" i="3"/>
  <c r="BG323" i="3"/>
  <c r="BF323" i="3"/>
  <c r="T323" i="3"/>
  <c r="R323" i="3"/>
  <c r="P323" i="3"/>
  <c r="BI321" i="3"/>
  <c r="BH321" i="3"/>
  <c r="BG321" i="3"/>
  <c r="BF321" i="3"/>
  <c r="T321" i="3"/>
  <c r="R321" i="3"/>
  <c r="P321" i="3"/>
  <c r="BI317" i="3"/>
  <c r="BH317" i="3"/>
  <c r="BG317" i="3"/>
  <c r="BF317" i="3"/>
  <c r="T317" i="3"/>
  <c r="R317" i="3"/>
  <c r="P317" i="3"/>
  <c r="BI316" i="3"/>
  <c r="BH316" i="3"/>
  <c r="BG316" i="3"/>
  <c r="BF316" i="3"/>
  <c r="T316" i="3"/>
  <c r="R316" i="3"/>
  <c r="P316" i="3"/>
  <c r="BI312" i="3"/>
  <c r="BH312" i="3"/>
  <c r="BG312" i="3"/>
  <c r="BF312" i="3"/>
  <c r="T312" i="3"/>
  <c r="R312" i="3"/>
  <c r="P312" i="3"/>
  <c r="BI308" i="3"/>
  <c r="BH308" i="3"/>
  <c r="BG308" i="3"/>
  <c r="BF308" i="3"/>
  <c r="T308" i="3"/>
  <c r="R308" i="3"/>
  <c r="P308" i="3"/>
  <c r="BI304" i="3"/>
  <c r="BH304" i="3"/>
  <c r="BG304" i="3"/>
  <c r="BF304" i="3"/>
  <c r="T304" i="3"/>
  <c r="R304" i="3"/>
  <c r="P304" i="3"/>
  <c r="BI302" i="3"/>
  <c r="BH302" i="3"/>
  <c r="BG302" i="3"/>
  <c r="BF302" i="3"/>
  <c r="T302" i="3"/>
  <c r="R302" i="3"/>
  <c r="P302" i="3"/>
  <c r="BI299" i="3"/>
  <c r="BH299" i="3"/>
  <c r="BG299" i="3"/>
  <c r="BF299" i="3"/>
  <c r="T299" i="3"/>
  <c r="R299" i="3"/>
  <c r="P299" i="3"/>
  <c r="BI296" i="3"/>
  <c r="BH296" i="3"/>
  <c r="BG296" i="3"/>
  <c r="BF296" i="3"/>
  <c r="T296" i="3"/>
  <c r="R296" i="3"/>
  <c r="P296"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80" i="3"/>
  <c r="BH280" i="3"/>
  <c r="BG280" i="3"/>
  <c r="BF280" i="3"/>
  <c r="T280" i="3"/>
  <c r="R280" i="3"/>
  <c r="P280" i="3"/>
  <c r="BI279" i="3"/>
  <c r="BH279" i="3"/>
  <c r="BG279" i="3"/>
  <c r="BF279" i="3"/>
  <c r="T279" i="3"/>
  <c r="R279" i="3"/>
  <c r="P279" i="3"/>
  <c r="BI275" i="3"/>
  <c r="BH275" i="3"/>
  <c r="BG275" i="3"/>
  <c r="BF275" i="3"/>
  <c r="T275" i="3"/>
  <c r="R275" i="3"/>
  <c r="P275" i="3"/>
  <c r="BI264" i="3"/>
  <c r="BH264" i="3"/>
  <c r="BG264" i="3"/>
  <c r="BF264" i="3"/>
  <c r="T264" i="3"/>
  <c r="R264" i="3"/>
  <c r="P264" i="3"/>
  <c r="BI251" i="3"/>
  <c r="BH251" i="3"/>
  <c r="BG251" i="3"/>
  <c r="BF251" i="3"/>
  <c r="T251" i="3"/>
  <c r="R251" i="3"/>
  <c r="P251" i="3"/>
  <c r="BI247" i="3"/>
  <c r="BH247" i="3"/>
  <c r="BG247" i="3"/>
  <c r="BF247" i="3"/>
  <c r="T247" i="3"/>
  <c r="R247" i="3"/>
  <c r="P247" i="3"/>
  <c r="BI245" i="3"/>
  <c r="BH245" i="3"/>
  <c r="BG245" i="3"/>
  <c r="BF245" i="3"/>
  <c r="T245" i="3"/>
  <c r="R245" i="3"/>
  <c r="P245" i="3"/>
  <c r="BI240" i="3"/>
  <c r="BH240" i="3"/>
  <c r="BG240" i="3"/>
  <c r="BF240" i="3"/>
  <c r="T240" i="3"/>
  <c r="R240" i="3"/>
  <c r="P240" i="3"/>
  <c r="BI239" i="3"/>
  <c r="BH239" i="3"/>
  <c r="BG239" i="3"/>
  <c r="BF239" i="3"/>
  <c r="T239" i="3"/>
  <c r="R239" i="3"/>
  <c r="P239" i="3"/>
  <c r="BI236" i="3"/>
  <c r="BH236" i="3"/>
  <c r="BG236" i="3"/>
  <c r="BF236" i="3"/>
  <c r="T236" i="3"/>
  <c r="R236" i="3"/>
  <c r="P236" i="3"/>
  <c r="BI232" i="3"/>
  <c r="BH232" i="3"/>
  <c r="BG232" i="3"/>
  <c r="BF232" i="3"/>
  <c r="T232" i="3"/>
  <c r="R232" i="3"/>
  <c r="P232" i="3"/>
  <c r="BI229" i="3"/>
  <c r="BH229" i="3"/>
  <c r="BG229" i="3"/>
  <c r="BF229" i="3"/>
  <c r="T229" i="3"/>
  <c r="R229" i="3"/>
  <c r="P229" i="3"/>
  <c r="BI225" i="3"/>
  <c r="BH225" i="3"/>
  <c r="BG225" i="3"/>
  <c r="BF225" i="3"/>
  <c r="T225" i="3"/>
  <c r="R225" i="3"/>
  <c r="P225" i="3"/>
  <c r="BI220" i="3"/>
  <c r="BH220" i="3"/>
  <c r="BG220" i="3"/>
  <c r="BF220" i="3"/>
  <c r="T220" i="3"/>
  <c r="R220" i="3"/>
  <c r="P220" i="3"/>
  <c r="BI216" i="3"/>
  <c r="BH216" i="3"/>
  <c r="BG216" i="3"/>
  <c r="BF216" i="3"/>
  <c r="T216" i="3"/>
  <c r="R216" i="3"/>
  <c r="P216" i="3"/>
  <c r="BI212" i="3"/>
  <c r="BH212" i="3"/>
  <c r="BG212" i="3"/>
  <c r="BF212" i="3"/>
  <c r="T212" i="3"/>
  <c r="R212" i="3"/>
  <c r="P212" i="3"/>
  <c r="BI208" i="3"/>
  <c r="BH208" i="3"/>
  <c r="BG208" i="3"/>
  <c r="BF208" i="3"/>
  <c r="T208" i="3"/>
  <c r="R208" i="3"/>
  <c r="P208" i="3"/>
  <c r="BI206" i="3"/>
  <c r="BH206" i="3"/>
  <c r="BG206" i="3"/>
  <c r="BF206" i="3"/>
  <c r="T206" i="3"/>
  <c r="R206" i="3"/>
  <c r="P206"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7" i="3"/>
  <c r="BH187" i="3"/>
  <c r="BG187" i="3"/>
  <c r="BF187" i="3"/>
  <c r="T187" i="3"/>
  <c r="R187" i="3"/>
  <c r="P187" i="3"/>
  <c r="BI186" i="3"/>
  <c r="BH186" i="3"/>
  <c r="BG186" i="3"/>
  <c r="BF186" i="3"/>
  <c r="T186" i="3"/>
  <c r="R186" i="3"/>
  <c r="P186" i="3"/>
  <c r="BI183" i="3"/>
  <c r="BH183" i="3"/>
  <c r="BG183" i="3"/>
  <c r="BF183" i="3"/>
  <c r="T183" i="3"/>
  <c r="R183" i="3"/>
  <c r="P183" i="3"/>
  <c r="BI179" i="3"/>
  <c r="BH179" i="3"/>
  <c r="BG179" i="3"/>
  <c r="BF179" i="3"/>
  <c r="T179" i="3"/>
  <c r="R179" i="3"/>
  <c r="P179" i="3"/>
  <c r="BI178" i="3"/>
  <c r="BH178" i="3"/>
  <c r="BG178" i="3"/>
  <c r="BF178" i="3"/>
  <c r="T178" i="3"/>
  <c r="R178" i="3"/>
  <c r="P178" i="3"/>
  <c r="BI176" i="3"/>
  <c r="BH176" i="3"/>
  <c r="BG176" i="3"/>
  <c r="BF176" i="3"/>
  <c r="T176" i="3"/>
  <c r="R176" i="3"/>
  <c r="P176" i="3"/>
  <c r="BI174" i="3"/>
  <c r="BH174" i="3"/>
  <c r="BG174" i="3"/>
  <c r="BF174" i="3"/>
  <c r="T174" i="3"/>
  <c r="R174" i="3"/>
  <c r="P174" i="3"/>
  <c r="BI169" i="3"/>
  <c r="BH169" i="3"/>
  <c r="BG169" i="3"/>
  <c r="BF169" i="3"/>
  <c r="T169" i="3"/>
  <c r="R169" i="3"/>
  <c r="P169" i="3"/>
  <c r="BI167" i="3"/>
  <c r="BH167" i="3"/>
  <c r="BG167" i="3"/>
  <c r="BF167" i="3"/>
  <c r="T167" i="3"/>
  <c r="R167" i="3"/>
  <c r="P167" i="3"/>
  <c r="BI166" i="3"/>
  <c r="BH166" i="3"/>
  <c r="BG166" i="3"/>
  <c r="BF166" i="3"/>
  <c r="T166" i="3"/>
  <c r="R166" i="3"/>
  <c r="P166" i="3"/>
  <c r="BI162" i="3"/>
  <c r="BH162" i="3"/>
  <c r="BG162" i="3"/>
  <c r="BF162" i="3"/>
  <c r="T162" i="3"/>
  <c r="R162" i="3"/>
  <c r="P162"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J143" i="3"/>
  <c r="J142" i="3"/>
  <c r="F142" i="3"/>
  <c r="F140" i="3"/>
  <c r="E138" i="3"/>
  <c r="J92" i="3"/>
  <c r="J91" i="3"/>
  <c r="F91" i="3"/>
  <c r="F89" i="3"/>
  <c r="E87" i="3"/>
  <c r="F143" i="3"/>
  <c r="J12" i="3"/>
  <c r="J140" i="3" s="1"/>
  <c r="E7" i="3"/>
  <c r="E85" i="3" s="1"/>
  <c r="J37" i="2"/>
  <c r="J36" i="2"/>
  <c r="AY95" i="1" s="1"/>
  <c r="J35" i="2"/>
  <c r="AX95" i="1"/>
  <c r="BI311" i="2"/>
  <c r="BH311" i="2"/>
  <c r="BG311" i="2"/>
  <c r="BF311" i="2"/>
  <c r="T311" i="2"/>
  <c r="T310" i="2" s="1"/>
  <c r="R311" i="2"/>
  <c r="R310" i="2"/>
  <c r="P311" i="2"/>
  <c r="P310" i="2" s="1"/>
  <c r="BI309" i="2"/>
  <c r="BH309" i="2"/>
  <c r="BG309" i="2"/>
  <c r="BF309" i="2"/>
  <c r="T309" i="2"/>
  <c r="R309" i="2"/>
  <c r="P309" i="2"/>
  <c r="BI307" i="2"/>
  <c r="BH307" i="2"/>
  <c r="BG307" i="2"/>
  <c r="BF307" i="2"/>
  <c r="T307" i="2"/>
  <c r="R307" i="2"/>
  <c r="P307" i="2"/>
  <c r="BI305" i="2"/>
  <c r="BH305" i="2"/>
  <c r="BG305" i="2"/>
  <c r="BF305" i="2"/>
  <c r="T305" i="2"/>
  <c r="R305" i="2"/>
  <c r="P305" i="2"/>
  <c r="BI302" i="2"/>
  <c r="BH302" i="2"/>
  <c r="BG302" i="2"/>
  <c r="BF302" i="2"/>
  <c r="T302" i="2"/>
  <c r="R302" i="2"/>
  <c r="P302" i="2"/>
  <c r="BI300" i="2"/>
  <c r="BH300" i="2"/>
  <c r="BG300" i="2"/>
  <c r="BF300" i="2"/>
  <c r="T300" i="2"/>
  <c r="R300" i="2"/>
  <c r="P300" i="2"/>
  <c r="BI298" i="2"/>
  <c r="BH298" i="2"/>
  <c r="BG298" i="2"/>
  <c r="BF298" i="2"/>
  <c r="T298" i="2"/>
  <c r="R298" i="2"/>
  <c r="P298" i="2"/>
  <c r="BI293" i="2"/>
  <c r="BH293" i="2"/>
  <c r="BG293" i="2"/>
  <c r="BF293" i="2"/>
  <c r="T293" i="2"/>
  <c r="R293" i="2"/>
  <c r="P293" i="2"/>
  <c r="BI289" i="2"/>
  <c r="BH289" i="2"/>
  <c r="BG289" i="2"/>
  <c r="BF289" i="2"/>
  <c r="T289" i="2"/>
  <c r="R289" i="2"/>
  <c r="P289" i="2"/>
  <c r="BI286" i="2"/>
  <c r="BH286" i="2"/>
  <c r="BG286" i="2"/>
  <c r="BF286" i="2"/>
  <c r="T286" i="2"/>
  <c r="R286" i="2"/>
  <c r="P286" i="2"/>
  <c r="BI283" i="2"/>
  <c r="BH283" i="2"/>
  <c r="BG283" i="2"/>
  <c r="BF283" i="2"/>
  <c r="T283" i="2"/>
  <c r="R283" i="2"/>
  <c r="P283" i="2"/>
  <c r="BI281" i="2"/>
  <c r="BH281" i="2"/>
  <c r="BG281" i="2"/>
  <c r="BF281" i="2"/>
  <c r="T281" i="2"/>
  <c r="R281" i="2"/>
  <c r="P281" i="2"/>
  <c r="BI279" i="2"/>
  <c r="BH279" i="2"/>
  <c r="BG279" i="2"/>
  <c r="BF279" i="2"/>
  <c r="T279" i="2"/>
  <c r="R279" i="2"/>
  <c r="P279" i="2"/>
  <c r="BI275" i="2"/>
  <c r="BH275" i="2"/>
  <c r="BG275" i="2"/>
  <c r="BF275" i="2"/>
  <c r="T275" i="2"/>
  <c r="R275" i="2"/>
  <c r="P275"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4" i="2"/>
  <c r="BH254" i="2"/>
  <c r="BG254" i="2"/>
  <c r="BF254" i="2"/>
  <c r="T254" i="2"/>
  <c r="R254" i="2"/>
  <c r="P254" i="2"/>
  <c r="BI250" i="2"/>
  <c r="BH250" i="2"/>
  <c r="BG250" i="2"/>
  <c r="BF250" i="2"/>
  <c r="T250" i="2"/>
  <c r="R250" i="2"/>
  <c r="P250" i="2"/>
  <c r="BI247" i="2"/>
  <c r="BH247" i="2"/>
  <c r="BG247" i="2"/>
  <c r="BF247" i="2"/>
  <c r="T247" i="2"/>
  <c r="R247" i="2"/>
  <c r="P247" i="2"/>
  <c r="BI243" i="2"/>
  <c r="BH243" i="2"/>
  <c r="BG243" i="2"/>
  <c r="BF243" i="2"/>
  <c r="T243" i="2"/>
  <c r="T242" i="2" s="1"/>
  <c r="R243" i="2"/>
  <c r="R242" i="2"/>
  <c r="P243" i="2"/>
  <c r="P242" i="2" s="1"/>
  <c r="BI238" i="2"/>
  <c r="BH238" i="2"/>
  <c r="BG238" i="2"/>
  <c r="BF238" i="2"/>
  <c r="T238" i="2"/>
  <c r="T237" i="2" s="1"/>
  <c r="R238" i="2"/>
  <c r="R237" i="2" s="1"/>
  <c r="P238" i="2"/>
  <c r="P237" i="2"/>
  <c r="BI235" i="2"/>
  <c r="BH235" i="2"/>
  <c r="BG235" i="2"/>
  <c r="BF235" i="2"/>
  <c r="T235" i="2"/>
  <c r="R235" i="2"/>
  <c r="P235" i="2"/>
  <c r="BI233" i="2"/>
  <c r="BH233" i="2"/>
  <c r="BG233" i="2"/>
  <c r="BF233" i="2"/>
  <c r="T233" i="2"/>
  <c r="R233" i="2"/>
  <c r="P233" i="2"/>
  <c r="BI232" i="2"/>
  <c r="BH232" i="2"/>
  <c r="BG232" i="2"/>
  <c r="BF232" i="2"/>
  <c r="T232" i="2"/>
  <c r="R232" i="2"/>
  <c r="P232" i="2"/>
  <c r="BI231" i="2"/>
  <c r="BH231" i="2"/>
  <c r="BG231" i="2"/>
  <c r="BF231" i="2"/>
  <c r="T231" i="2"/>
  <c r="R231" i="2"/>
  <c r="P231" i="2"/>
  <c r="BI228" i="2"/>
  <c r="BH228" i="2"/>
  <c r="BG228" i="2"/>
  <c r="BF228" i="2"/>
  <c r="T228" i="2"/>
  <c r="R228" i="2"/>
  <c r="P228" i="2"/>
  <c r="BI224" i="2"/>
  <c r="BH224" i="2"/>
  <c r="BG224" i="2"/>
  <c r="BF224" i="2"/>
  <c r="T224" i="2"/>
  <c r="R224" i="2"/>
  <c r="P224" i="2"/>
  <c r="BI217" i="2"/>
  <c r="BH217" i="2"/>
  <c r="BG217" i="2"/>
  <c r="BF217" i="2"/>
  <c r="T217" i="2"/>
  <c r="R217" i="2"/>
  <c r="P217" i="2"/>
  <c r="BI213" i="2"/>
  <c r="BH213" i="2"/>
  <c r="BG213" i="2"/>
  <c r="BF213" i="2"/>
  <c r="T213" i="2"/>
  <c r="R213" i="2"/>
  <c r="P213"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5" i="2"/>
  <c r="BH175" i="2"/>
  <c r="BG175" i="2"/>
  <c r="BF175" i="2"/>
  <c r="T175" i="2"/>
  <c r="R175" i="2"/>
  <c r="P175" i="2"/>
  <c r="BI173" i="2"/>
  <c r="BH173" i="2"/>
  <c r="BG173" i="2"/>
  <c r="BF173" i="2"/>
  <c r="T173" i="2"/>
  <c r="R173" i="2"/>
  <c r="P173" i="2"/>
  <c r="BI169" i="2"/>
  <c r="BH169" i="2"/>
  <c r="BG169" i="2"/>
  <c r="BF169" i="2"/>
  <c r="T169" i="2"/>
  <c r="R169" i="2"/>
  <c r="P169" i="2"/>
  <c r="BI165" i="2"/>
  <c r="BH165" i="2"/>
  <c r="BG165" i="2"/>
  <c r="BF165" i="2"/>
  <c r="T165" i="2"/>
  <c r="R165" i="2"/>
  <c r="P165" i="2"/>
  <c r="BI164" i="2"/>
  <c r="BH164" i="2"/>
  <c r="BG164" i="2"/>
  <c r="BF164" i="2"/>
  <c r="T164" i="2"/>
  <c r="R164" i="2"/>
  <c r="P164" i="2"/>
  <c r="BI159" i="2"/>
  <c r="BH159" i="2"/>
  <c r="BG159" i="2"/>
  <c r="BF159" i="2"/>
  <c r="T159" i="2"/>
  <c r="R159" i="2"/>
  <c r="P159"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6" i="2"/>
  <c r="BH136" i="2"/>
  <c r="BG136" i="2"/>
  <c r="BF136" i="2"/>
  <c r="T136" i="2"/>
  <c r="R136" i="2"/>
  <c r="P136" i="2"/>
  <c r="BI132" i="2"/>
  <c r="BH132" i="2"/>
  <c r="BG132" i="2"/>
  <c r="BF132" i="2"/>
  <c r="T132" i="2"/>
  <c r="R132" i="2"/>
  <c r="P132" i="2"/>
  <c r="BI130" i="2"/>
  <c r="BH130" i="2"/>
  <c r="BG130" i="2"/>
  <c r="BF130" i="2"/>
  <c r="T130" i="2"/>
  <c r="R130" i="2"/>
  <c r="P130" i="2"/>
  <c r="J124" i="2"/>
  <c r="J123" i="2"/>
  <c r="F123" i="2"/>
  <c r="F121" i="2"/>
  <c r="E119" i="2"/>
  <c r="J92" i="2"/>
  <c r="J91" i="2"/>
  <c r="F91" i="2"/>
  <c r="F89" i="2"/>
  <c r="E87" i="2"/>
  <c r="F92" i="2"/>
  <c r="J12" i="2"/>
  <c r="J121" i="2" s="1"/>
  <c r="E7" i="2"/>
  <c r="E117" i="2" s="1"/>
  <c r="L90" i="1"/>
  <c r="AM90" i="1"/>
  <c r="AM89" i="1"/>
  <c r="L89" i="1"/>
  <c r="AM87" i="1"/>
  <c r="L87" i="1"/>
  <c r="L85" i="1"/>
  <c r="L84" i="1"/>
  <c r="BK311" i="2"/>
  <c r="J307" i="2"/>
  <c r="BK302" i="2"/>
  <c r="BK298" i="2"/>
  <c r="BK289" i="2"/>
  <c r="BK283" i="2"/>
  <c r="BK279" i="2"/>
  <c r="J271" i="2"/>
  <c r="BK263" i="2"/>
  <c r="J254" i="2"/>
  <c r="J247" i="2"/>
  <c r="J238" i="2"/>
  <c r="J233" i="2"/>
  <c r="BK231" i="2"/>
  <c r="J224" i="2"/>
  <c r="BK213" i="2"/>
  <c r="BK208" i="2"/>
  <c r="BK204" i="2"/>
  <c r="J200" i="2"/>
  <c r="BK196" i="2"/>
  <c r="BK193" i="2"/>
  <c r="J189" i="2"/>
  <c r="BK185" i="2"/>
  <c r="J179" i="2"/>
  <c r="J173" i="2"/>
  <c r="BK165" i="2"/>
  <c r="J159" i="2"/>
  <c r="J152" i="2"/>
  <c r="BK148" i="2"/>
  <c r="J144" i="2"/>
  <c r="BK136" i="2"/>
  <c r="BK130" i="2"/>
  <c r="BK309" i="2"/>
  <c r="BK305" i="2"/>
  <c r="J300" i="2"/>
  <c r="J298" i="2"/>
  <c r="J286" i="2"/>
  <c r="J281" i="2"/>
  <c r="J275" i="2"/>
  <c r="BK267" i="2"/>
  <c r="BK258" i="2"/>
  <c r="J250" i="2"/>
  <c r="BK243" i="2"/>
  <c r="BK235" i="2"/>
  <c r="J232" i="2"/>
  <c r="J228" i="2"/>
  <c r="BK224" i="2"/>
  <c r="J213" i="2"/>
  <c r="J208" i="2"/>
  <c r="J204" i="2"/>
  <c r="BK200" i="2"/>
  <c r="J196" i="2"/>
  <c r="J193" i="2"/>
  <c r="BK189" i="2"/>
  <c r="J185" i="2"/>
  <c r="BK179" i="2"/>
  <c r="BK173" i="2"/>
  <c r="J165" i="2"/>
  <c r="BK159" i="2"/>
  <c r="BK152" i="2"/>
  <c r="BK150" i="2"/>
  <c r="BK146" i="2"/>
  <c r="J136" i="2"/>
  <c r="BK132" i="2"/>
  <c r="AS94" i="1"/>
  <c r="J997" i="3"/>
  <c r="J994" i="3"/>
  <c r="BK990" i="3"/>
  <c r="J977" i="3"/>
  <c r="J972" i="3"/>
  <c r="J965" i="3"/>
  <c r="J955" i="3"/>
  <c r="J952" i="3"/>
  <c r="J945" i="3"/>
  <c r="J938" i="3"/>
  <c r="J934" i="3"/>
  <c r="J931" i="3"/>
  <c r="J926" i="3"/>
  <c r="BK923" i="3"/>
  <c r="J913" i="3"/>
  <c r="J909" i="3"/>
  <c r="J905" i="3"/>
  <c r="BK901" i="3"/>
  <c r="BK897" i="3"/>
  <c r="J895" i="3"/>
  <c r="J889" i="3"/>
  <c r="J887" i="3"/>
  <c r="J882" i="3"/>
  <c r="J878" i="3"/>
  <c r="BK874" i="3"/>
  <c r="J870" i="3"/>
  <c r="BK866" i="3"/>
  <c r="BK862" i="3"/>
  <c r="J858" i="3"/>
  <c r="BK854" i="3"/>
  <c r="J850" i="3"/>
  <c r="BK846" i="3"/>
  <c r="BK842" i="3"/>
  <c r="J838" i="3"/>
  <c r="BK834" i="3"/>
  <c r="J830" i="3"/>
  <c r="J826" i="3"/>
  <c r="BK822" i="3"/>
  <c r="J818" i="3"/>
  <c r="J814" i="3"/>
  <c r="J810" i="3"/>
  <c r="BK799" i="3"/>
  <c r="BK797" i="3"/>
  <c r="BK795" i="3"/>
  <c r="BK794" i="3"/>
  <c r="BK792" i="3"/>
  <c r="BK791" i="3"/>
  <c r="BK778" i="3"/>
  <c r="BK765" i="3"/>
  <c r="J756" i="3"/>
  <c r="J752" i="3"/>
  <c r="J745" i="3"/>
  <c r="BK735" i="3"/>
  <c r="BK732" i="3"/>
  <c r="J729" i="3"/>
  <c r="BK726" i="3"/>
  <c r="BK715" i="3"/>
  <c r="J712" i="3"/>
  <c r="BK702" i="3"/>
  <c r="J693" i="3"/>
  <c r="BK689" i="3"/>
  <c r="J685" i="3"/>
  <c r="J680" i="3"/>
  <c r="J674" i="3"/>
  <c r="J669" i="3"/>
  <c r="BK667" i="3"/>
  <c r="J662" i="3"/>
  <c r="J654" i="3"/>
  <c r="BK647" i="3"/>
  <c r="BK640" i="3"/>
  <c r="J634" i="3"/>
  <c r="BK625" i="3"/>
  <c r="BK615" i="3"/>
  <c r="BK610" i="3"/>
  <c r="J608" i="3"/>
  <c r="BK605" i="3"/>
  <c r="BK603" i="3"/>
  <c r="BK599" i="3"/>
  <c r="BK595" i="3"/>
  <c r="J591" i="3"/>
  <c r="BK587" i="3"/>
  <c r="J585" i="3"/>
  <c r="J581" i="3"/>
  <c r="J577" i="3"/>
  <c r="J575" i="3"/>
  <c r="BK571" i="3"/>
  <c r="BK567" i="3"/>
  <c r="J564" i="3"/>
  <c r="J561" i="3"/>
  <c r="J559" i="3"/>
  <c r="J557" i="3"/>
  <c r="J554" i="3"/>
  <c r="J552" i="3"/>
  <c r="BK545" i="3"/>
  <c r="J542" i="3"/>
  <c r="BK536" i="3"/>
  <c r="J531" i="3"/>
  <c r="BK527" i="3"/>
  <c r="J523" i="3"/>
  <c r="J515" i="3"/>
  <c r="BK506" i="3"/>
  <c r="BK503" i="3"/>
  <c r="J499" i="3"/>
  <c r="BK490" i="3"/>
  <c r="BK483" i="3"/>
  <c r="J474" i="3"/>
  <c r="J470" i="3"/>
  <c r="J462" i="3"/>
  <c r="J456" i="3"/>
  <c r="J453" i="3"/>
  <c r="BK441" i="3"/>
  <c r="BK438" i="3"/>
  <c r="J434" i="3"/>
  <c r="BK430" i="3"/>
  <c r="J428" i="3"/>
  <c r="J425" i="3"/>
  <c r="BK417" i="3"/>
  <c r="J410" i="3"/>
  <c r="J403" i="3"/>
  <c r="J395" i="3"/>
  <c r="J392" i="3"/>
  <c r="BK387" i="3"/>
  <c r="J379" i="3"/>
  <c r="BK369" i="3"/>
  <c r="BK360" i="3"/>
  <c r="J350" i="3"/>
  <c r="BK346" i="3"/>
  <c r="BK342" i="3"/>
  <c r="J338" i="3"/>
  <c r="J334" i="3"/>
  <c r="J330" i="3"/>
  <c r="BK323" i="3"/>
  <c r="BK317" i="3"/>
  <c r="BK308" i="3"/>
  <c r="J302" i="3"/>
  <c r="J296" i="3"/>
  <c r="J293" i="3"/>
  <c r="BK289" i="3"/>
  <c r="J285" i="3"/>
  <c r="J281" i="3"/>
  <c r="BK279" i="3"/>
  <c r="J264" i="3"/>
  <c r="J247" i="3"/>
  <c r="BK240" i="3"/>
  <c r="J236" i="3"/>
  <c r="J229" i="3"/>
  <c r="J220" i="3"/>
  <c r="J212" i="3"/>
  <c r="BK206" i="3"/>
  <c r="BK202" i="3"/>
  <c r="BK200" i="3"/>
  <c r="BK198" i="3"/>
  <c r="J196" i="3"/>
  <c r="J192" i="3"/>
  <c r="BK190" i="3"/>
  <c r="BK186" i="3"/>
  <c r="BK179" i="3"/>
  <c r="BK176" i="3"/>
  <c r="J169" i="3"/>
  <c r="J166" i="3"/>
  <c r="BK158" i="3"/>
  <c r="BK156" i="3"/>
  <c r="BK154" i="3"/>
  <c r="J151" i="3"/>
  <c r="J996" i="3"/>
  <c r="J992" i="3"/>
  <c r="J984" i="3"/>
  <c r="BK972" i="3"/>
  <c r="BK965" i="3"/>
  <c r="BK955" i="3"/>
  <c r="BK952" i="3"/>
  <c r="BK945" i="3"/>
  <c r="BK938" i="3"/>
  <c r="BK934" i="3"/>
  <c r="BK931" i="3"/>
  <c r="BK926" i="3"/>
  <c r="J923" i="3"/>
  <c r="J916" i="3"/>
  <c r="BK912" i="3"/>
  <c r="BK907" i="3"/>
  <c r="J903" i="3"/>
  <c r="BK899" i="3"/>
  <c r="BK895" i="3"/>
  <c r="BK893" i="3"/>
  <c r="BK889" i="3"/>
  <c r="BK884" i="3"/>
  <c r="BK880" i="3"/>
  <c r="J874" i="3"/>
  <c r="BK870" i="3"/>
  <c r="J866" i="3"/>
  <c r="J862" i="3"/>
  <c r="BK858" i="3"/>
  <c r="J854" i="3"/>
  <c r="BK850" i="3"/>
  <c r="J846" i="3"/>
  <c r="J842" i="3"/>
  <c r="BK838" i="3"/>
  <c r="J834" i="3"/>
  <c r="BK830" i="3"/>
  <c r="BK826" i="3"/>
  <c r="BK820" i="3"/>
  <c r="J816" i="3"/>
  <c r="BK812" i="3"/>
  <c r="BK808" i="3"/>
  <c r="J789" i="3"/>
  <c r="J768" i="3"/>
  <c r="BK763" i="3"/>
  <c r="BK754" i="3"/>
  <c r="J749" i="3"/>
  <c r="BK738" i="3"/>
  <c r="BK733" i="3"/>
  <c r="J731" i="3"/>
  <c r="J728" i="3"/>
  <c r="J723" i="3"/>
  <c r="J715" i="3"/>
  <c r="BK705" i="3"/>
  <c r="J695" i="3"/>
  <c r="J692" i="3"/>
  <c r="BK686" i="3"/>
  <c r="J683" i="3"/>
  <c r="BK678" i="3"/>
  <c r="BK672" i="3"/>
  <c r="BK668" i="3"/>
  <c r="J665" i="3"/>
  <c r="BK657" i="3"/>
  <c r="BK650" i="3"/>
  <c r="J643" i="3"/>
  <c r="BK636" i="3"/>
  <c r="BK631" i="3"/>
  <c r="J622" i="3"/>
  <c r="BK612" i="3"/>
  <c r="BK609" i="3"/>
  <c r="J607" i="3"/>
  <c r="BK604" i="3"/>
  <c r="BK602" i="3"/>
  <c r="BK596" i="3"/>
  <c r="J592" i="3"/>
  <c r="J590" i="3"/>
  <c r="BK586" i="3"/>
  <c r="J582" i="3"/>
  <c r="BK580" i="3"/>
  <c r="J576" i="3"/>
  <c r="BK572" i="3"/>
  <c r="BK570" i="3"/>
  <c r="BK566" i="3"/>
  <c r="J562" i="3"/>
  <c r="BK560" i="3"/>
  <c r="BK558" i="3"/>
  <c r="J556" i="3"/>
  <c r="J553" i="3"/>
  <c r="BK548" i="3"/>
  <c r="BK544" i="3"/>
  <c r="BK540" i="3"/>
  <c r="J534" i="3"/>
  <c r="J528" i="3"/>
  <c r="BK526" i="3"/>
  <c r="J519" i="3"/>
  <c r="J511" i="3"/>
  <c r="J505" i="3"/>
  <c r="BK500" i="3"/>
  <c r="BK497" i="3"/>
  <c r="J489" i="3"/>
  <c r="J478" i="3"/>
  <c r="BK472" i="3"/>
  <c r="BK466" i="3"/>
  <c r="J458" i="3"/>
  <c r="BK455" i="3"/>
  <c r="J449" i="3"/>
  <c r="J445" i="3"/>
  <c r="BK439" i="3"/>
  <c r="BK436" i="3"/>
  <c r="BK431" i="3"/>
  <c r="BK429" i="3"/>
  <c r="BK427" i="3"/>
  <c r="BK421" i="3"/>
  <c r="J414" i="3"/>
  <c r="BK405" i="3"/>
  <c r="BK403" i="3"/>
  <c r="BK394" i="3"/>
  <c r="BK391" i="3"/>
  <c r="J383" i="3"/>
  <c r="BK379" i="3"/>
  <c r="J369" i="3"/>
  <c r="J360" i="3"/>
  <c r="BK350" i="3"/>
  <c r="J346" i="3"/>
  <c r="J342" i="3"/>
  <c r="BK338" i="3"/>
  <c r="BK334" i="3"/>
  <c r="BK330" i="3"/>
  <c r="J323" i="3"/>
  <c r="BK316" i="3"/>
  <c r="J308" i="3"/>
  <c r="BK302" i="3"/>
  <c r="BK296" i="3"/>
  <c r="BK293" i="3"/>
  <c r="J289" i="3"/>
  <c r="BK285" i="3"/>
  <c r="BK281" i="3"/>
  <c r="J279" i="3"/>
  <c r="BK264" i="3"/>
  <c r="BK247" i="3"/>
  <c r="J240" i="3"/>
  <c r="BK236" i="3"/>
  <c r="BK229" i="3"/>
  <c r="BK220" i="3"/>
  <c r="BK212" i="3"/>
  <c r="J206" i="3"/>
  <c r="J202" i="3"/>
  <c r="J200" i="3"/>
  <c r="J199" i="3"/>
  <c r="J198" i="3"/>
  <c r="BK197" i="3"/>
  <c r="BK196" i="3"/>
  <c r="BK193" i="3"/>
  <c r="BK192" i="3"/>
  <c r="J191" i="3"/>
  <c r="J190" i="3"/>
  <c r="J187" i="3"/>
  <c r="J186" i="3"/>
  <c r="BK183" i="3"/>
  <c r="J179" i="3"/>
  <c r="J178" i="3"/>
  <c r="J176" i="3"/>
  <c r="BK174" i="3"/>
  <c r="BK169" i="3"/>
  <c r="BK167" i="3"/>
  <c r="BK166" i="3"/>
  <c r="J162" i="3"/>
  <c r="J158" i="3"/>
  <c r="BK157" i="3"/>
  <c r="J156" i="3"/>
  <c r="J155" i="3"/>
  <c r="J154" i="3"/>
  <c r="J153" i="3"/>
  <c r="BK151" i="3"/>
  <c r="J149" i="3"/>
  <c r="BK261" i="4"/>
  <c r="BK260" i="4"/>
  <c r="BK259" i="4"/>
  <c r="J257" i="4"/>
  <c r="J255" i="4"/>
  <c r="J253" i="4"/>
  <c r="BK251" i="4"/>
  <c r="J249" i="4"/>
  <c r="BK247" i="4"/>
  <c r="BK245" i="4"/>
  <c r="J243" i="4"/>
  <c r="J241" i="4"/>
  <c r="J239" i="4"/>
  <c r="J237" i="4"/>
  <c r="BK234" i="4"/>
  <c r="J233" i="4"/>
  <c r="BK231" i="4"/>
  <c r="BK229" i="4"/>
  <c r="J227" i="4"/>
  <c r="BK225" i="4"/>
  <c r="BK220" i="4"/>
  <c r="J219" i="4"/>
  <c r="BK216" i="4"/>
  <c r="J215" i="4"/>
  <c r="BK213" i="4"/>
  <c r="J211" i="4"/>
  <c r="J207" i="4"/>
  <c r="BK205" i="4"/>
  <c r="BK203" i="4"/>
  <c r="J201" i="4"/>
  <c r="J198" i="4"/>
  <c r="BK196" i="4"/>
  <c r="BK194" i="4"/>
  <c r="BK189" i="4"/>
  <c r="BK187" i="4"/>
  <c r="BK185" i="4"/>
  <c r="BK183" i="4"/>
  <c r="J181" i="4"/>
  <c r="BK179" i="4"/>
  <c r="BK177" i="4"/>
  <c r="J175" i="4"/>
  <c r="BK173" i="4"/>
  <c r="J171" i="4"/>
  <c r="J169" i="4"/>
  <c r="BK167" i="4"/>
  <c r="BK165" i="4"/>
  <c r="J163" i="4"/>
  <c r="J161" i="4"/>
  <c r="BK157" i="4"/>
  <c r="BK155" i="4"/>
  <c r="BK153" i="4"/>
  <c r="J151" i="4"/>
  <c r="J149" i="4"/>
  <c r="J148" i="4"/>
  <c r="J146" i="4"/>
  <c r="J144" i="4"/>
  <c r="J142" i="4"/>
  <c r="J140" i="4"/>
  <c r="BK138" i="4"/>
  <c r="J136" i="4"/>
  <c r="BK134" i="4"/>
  <c r="BK132" i="4"/>
  <c r="J130" i="4"/>
  <c r="BK263" i="4"/>
  <c r="J262" i="4"/>
  <c r="J260" i="4"/>
  <c r="J258" i="4"/>
  <c r="J256" i="4"/>
  <c r="J254" i="4"/>
  <c r="BK252" i="4"/>
  <c r="BK250" i="4"/>
  <c r="BK248" i="4"/>
  <c r="J246" i="4"/>
  <c r="BK244" i="4"/>
  <c r="J242" i="4"/>
  <c r="BK239" i="4"/>
  <c r="BK237" i="4"/>
  <c r="BK235" i="4"/>
  <c r="BK233" i="4"/>
  <c r="J231" i="4"/>
  <c r="J229" i="4"/>
  <c r="BK227" i="4"/>
  <c r="J225" i="4"/>
  <c r="BK224" i="4"/>
  <c r="J220" i="4"/>
  <c r="J218" i="4"/>
  <c r="J216" i="4"/>
  <c r="J214" i="4"/>
  <c r="J212" i="4"/>
  <c r="BK210" i="4"/>
  <c r="J206" i="4"/>
  <c r="J204" i="4"/>
  <c r="J202" i="4"/>
  <c r="BK200" i="4"/>
  <c r="BK198" i="4"/>
  <c r="J196" i="4"/>
  <c r="J194" i="4"/>
  <c r="J190" i="4"/>
  <c r="J188" i="4"/>
  <c r="J186" i="4"/>
  <c r="J184" i="4"/>
  <c r="BK182" i="4"/>
  <c r="J180" i="4"/>
  <c r="J178" i="4"/>
  <c r="J176" i="4"/>
  <c r="J174" i="4"/>
  <c r="BK172" i="4"/>
  <c r="BK170" i="4"/>
  <c r="J168" i="4"/>
  <c r="J166" i="4"/>
  <c r="BK164" i="4"/>
  <c r="BK163" i="4"/>
  <c r="BK161" i="4"/>
  <c r="J157" i="4"/>
  <c r="J155" i="4"/>
  <c r="J153" i="4"/>
  <c r="BK151" i="4"/>
  <c r="BK149" i="4"/>
  <c r="J147" i="4"/>
  <c r="J145" i="4"/>
  <c r="BK143" i="4"/>
  <c r="BK141" i="4"/>
  <c r="BK139" i="4"/>
  <c r="BK137" i="4"/>
  <c r="BK135" i="4"/>
  <c r="BK133" i="4"/>
  <c r="BK131" i="4"/>
  <c r="J129" i="4"/>
  <c r="BK278" i="5"/>
  <c r="BK277" i="5"/>
  <c r="BK275" i="5"/>
  <c r="BK273" i="5"/>
  <c r="J269" i="5"/>
  <c r="BK265" i="5"/>
  <c r="BK263" i="5"/>
  <c r="BK261" i="5"/>
  <c r="J259" i="5"/>
  <c r="J257" i="5"/>
  <c r="BK255" i="5"/>
  <c r="BK250" i="5"/>
  <c r="BK248" i="5"/>
  <c r="J246" i="5"/>
  <c r="BK244" i="5"/>
  <c r="J242" i="5"/>
  <c r="BK240" i="5"/>
  <c r="BK238" i="5"/>
  <c r="J236" i="5"/>
  <c r="BK234" i="5"/>
  <c r="J232" i="5"/>
  <c r="J228" i="5"/>
  <c r="BK226" i="5"/>
  <c r="BK224" i="5"/>
  <c r="J222" i="5"/>
  <c r="J220" i="5"/>
  <c r="J218" i="5"/>
  <c r="J216" i="5"/>
  <c r="BK214" i="5"/>
  <c r="J212" i="5"/>
  <c r="J210" i="5"/>
  <c r="J208" i="5"/>
  <c r="BK206" i="5"/>
  <c r="BK204" i="5"/>
  <c r="BK202" i="5"/>
  <c r="J200" i="5"/>
  <c r="J198" i="5"/>
  <c r="J196" i="5"/>
  <c r="J194" i="5"/>
  <c r="J190" i="5"/>
  <c r="J188" i="5"/>
  <c r="J186" i="5"/>
  <c r="BK184" i="5"/>
  <c r="J182" i="5"/>
  <c r="J180" i="5"/>
  <c r="BK178" i="5"/>
  <c r="J176" i="5"/>
  <c r="BK174" i="5"/>
  <c r="J172" i="5"/>
  <c r="BK170" i="5"/>
  <c r="J168" i="5"/>
  <c r="J166" i="5"/>
  <c r="J164" i="5"/>
  <c r="J162" i="5"/>
  <c r="BK158" i="5"/>
  <c r="J156" i="5"/>
  <c r="J152" i="5"/>
  <c r="BK150" i="5"/>
  <c r="BK148" i="5"/>
  <c r="J146" i="5"/>
  <c r="BK142" i="5"/>
  <c r="J140" i="5"/>
  <c r="BK138" i="5"/>
  <c r="BK136" i="5"/>
  <c r="J277" i="5"/>
  <c r="J275" i="5"/>
  <c r="J270" i="5"/>
  <c r="BK268" i="5"/>
  <c r="BK264" i="5"/>
  <c r="BK262" i="5"/>
  <c r="BK260" i="5"/>
  <c r="J258" i="5"/>
  <c r="J256" i="5"/>
  <c r="BK251" i="5"/>
  <c r="J249" i="5"/>
  <c r="BK247" i="5"/>
  <c r="J245" i="5"/>
  <c r="BK243" i="5"/>
  <c r="J241" i="5"/>
  <c r="J239" i="5"/>
  <c r="J237" i="5"/>
  <c r="BK235" i="5"/>
  <c r="J233" i="5"/>
  <c r="BK229" i="5"/>
  <c r="J227" i="5"/>
  <c r="BK225" i="5"/>
  <c r="J223" i="5"/>
  <c r="J221" i="5"/>
  <c r="J219" i="5"/>
  <c r="BK217" i="5"/>
  <c r="BK215" i="5"/>
  <c r="J213" i="5"/>
  <c r="BK211" i="5"/>
  <c r="J209" i="5"/>
  <c r="J207" i="5"/>
  <c r="BK205" i="5"/>
  <c r="BK203" i="5"/>
  <c r="BK201" i="5"/>
  <c r="J199" i="5"/>
  <c r="J197" i="5"/>
  <c r="J195" i="5"/>
  <c r="BK193" i="5"/>
  <c r="J189" i="5"/>
  <c r="BK187" i="5"/>
  <c r="J185" i="5"/>
  <c r="BK183" i="5"/>
  <c r="BK181" i="5"/>
  <c r="BK179" i="5"/>
  <c r="BK177" i="5"/>
  <c r="J175" i="5"/>
  <c r="BK173" i="5"/>
  <c r="J171" i="5"/>
  <c r="J169" i="5"/>
  <c r="J167" i="5"/>
  <c r="J165" i="5"/>
  <c r="J163" i="5"/>
  <c r="BK161" i="5"/>
  <c r="BK157" i="5"/>
  <c r="J154" i="5"/>
  <c r="J153" i="5"/>
  <c r="J151" i="5"/>
  <c r="BK149" i="5"/>
  <c r="J147" i="5"/>
  <c r="J143" i="5"/>
  <c r="J141" i="5"/>
  <c r="BK139" i="5"/>
  <c r="J137" i="5"/>
  <c r="J500" i="6"/>
  <c r="J498" i="6"/>
  <c r="BK496" i="6"/>
  <c r="J494" i="6"/>
  <c r="BK490" i="6"/>
  <c r="BK487" i="6"/>
  <c r="J486" i="6"/>
  <c r="J484" i="6"/>
  <c r="BK482" i="6"/>
  <c r="J478" i="6"/>
  <c r="J476" i="6"/>
  <c r="BK474" i="6"/>
  <c r="J472" i="6"/>
  <c r="BK470" i="6"/>
  <c r="BK468" i="6"/>
  <c r="BK466" i="6"/>
  <c r="J463" i="6"/>
  <c r="BK459" i="6"/>
  <c r="BK457" i="6"/>
  <c r="BK455" i="6"/>
  <c r="BK453" i="6"/>
  <c r="J451" i="6"/>
  <c r="BK449" i="6"/>
  <c r="BK448" i="6"/>
  <c r="J447" i="6"/>
  <c r="J445" i="6"/>
  <c r="BK443" i="6"/>
  <c r="BK441" i="6"/>
  <c r="BK439" i="6"/>
  <c r="J437" i="6"/>
  <c r="J435" i="6"/>
  <c r="J431" i="6"/>
  <c r="J429" i="6"/>
  <c r="J427" i="6"/>
  <c r="BK425" i="6"/>
  <c r="J423" i="6"/>
  <c r="BK421" i="6"/>
  <c r="J419" i="6"/>
  <c r="J417" i="6"/>
  <c r="J415" i="6"/>
  <c r="J413" i="6"/>
  <c r="BK410" i="6"/>
  <c r="BK409" i="6"/>
  <c r="BK408" i="6"/>
  <c r="BK407" i="6"/>
  <c r="BK406" i="6"/>
  <c r="BK405" i="6"/>
  <c r="BK404" i="6"/>
  <c r="BK403" i="6"/>
  <c r="J401" i="6"/>
  <c r="J399" i="6"/>
  <c r="J397" i="6"/>
  <c r="BK395" i="6"/>
  <c r="BK393" i="6"/>
  <c r="BK391" i="6"/>
  <c r="J386" i="6"/>
  <c r="BK383" i="6"/>
  <c r="BK380" i="6"/>
  <c r="BK376" i="6"/>
  <c r="BK374" i="6"/>
  <c r="BK373" i="6"/>
  <c r="BK371" i="6"/>
  <c r="J369" i="6"/>
  <c r="J367" i="6"/>
  <c r="J365" i="6"/>
  <c r="BK363" i="6"/>
  <c r="J361" i="6"/>
  <c r="BK359" i="6"/>
  <c r="BK357" i="6"/>
  <c r="BK355" i="6"/>
  <c r="BK353" i="6"/>
  <c r="BK351" i="6"/>
  <c r="J349" i="6"/>
  <c r="BK347" i="6"/>
  <c r="BK345" i="6"/>
  <c r="J343" i="6"/>
  <c r="BK340" i="6"/>
  <c r="BK334" i="6"/>
  <c r="J332" i="6"/>
  <c r="BK330" i="6"/>
  <c r="J329" i="6"/>
  <c r="BK327" i="6"/>
  <c r="J325" i="6"/>
  <c r="BK323" i="6"/>
  <c r="BK321" i="6"/>
  <c r="BK319" i="6"/>
  <c r="BK315" i="6"/>
  <c r="J313" i="6"/>
  <c r="J311" i="6"/>
  <c r="J308" i="6"/>
  <c r="BK306" i="6"/>
  <c r="J305" i="6"/>
  <c r="J302" i="6"/>
  <c r="J301" i="6"/>
  <c r="BK299" i="6"/>
  <c r="BK297" i="6"/>
  <c r="J295" i="6"/>
  <c r="BK293" i="6"/>
  <c r="J291" i="6"/>
  <c r="BK289" i="6"/>
  <c r="BK287" i="6"/>
  <c r="J285" i="6"/>
  <c r="J283" i="6"/>
  <c r="BK281" i="6"/>
  <c r="BK279" i="6"/>
  <c r="BK277" i="6"/>
  <c r="BK275" i="6"/>
  <c r="J273" i="6"/>
  <c r="BK271" i="6"/>
  <c r="BK269" i="6"/>
  <c r="J267" i="6"/>
  <c r="J265" i="6"/>
  <c r="BK263" i="6"/>
  <c r="J261" i="6"/>
  <c r="BK259" i="6"/>
  <c r="BK257" i="6"/>
  <c r="BK255" i="6"/>
  <c r="J253" i="6"/>
  <c r="J251" i="6"/>
  <c r="J249" i="6"/>
  <c r="BK245" i="6"/>
  <c r="J242" i="6"/>
  <c r="J239" i="6"/>
  <c r="J236" i="6"/>
  <c r="J233" i="6"/>
  <c r="J230" i="6"/>
  <c r="J227" i="6"/>
  <c r="J224" i="6"/>
  <c r="BK221" i="6"/>
  <c r="J218" i="6"/>
  <c r="BK215" i="6"/>
  <c r="J212" i="6"/>
  <c r="J209" i="6"/>
  <c r="BK206" i="6"/>
  <c r="BK203" i="6"/>
  <c r="BK200" i="6"/>
  <c r="J197" i="6"/>
  <c r="BK194" i="6"/>
  <c r="J190" i="6"/>
  <c r="BK188" i="6"/>
  <c r="J186" i="6"/>
  <c r="BK184" i="6"/>
  <c r="J182" i="6"/>
  <c r="J180" i="6"/>
  <c r="J178" i="6"/>
  <c r="BK176" i="6"/>
  <c r="BK174" i="6"/>
  <c r="J172" i="6"/>
  <c r="BK170" i="6"/>
  <c r="J168" i="6"/>
  <c r="J166" i="6"/>
  <c r="BK164" i="6"/>
  <c r="BK162" i="6"/>
  <c r="J160" i="6"/>
  <c r="J158" i="6"/>
  <c r="BK154" i="6"/>
  <c r="J152" i="6"/>
  <c r="BK150" i="6"/>
  <c r="J148" i="6"/>
  <c r="J146" i="6"/>
  <c r="BK501" i="6"/>
  <c r="J499" i="6"/>
  <c r="BK497" i="6"/>
  <c r="J495" i="6"/>
  <c r="J491" i="6"/>
  <c r="J489" i="6"/>
  <c r="J487" i="6"/>
  <c r="J485" i="6"/>
  <c r="J483" i="6"/>
  <c r="J479" i="6"/>
  <c r="J477" i="6"/>
  <c r="BK475" i="6"/>
  <c r="BK473" i="6"/>
  <c r="BK471" i="6"/>
  <c r="J469" i="6"/>
  <c r="J467" i="6"/>
  <c r="BK465" i="6"/>
  <c r="BK463" i="6"/>
  <c r="J459" i="6"/>
  <c r="J457" i="6"/>
  <c r="J455" i="6"/>
  <c r="J453" i="6"/>
  <c r="BK451" i="6"/>
  <c r="BK447" i="6"/>
  <c r="BK445" i="6"/>
  <c r="J443" i="6"/>
  <c r="J441" i="6"/>
  <c r="J439" i="6"/>
  <c r="BK437" i="6"/>
  <c r="BK435" i="6"/>
  <c r="BK431" i="6"/>
  <c r="BK429" i="6"/>
  <c r="BK427" i="6"/>
  <c r="J425" i="6"/>
  <c r="BK423" i="6"/>
  <c r="J421" i="6"/>
  <c r="BK419" i="6"/>
  <c r="BK417" i="6"/>
  <c r="BK415" i="6"/>
  <c r="BK413" i="6"/>
  <c r="BK411" i="6"/>
  <c r="J403" i="6"/>
  <c r="BK401" i="6"/>
  <c r="BK399" i="6"/>
  <c r="BK397" i="6"/>
  <c r="J395" i="6"/>
  <c r="J393" i="6"/>
  <c r="J391" i="6"/>
  <c r="BK386" i="6"/>
  <c r="J383" i="6"/>
  <c r="J380" i="6"/>
  <c r="J376" i="6"/>
  <c r="J374" i="6"/>
  <c r="J372" i="6"/>
  <c r="BK370" i="6"/>
  <c r="BK368" i="6"/>
  <c r="J366" i="6"/>
  <c r="J364" i="6"/>
  <c r="J362" i="6"/>
  <c r="J360" i="6"/>
  <c r="J358" i="6"/>
  <c r="J356" i="6"/>
  <c r="BK354" i="6"/>
  <c r="BK352" i="6"/>
  <c r="BK350" i="6"/>
  <c r="BK348" i="6"/>
  <c r="J346" i="6"/>
  <c r="BK344" i="6"/>
  <c r="BK341" i="6"/>
  <c r="J337" i="6"/>
  <c r="BK333" i="6"/>
  <c r="J331" i="6"/>
  <c r="BK329" i="6"/>
  <c r="J327" i="6"/>
  <c r="BK325" i="6"/>
  <c r="J323" i="6"/>
  <c r="J321" i="6"/>
  <c r="J319" i="6"/>
  <c r="J315" i="6"/>
  <c r="J314" i="6"/>
  <c r="BK312" i="6"/>
  <c r="J310" i="6"/>
  <c r="BK308" i="6"/>
  <c r="J306" i="6"/>
  <c r="J304" i="6"/>
  <c r="BK302" i="6"/>
  <c r="BK300" i="6"/>
  <c r="BK298" i="6"/>
  <c r="J296" i="6"/>
  <c r="J294" i="6"/>
  <c r="J292" i="6"/>
  <c r="J290" i="6"/>
  <c r="J288" i="6"/>
  <c r="J286" i="6"/>
  <c r="BK284" i="6"/>
  <c r="BK282" i="6"/>
  <c r="BK280" i="6"/>
  <c r="BK278" i="6"/>
  <c r="J276" i="6"/>
  <c r="J274" i="6"/>
  <c r="J272" i="6"/>
  <c r="BK270" i="6"/>
  <c r="BK268" i="6"/>
  <c r="BK264" i="6"/>
  <c r="BK262" i="6"/>
  <c r="J260" i="6"/>
  <c r="J258" i="6"/>
  <c r="J256" i="6"/>
  <c r="J254" i="6"/>
  <c r="BK252" i="6"/>
  <c r="BK250" i="6"/>
  <c r="BK248" i="6"/>
  <c r="BK243" i="6"/>
  <c r="BK240" i="6"/>
  <c r="BK237" i="6"/>
  <c r="BK234" i="6"/>
  <c r="J231" i="6"/>
  <c r="J228" i="6"/>
  <c r="BK225" i="6"/>
  <c r="BK222" i="6"/>
  <c r="BK219" i="6"/>
  <c r="J216" i="6"/>
  <c r="BK213" i="6"/>
  <c r="BK210" i="6"/>
  <c r="J207" i="6"/>
  <c r="BK204" i="6"/>
  <c r="J203" i="6"/>
  <c r="BK201" i="6"/>
  <c r="J198" i="6"/>
  <c r="BK195" i="6"/>
  <c r="BK191" i="6"/>
  <c r="BK189" i="6"/>
  <c r="J187" i="6"/>
  <c r="BK185" i="6"/>
  <c r="J183" i="6"/>
  <c r="J181" i="6"/>
  <c r="BK179" i="6"/>
  <c r="J177" i="6"/>
  <c r="BK175" i="6"/>
  <c r="J174" i="6"/>
  <c r="BK172" i="6"/>
  <c r="J170" i="6"/>
  <c r="BK168" i="6"/>
  <c r="BK166" i="6"/>
  <c r="J164" i="6"/>
  <c r="J162" i="6"/>
  <c r="BK160" i="6"/>
  <c r="BK158" i="6"/>
  <c r="J154" i="6"/>
  <c r="BK152" i="6"/>
  <c r="J150" i="6"/>
  <c r="BK148" i="6"/>
  <c r="J145" i="6"/>
  <c r="J291" i="7"/>
  <c r="BK289" i="7"/>
  <c r="BK287" i="7"/>
  <c r="BK283" i="7"/>
  <c r="J281" i="7"/>
  <c r="BK279" i="7"/>
  <c r="J277" i="7"/>
  <c r="J275" i="7"/>
  <c r="BK271" i="7"/>
  <c r="J269" i="7"/>
  <c r="BK235" i="7"/>
  <c r="J233" i="7"/>
  <c r="J231" i="7"/>
  <c r="J229" i="7"/>
  <c r="BK227" i="7"/>
  <c r="J225" i="7"/>
  <c r="BK223" i="7"/>
  <c r="BK221" i="7"/>
  <c r="BK218" i="7"/>
  <c r="J217" i="7"/>
  <c r="J215" i="7"/>
  <c r="J210" i="7"/>
  <c r="J208" i="7"/>
  <c r="J206" i="7"/>
  <c r="J204" i="7"/>
  <c r="J202" i="7"/>
  <c r="BK200" i="7"/>
  <c r="J198" i="7"/>
  <c r="BK196" i="7"/>
  <c r="BK194" i="7"/>
  <c r="BK192" i="7"/>
  <c r="BK190" i="7"/>
  <c r="BK188" i="7"/>
  <c r="J186" i="7"/>
  <c r="BK184" i="7"/>
  <c r="BK182" i="7"/>
  <c r="J180" i="7"/>
  <c r="BK178" i="7"/>
  <c r="J174" i="7"/>
  <c r="BK172" i="7"/>
  <c r="J170" i="7"/>
  <c r="J167" i="7"/>
  <c r="BK165" i="7"/>
  <c r="J164" i="7"/>
  <c r="BK162" i="7"/>
  <c r="J160" i="7"/>
  <c r="J158" i="7"/>
  <c r="J156" i="7"/>
  <c r="J154" i="7"/>
  <c r="BK152" i="7"/>
  <c r="BK149" i="7"/>
  <c r="BK148" i="7"/>
  <c r="J146" i="7"/>
  <c r="BK144" i="7"/>
  <c r="J141" i="7"/>
  <c r="J139" i="7"/>
  <c r="J137" i="7"/>
  <c r="BK135" i="7"/>
  <c r="BK133" i="7"/>
  <c r="BK291" i="7"/>
  <c r="J289" i="7"/>
  <c r="J287" i="7"/>
  <c r="J283" i="7"/>
  <c r="BK281" i="7"/>
  <c r="J279" i="7"/>
  <c r="BK277" i="7"/>
  <c r="BK275" i="7"/>
  <c r="J271" i="7"/>
  <c r="BK269" i="7"/>
  <c r="J267" i="7"/>
  <c r="J265" i="7"/>
  <c r="BK263" i="7"/>
  <c r="BK261" i="7"/>
  <c r="J259" i="7"/>
  <c r="J256" i="7"/>
  <c r="BK254" i="7"/>
  <c r="BK250" i="7"/>
  <c r="BK249" i="7"/>
  <c r="J247" i="7"/>
  <c r="BK244" i="7"/>
  <c r="BK242" i="7"/>
  <c r="J238" i="7"/>
  <c r="J236" i="7"/>
  <c r="BK234" i="7"/>
  <c r="BK232" i="7"/>
  <c r="BK230" i="7"/>
  <c r="J228" i="7"/>
  <c r="J226" i="7"/>
  <c r="J224" i="7"/>
  <c r="BK222" i="7"/>
  <c r="BK220" i="7"/>
  <c r="J218" i="7"/>
  <c r="J216" i="7"/>
  <c r="J214" i="7"/>
  <c r="BK210" i="7"/>
  <c r="BK208" i="7"/>
  <c r="BK206" i="7"/>
  <c r="BK204" i="7"/>
  <c r="BK202" i="7"/>
  <c r="J200" i="7"/>
  <c r="J197" i="7"/>
  <c r="J195" i="7"/>
  <c r="J193" i="7"/>
  <c r="J192" i="7"/>
  <c r="BK189" i="7"/>
  <c r="BK187" i="7"/>
  <c r="J185" i="7"/>
  <c r="BK183" i="7"/>
  <c r="J181" i="7"/>
  <c r="J179" i="7"/>
  <c r="BK175" i="7"/>
  <c r="J173" i="7"/>
  <c r="J171" i="7"/>
  <c r="J169" i="7"/>
  <c r="BK167" i="7"/>
  <c r="J165" i="7"/>
  <c r="J163" i="7"/>
  <c r="BK161" i="7"/>
  <c r="J159" i="7"/>
  <c r="J157" i="7"/>
  <c r="J155" i="7"/>
  <c r="J153" i="7"/>
  <c r="BK151" i="7"/>
  <c r="J149" i="7"/>
  <c r="J147" i="7"/>
  <c r="BK145" i="7"/>
  <c r="BK143" i="7"/>
  <c r="BK140" i="7"/>
  <c r="BK139" i="7"/>
  <c r="BK137" i="7"/>
  <c r="J135" i="7"/>
  <c r="J133" i="7"/>
  <c r="BK231" i="8"/>
  <c r="BK228" i="8"/>
  <c r="BK226" i="8"/>
  <c r="BK225" i="8"/>
  <c r="BK223" i="8"/>
  <c r="J221" i="8"/>
  <c r="BK219" i="8"/>
  <c r="J217" i="8"/>
  <c r="J215" i="8"/>
  <c r="BK213" i="8"/>
  <c r="J211" i="8"/>
  <c r="BK209" i="8"/>
  <c r="J207" i="8"/>
  <c r="BK205" i="8"/>
  <c r="J203" i="8"/>
  <c r="J201" i="8"/>
  <c r="BK199" i="8"/>
  <c r="BK195" i="8"/>
  <c r="BK193" i="8"/>
  <c r="BK191" i="8"/>
  <c r="BK189" i="8"/>
  <c r="BK187" i="8"/>
  <c r="J185" i="8"/>
  <c r="J183" i="8"/>
  <c r="J181" i="8"/>
  <c r="J179" i="8"/>
  <c r="BK177" i="8"/>
  <c r="BK175" i="8"/>
  <c r="BK173" i="8"/>
  <c r="BK171" i="8"/>
  <c r="J169" i="8"/>
  <c r="J167" i="8"/>
  <c r="BK163" i="8"/>
  <c r="J155" i="8"/>
  <c r="BK153" i="8"/>
  <c r="J151" i="8"/>
  <c r="BK149" i="8"/>
  <c r="J146" i="8"/>
  <c r="BK144" i="8"/>
  <c r="BK142" i="8"/>
  <c r="BK140" i="8"/>
  <c r="J137" i="8"/>
  <c r="J135" i="8"/>
  <c r="BK133" i="8"/>
  <c r="J131" i="8"/>
  <c r="BK129" i="8"/>
  <c r="BK127" i="8"/>
  <c r="BK125" i="8"/>
  <c r="J230" i="8"/>
  <c r="J228" i="8"/>
  <c r="J226" i="8"/>
  <c r="J224" i="8"/>
  <c r="BK222" i="8"/>
  <c r="BK220" i="8"/>
  <c r="BK218" i="8"/>
  <c r="BK216" i="8"/>
  <c r="J214" i="8"/>
  <c r="BK212" i="8"/>
  <c r="BK210" i="8"/>
  <c r="BK208" i="8"/>
  <c r="J206" i="8"/>
  <c r="BK204" i="8"/>
  <c r="J202" i="8"/>
  <c r="J200" i="8"/>
  <c r="J196" i="8"/>
  <c r="J194" i="8"/>
  <c r="J192" i="8"/>
  <c r="BK190" i="8"/>
  <c r="BK188" i="8"/>
  <c r="BK186" i="8"/>
  <c r="J184" i="8"/>
  <c r="BK182" i="8"/>
  <c r="J180" i="8"/>
  <c r="BK178" i="8"/>
  <c r="J176" i="8"/>
  <c r="BK174" i="8"/>
  <c r="J172" i="8"/>
  <c r="BK170" i="8"/>
  <c r="J168" i="8"/>
  <c r="BK164" i="8"/>
  <c r="J162" i="8"/>
  <c r="J161" i="8"/>
  <c r="J160" i="8"/>
  <c r="J159" i="8"/>
  <c r="J158" i="8"/>
  <c r="J157" i="8"/>
  <c r="J156" i="8"/>
  <c r="BK154" i="8"/>
  <c r="J152" i="8"/>
  <c r="BK150" i="8"/>
  <c r="J148" i="8"/>
  <c r="BK145" i="8"/>
  <c r="BK143" i="8"/>
  <c r="J141" i="8"/>
  <c r="BK139" i="8"/>
  <c r="BK137" i="8"/>
  <c r="BK135" i="8"/>
  <c r="J133" i="8"/>
  <c r="BK131" i="8"/>
  <c r="J129" i="8"/>
  <c r="J127" i="8"/>
  <c r="J125" i="8"/>
  <c r="J297" i="9"/>
  <c r="J290" i="9"/>
  <c r="J284" i="9"/>
  <c r="J282" i="9"/>
  <c r="J274" i="9"/>
  <c r="BK267" i="9"/>
  <c r="BK260" i="9"/>
  <c r="BK257" i="9"/>
  <c r="BK255" i="9"/>
  <c r="BK248" i="9"/>
  <c r="J241" i="9"/>
  <c r="J233" i="9"/>
  <c r="J229" i="9"/>
  <c r="BK225" i="9"/>
  <c r="J221" i="9"/>
  <c r="BK216" i="9"/>
  <c r="BK208" i="9"/>
  <c r="J206" i="9"/>
  <c r="BK199" i="9"/>
  <c r="J194" i="9"/>
  <c r="J186" i="9"/>
  <c r="J182" i="9"/>
  <c r="J178" i="9"/>
  <c r="BK284" i="9"/>
  <c r="BK282" i="9"/>
  <c r="BK274" i="9"/>
  <c r="J267" i="9"/>
  <c r="J260" i="9"/>
  <c r="J257" i="9"/>
  <c r="J255" i="9"/>
  <c r="J248" i="9"/>
  <c r="BK241" i="9"/>
  <c r="BK233" i="9"/>
  <c r="BK229" i="9"/>
  <c r="J225" i="9"/>
  <c r="BK221" i="9"/>
  <c r="J216" i="9"/>
  <c r="J208" i="9"/>
  <c r="BK206" i="9"/>
  <c r="J199" i="9"/>
  <c r="BK194" i="9"/>
  <c r="BK186" i="9"/>
  <c r="BK178" i="9"/>
  <c r="BK172" i="9"/>
  <c r="J165" i="9"/>
  <c r="BK162" i="9"/>
  <c r="BK160" i="9"/>
  <c r="J153" i="9"/>
  <c r="J148" i="9"/>
  <c r="BK141" i="9"/>
  <c r="BK138" i="9"/>
  <c r="BK134" i="9"/>
  <c r="BK128" i="9"/>
  <c r="BK207" i="10"/>
  <c r="BK202" i="10"/>
  <c r="J197" i="10"/>
  <c r="BK193" i="10"/>
  <c r="J189" i="10"/>
  <c r="J184" i="10"/>
  <c r="J179" i="10"/>
  <c r="BK173" i="10"/>
  <c r="BK169" i="10"/>
  <c r="J165" i="10"/>
  <c r="BK161" i="10"/>
  <c r="BK157" i="10"/>
  <c r="J153" i="10"/>
  <c r="J149" i="10"/>
  <c r="J145" i="10"/>
  <c r="J141" i="10"/>
  <c r="BK137" i="10"/>
  <c r="J133" i="10"/>
  <c r="BK211" i="10"/>
  <c r="J204" i="10"/>
  <c r="J199" i="10"/>
  <c r="J195" i="10"/>
  <c r="J191" i="10"/>
  <c r="BK187" i="10"/>
  <c r="BK181" i="10"/>
  <c r="J176" i="10"/>
  <c r="BK171" i="10"/>
  <c r="BK167" i="10"/>
  <c r="J163" i="10"/>
  <c r="BK159" i="10"/>
  <c r="J155" i="10"/>
  <c r="J151" i="10"/>
  <c r="BK147" i="10"/>
  <c r="BK143" i="10"/>
  <c r="J139" i="10"/>
  <c r="BK135" i="10"/>
  <c r="BK131" i="10"/>
  <c r="J193" i="11"/>
  <c r="J186" i="11"/>
  <c r="BK181" i="11"/>
  <c r="BK177" i="11"/>
  <c r="BK173" i="11"/>
  <c r="BK169" i="11"/>
  <c r="J164" i="11"/>
  <c r="BK158" i="11"/>
  <c r="J154" i="11"/>
  <c r="BK150" i="11"/>
  <c r="J146" i="11"/>
  <c r="BK142" i="11"/>
  <c r="J136" i="11"/>
  <c r="J134" i="11"/>
  <c r="BK128" i="11"/>
  <c r="BK186" i="11"/>
  <c r="J181" i="11"/>
  <c r="J177" i="11"/>
  <c r="J173" i="11"/>
  <c r="J169" i="11"/>
  <c r="BK164" i="11"/>
  <c r="J158" i="11"/>
  <c r="BK154" i="11"/>
  <c r="J150" i="11"/>
  <c r="BK146" i="11"/>
  <c r="J142" i="11"/>
  <c r="BK138" i="11"/>
  <c r="BK134" i="11"/>
  <c r="BK130" i="11"/>
  <c r="J249" i="12"/>
  <c r="BK242" i="12"/>
  <c r="BK236" i="12"/>
  <c r="J230" i="12"/>
  <c r="BK226" i="12"/>
  <c r="BK222" i="12"/>
  <c r="BK218" i="12"/>
  <c r="BK214" i="12"/>
  <c r="BK210" i="12"/>
  <c r="J206" i="12"/>
  <c r="BK201" i="12"/>
  <c r="BK196" i="12"/>
  <c r="BK191" i="12"/>
  <c r="BK188" i="12"/>
  <c r="BK185" i="12"/>
  <c r="BK182" i="12"/>
  <c r="BK180" i="12"/>
  <c r="J178" i="12"/>
  <c r="J174" i="12"/>
  <c r="BK170" i="12"/>
  <c r="BK166" i="12"/>
  <c r="BK162" i="12"/>
  <c r="J158" i="12"/>
  <c r="BK154" i="12"/>
  <c r="BK150" i="12"/>
  <c r="J146" i="12"/>
  <c r="BK142" i="12"/>
  <c r="J138" i="12"/>
  <c r="BK134" i="12"/>
  <c r="J246" i="12"/>
  <c r="BK240" i="12"/>
  <c r="BK233" i="12"/>
  <c r="BK228" i="12"/>
  <c r="J224" i="12"/>
  <c r="J220" i="12"/>
  <c r="J216" i="12"/>
  <c r="BK212" i="12"/>
  <c r="J208" i="12"/>
  <c r="BK204" i="12"/>
  <c r="BK198" i="12"/>
  <c r="BK193" i="12"/>
  <c r="J176" i="12"/>
  <c r="BK172" i="12"/>
  <c r="J168" i="12"/>
  <c r="J164" i="12"/>
  <c r="J160" i="12"/>
  <c r="J156" i="12"/>
  <c r="J152" i="12"/>
  <c r="BK148" i="12"/>
  <c r="J144" i="12"/>
  <c r="J140" i="12"/>
  <c r="J136" i="12"/>
  <c r="J188" i="13"/>
  <c r="BK183" i="13"/>
  <c r="J179" i="13"/>
  <c r="J175" i="13"/>
  <c r="BK171" i="13"/>
  <c r="J166" i="13"/>
  <c r="BK160" i="13"/>
  <c r="J155" i="13"/>
  <c r="BK151" i="13"/>
  <c r="BK147" i="13"/>
  <c r="BK143" i="13"/>
  <c r="BK139" i="13"/>
  <c r="BK135" i="13"/>
  <c r="J129" i="13"/>
  <c r="BK188" i="13"/>
  <c r="J185" i="13"/>
  <c r="BK181" i="13"/>
  <c r="BK177" i="13"/>
  <c r="BK173" i="13"/>
  <c r="J168" i="13"/>
  <c r="BK163" i="13"/>
  <c r="BK157" i="13"/>
  <c r="J153" i="13"/>
  <c r="J149" i="13"/>
  <c r="J145" i="13"/>
  <c r="J141" i="13"/>
  <c r="J135" i="13"/>
  <c r="BK131" i="13"/>
  <c r="BK129" i="13"/>
  <c r="J210" i="14"/>
  <c r="BK203" i="14"/>
  <c r="BK198" i="14"/>
  <c r="J194" i="14"/>
  <c r="BK190" i="14"/>
  <c r="BK186" i="14"/>
  <c r="BK180" i="14"/>
  <c r="BK175" i="14"/>
  <c r="BK170" i="14"/>
  <c r="J165" i="14"/>
  <c r="BK160" i="14"/>
  <c r="J156" i="14"/>
  <c r="J152" i="14"/>
  <c r="J148" i="14"/>
  <c r="J144" i="14"/>
  <c r="J140" i="14"/>
  <c r="J136" i="14"/>
  <c r="BK132" i="14"/>
  <c r="BK210" i="14"/>
  <c r="J203" i="14"/>
  <c r="J198" i="14"/>
  <c r="BK194" i="14"/>
  <c r="J190" i="14"/>
  <c r="J186" i="14"/>
  <c r="J180" i="14"/>
  <c r="J175" i="14"/>
  <c r="J170" i="14"/>
  <c r="BK165" i="14"/>
  <c r="J160" i="14"/>
  <c r="BK156" i="14"/>
  <c r="BK152" i="14"/>
  <c r="BK148" i="14"/>
  <c r="BK144" i="14"/>
  <c r="BK140" i="14"/>
  <c r="BK136" i="14"/>
  <c r="J132" i="14"/>
  <c r="BK143" i="15"/>
  <c r="J141" i="15"/>
  <c r="BK139" i="15"/>
  <c r="J137" i="15"/>
  <c r="J136" i="15"/>
  <c r="J134" i="15"/>
  <c r="BK132" i="15"/>
  <c r="J130" i="15"/>
  <c r="BK128" i="15"/>
  <c r="J126" i="15"/>
  <c r="J124" i="15"/>
  <c r="BK122" i="15"/>
  <c r="BK120" i="15"/>
  <c r="BK142" i="15"/>
  <c r="J139" i="15"/>
  <c r="BK137" i="15"/>
  <c r="BK136" i="15"/>
  <c r="BK134" i="15"/>
  <c r="J132" i="15"/>
  <c r="BK130" i="15"/>
  <c r="BK127" i="15"/>
  <c r="J125" i="15"/>
  <c r="J123" i="15"/>
  <c r="BK121" i="15"/>
  <c r="J309" i="2"/>
  <c r="J305" i="2"/>
  <c r="BK300" i="2"/>
  <c r="BK293" i="2"/>
  <c r="BK286" i="2"/>
  <c r="BK281" i="2"/>
  <c r="BK275" i="2"/>
  <c r="J267" i="2"/>
  <c r="J258" i="2"/>
  <c r="BK250" i="2"/>
  <c r="J243" i="2"/>
  <c r="J235" i="2"/>
  <c r="BK232" i="2"/>
  <c r="BK228" i="2"/>
  <c r="J217" i="2"/>
  <c r="J210" i="2"/>
  <c r="BK206" i="2"/>
  <c r="J202" i="2"/>
  <c r="J198" i="2"/>
  <c r="BK195" i="2"/>
  <c r="J191" i="2"/>
  <c r="BK187" i="2"/>
  <c r="J183" i="2"/>
  <c r="BK175" i="2"/>
  <c r="J169" i="2"/>
  <c r="J164" i="2"/>
  <c r="BK154" i="2"/>
  <c r="J150" i="2"/>
  <c r="J146" i="2"/>
  <c r="BK140" i="2"/>
  <c r="J132" i="2"/>
  <c r="J311" i="2"/>
  <c r="BK307" i="2"/>
  <c r="J302" i="2"/>
  <c r="J293" i="2"/>
  <c r="J289" i="2"/>
  <c r="J283" i="2"/>
  <c r="J279" i="2"/>
  <c r="BK271" i="2"/>
  <c r="J263" i="2"/>
  <c r="BK254" i="2"/>
  <c r="BK247" i="2"/>
  <c r="BK238" i="2"/>
  <c r="BK233" i="2"/>
  <c r="J231" i="2"/>
  <c r="BK217" i="2"/>
  <c r="BK210" i="2"/>
  <c r="J206" i="2"/>
  <c r="BK202" i="2"/>
  <c r="BK198" i="2"/>
  <c r="J195" i="2"/>
  <c r="BK191" i="2"/>
  <c r="J187" i="2"/>
  <c r="BK183" i="2"/>
  <c r="J175" i="2"/>
  <c r="BK169" i="2"/>
  <c r="BK164" i="2"/>
  <c r="J154" i="2"/>
  <c r="J148" i="2"/>
  <c r="BK144" i="2"/>
  <c r="J140" i="2"/>
  <c r="J130" i="2"/>
  <c r="BK1009" i="3"/>
  <c r="J1009" i="3"/>
  <c r="BK1006" i="3"/>
  <c r="J1006" i="3"/>
  <c r="BK999" i="3"/>
  <c r="J999" i="3"/>
  <c r="BK997" i="3"/>
  <c r="BK996" i="3"/>
  <c r="BK992" i="3"/>
  <c r="BK984" i="3"/>
  <c r="BK975" i="3"/>
  <c r="BK968" i="3"/>
  <c r="J958" i="3"/>
  <c r="BK954" i="3"/>
  <c r="J949" i="3"/>
  <c r="J942" i="3"/>
  <c r="J936" i="3"/>
  <c r="J933" i="3"/>
  <c r="BK928" i="3"/>
  <c r="BK924" i="3"/>
  <c r="BK922" i="3"/>
  <c r="BK916" i="3"/>
  <c r="J912" i="3"/>
  <c r="J907" i="3"/>
  <c r="BK903" i="3"/>
  <c r="J899" i="3"/>
  <c r="J893" i="3"/>
  <c r="J891" i="3"/>
  <c r="J884" i="3"/>
  <c r="J880" i="3"/>
  <c r="BK876" i="3"/>
  <c r="BK872" i="3"/>
  <c r="J868" i="3"/>
  <c r="J864" i="3"/>
  <c r="J860" i="3"/>
  <c r="J856" i="3"/>
  <c r="BK852" i="3"/>
  <c r="J848" i="3"/>
  <c r="J844" i="3"/>
  <c r="BK840" i="3"/>
  <c r="BK836" i="3"/>
  <c r="BK832" i="3"/>
  <c r="BK828" i="3"/>
  <c r="J824" i="3"/>
  <c r="J820" i="3"/>
  <c r="BK816" i="3"/>
  <c r="J812" i="3"/>
  <c r="J808" i="3"/>
  <c r="J799" i="3"/>
  <c r="J797" i="3"/>
  <c r="J795" i="3"/>
  <c r="J794" i="3"/>
  <c r="J792" i="3"/>
  <c r="BK789" i="3"/>
  <c r="BK768" i="3"/>
  <c r="J763" i="3"/>
  <c r="J754" i="3"/>
  <c r="BK749" i="3"/>
  <c r="J738" i="3"/>
  <c r="J733" i="3"/>
  <c r="BK731" i="3"/>
  <c r="BK728" i="3"/>
  <c r="BK723" i="3"/>
  <c r="BK718" i="3"/>
  <c r="J705" i="3"/>
  <c r="BK695" i="3"/>
  <c r="BK692" i="3"/>
  <c r="J686" i="3"/>
  <c r="BK683" i="3"/>
  <c r="J678" i="3"/>
  <c r="J672" i="3"/>
  <c r="J668" i="3"/>
  <c r="BK665" i="3"/>
  <c r="J657" i="3"/>
  <c r="J650" i="3"/>
  <c r="BK643" i="3"/>
  <c r="J636" i="3"/>
  <c r="J631" i="3"/>
  <c r="BK622" i="3"/>
  <c r="J612" i="3"/>
  <c r="J609" i="3"/>
  <c r="BK607" i="3"/>
  <c r="J604" i="3"/>
  <c r="J602" i="3"/>
  <c r="J596" i="3"/>
  <c r="BK592" i="3"/>
  <c r="BK590" i="3"/>
  <c r="J586" i="3"/>
  <c r="BK582" i="3"/>
  <c r="J580" i="3"/>
  <c r="BK576" i="3"/>
  <c r="J572" i="3"/>
  <c r="J570" i="3"/>
  <c r="J566" i="3"/>
  <c r="BK562" i="3"/>
  <c r="J560" i="3"/>
  <c r="J558" i="3"/>
  <c r="BK556" i="3"/>
  <c r="BK553" i="3"/>
  <c r="J548" i="3"/>
  <c r="J544" i="3"/>
  <c r="J540" i="3"/>
  <c r="BK534" i="3"/>
  <c r="BK528" i="3"/>
  <c r="J526" i="3"/>
  <c r="BK519" i="3"/>
  <c r="BK511" i="3"/>
  <c r="BK505" i="3"/>
  <c r="J500" i="3"/>
  <c r="J497" i="3"/>
  <c r="BK489" i="3"/>
  <c r="BK478" i="3"/>
  <c r="J472" i="3"/>
  <c r="J466" i="3"/>
  <c r="BK458" i="3"/>
  <c r="J455" i="3"/>
  <c r="BK449" i="3"/>
  <c r="J439" i="3"/>
  <c r="J436" i="3"/>
  <c r="J431" i="3"/>
  <c r="J429" i="3"/>
  <c r="J427" i="3"/>
  <c r="J421" i="3"/>
  <c r="BK414" i="3"/>
  <c r="J405" i="3"/>
  <c r="J399" i="3"/>
  <c r="J394" i="3"/>
  <c r="J391" i="3"/>
  <c r="BK383" i="3"/>
  <c r="BK376" i="3"/>
  <c r="J366" i="3"/>
  <c r="J355" i="3"/>
  <c r="BK348" i="3"/>
  <c r="J344" i="3"/>
  <c r="BK340" i="3"/>
  <c r="BK336" i="3"/>
  <c r="J325" i="3"/>
  <c r="BK321" i="3"/>
  <c r="J316" i="3"/>
  <c r="J312" i="3"/>
  <c r="BK304" i="3"/>
  <c r="BK299" i="3"/>
  <c r="J295" i="3"/>
  <c r="BK291" i="3"/>
  <c r="BK287" i="3"/>
  <c r="BK283" i="3"/>
  <c r="BK280" i="3"/>
  <c r="J275" i="3"/>
  <c r="BK251" i="3"/>
  <c r="J245" i="3"/>
  <c r="BK239" i="3"/>
  <c r="BK232" i="3"/>
  <c r="J225" i="3"/>
  <c r="BK216" i="3"/>
  <c r="J208" i="3"/>
  <c r="BK203" i="3"/>
  <c r="J201" i="3"/>
  <c r="BK199" i="3"/>
  <c r="J197" i="3"/>
  <c r="J193" i="3"/>
  <c r="BK191" i="3"/>
  <c r="BK187" i="3"/>
  <c r="J183" i="3"/>
  <c r="BK178" i="3"/>
  <c r="J174" i="3"/>
  <c r="J167" i="3"/>
  <c r="BK162" i="3"/>
  <c r="J157" i="3"/>
  <c r="BK155" i="3"/>
  <c r="BK153" i="3"/>
  <c r="BK149" i="3"/>
  <c r="BK994" i="3"/>
  <c r="J990" i="3"/>
  <c r="BK977" i="3"/>
  <c r="J975" i="3"/>
  <c r="J968" i="3"/>
  <c r="BK958" i="3"/>
  <c r="J954" i="3"/>
  <c r="BK949" i="3"/>
  <c r="BK942" i="3"/>
  <c r="BK936" i="3"/>
  <c r="BK933" i="3"/>
  <c r="J928" i="3"/>
  <c r="J924" i="3"/>
  <c r="J922" i="3"/>
  <c r="BK913" i="3"/>
  <c r="BK909" i="3"/>
  <c r="BK905" i="3"/>
  <c r="J901" i="3"/>
  <c r="J897" i="3"/>
  <c r="BK891" i="3"/>
  <c r="BK887" i="3"/>
  <c r="BK882" i="3"/>
  <c r="BK878" i="3"/>
  <c r="J876" i="3"/>
  <c r="J872" i="3"/>
  <c r="BK868" i="3"/>
  <c r="BK864" i="3"/>
  <c r="BK860" i="3"/>
  <c r="BK856" i="3"/>
  <c r="J852" i="3"/>
  <c r="BK848" i="3"/>
  <c r="BK844" i="3"/>
  <c r="J840" i="3"/>
  <c r="J836" i="3"/>
  <c r="J832" i="3"/>
  <c r="J828" i="3"/>
  <c r="BK824" i="3"/>
  <c r="J822" i="3"/>
  <c r="BK818" i="3"/>
  <c r="BK814" i="3"/>
  <c r="BK810" i="3"/>
  <c r="J791" i="3"/>
  <c r="J778" i="3"/>
  <c r="J765" i="3"/>
  <c r="BK756" i="3"/>
  <c r="BK752" i="3"/>
  <c r="BK745" i="3"/>
  <c r="J735" i="3"/>
  <c r="J732" i="3"/>
  <c r="BK729" i="3"/>
  <c r="J726" i="3"/>
  <c r="J718" i="3"/>
  <c r="BK712" i="3"/>
  <c r="J702" i="3"/>
  <c r="BK693" i="3"/>
  <c r="J689" i="3"/>
  <c r="BK685" i="3"/>
  <c r="BK680" i="3"/>
  <c r="BK674" i="3"/>
  <c r="BK669" i="3"/>
  <c r="J667" i="3"/>
  <c r="BK662" i="3"/>
  <c r="BK654" i="3"/>
  <c r="J647" i="3"/>
  <c r="J640" i="3"/>
  <c r="BK634" i="3"/>
  <c r="J625" i="3"/>
  <c r="J615" i="3"/>
  <c r="J610" i="3"/>
  <c r="BK608" i="3"/>
  <c r="J605" i="3"/>
  <c r="J603" i="3"/>
  <c r="J599" i="3"/>
  <c r="J595" i="3"/>
  <c r="BK591" i="3"/>
  <c r="J587" i="3"/>
  <c r="BK585" i="3"/>
  <c r="BK581" i="3"/>
  <c r="BK577" i="3"/>
  <c r="BK575" i="3"/>
  <c r="J571" i="3"/>
  <c r="J567" i="3"/>
  <c r="BK564" i="3"/>
  <c r="BK561" i="3"/>
  <c r="BK559" i="3"/>
  <c r="BK557" i="3"/>
  <c r="BK554" i="3"/>
  <c r="BK552" i="3"/>
  <c r="J545" i="3"/>
  <c r="BK542" i="3"/>
  <c r="J536" i="3"/>
  <c r="BK531" i="3"/>
  <c r="J527" i="3"/>
  <c r="BK523" i="3"/>
  <c r="BK515" i="3"/>
  <c r="J506" i="3"/>
  <c r="J503" i="3"/>
  <c r="BK499" i="3"/>
  <c r="J490" i="3"/>
  <c r="J483" i="3"/>
  <c r="BK474" i="3"/>
  <c r="BK470" i="3"/>
  <c r="BK462" i="3"/>
  <c r="BK456" i="3"/>
  <c r="BK453" i="3"/>
  <c r="BK445" i="3"/>
  <c r="J441" i="3"/>
  <c r="J438" i="3"/>
  <c r="BK434" i="3"/>
  <c r="J430" i="3"/>
  <c r="BK428" i="3"/>
  <c r="BK425" i="3"/>
  <c r="J417" i="3"/>
  <c r="BK410" i="3"/>
  <c r="BK399" i="3"/>
  <c r="BK395" i="3"/>
  <c r="BK392" i="3"/>
  <c r="J387" i="3"/>
  <c r="J376" i="3"/>
  <c r="BK366" i="3"/>
  <c r="BK355" i="3"/>
  <c r="J348" i="3"/>
  <c r="BK344" i="3"/>
  <c r="J340" i="3"/>
  <c r="J336" i="3"/>
  <c r="BK325" i="3"/>
  <c r="J321" i="3"/>
  <c r="J317" i="3"/>
  <c r="BK312" i="3"/>
  <c r="J304" i="3"/>
  <c r="J299" i="3"/>
  <c r="BK295" i="3"/>
  <c r="J291" i="3"/>
  <c r="J287" i="3"/>
  <c r="J283" i="3"/>
  <c r="J280" i="3"/>
  <c r="BK275" i="3"/>
  <c r="J251" i="3"/>
  <c r="BK245" i="3"/>
  <c r="J239" i="3"/>
  <c r="J232" i="3"/>
  <c r="BK225" i="3"/>
  <c r="J216" i="3"/>
  <c r="BK208" i="3"/>
  <c r="J203" i="3"/>
  <c r="BK201" i="3"/>
  <c r="BK262" i="4"/>
  <c r="BK258" i="4"/>
  <c r="BK256" i="4"/>
  <c r="BK254" i="4"/>
  <c r="J252" i="4"/>
  <c r="J250" i="4"/>
  <c r="J248" i="4"/>
  <c r="BK246" i="4"/>
  <c r="J244" i="4"/>
  <c r="BK242" i="4"/>
  <c r="J240" i="4"/>
  <c r="J238" i="4"/>
  <c r="J236" i="4"/>
  <c r="J235" i="4"/>
  <c r="J232" i="4"/>
  <c r="BK230" i="4"/>
  <c r="J228" i="4"/>
  <c r="BK226" i="4"/>
  <c r="J224" i="4"/>
  <c r="BK221" i="4"/>
  <c r="BK218" i="4"/>
  <c r="BK217" i="4"/>
  <c r="BK214" i="4"/>
  <c r="BK212" i="4"/>
  <c r="J210" i="4"/>
  <c r="BK206" i="4"/>
  <c r="BK204" i="4"/>
  <c r="BK202" i="4"/>
  <c r="J200" i="4"/>
  <c r="J199" i="4"/>
  <c r="J197" i="4"/>
  <c r="BK195" i="4"/>
  <c r="J193" i="4"/>
  <c r="BK190" i="4"/>
  <c r="BK188" i="4"/>
  <c r="BK186" i="4"/>
  <c r="BK184" i="4"/>
  <c r="J182" i="4"/>
  <c r="BK180" i="4"/>
  <c r="BK178" i="4"/>
  <c r="BK176" i="4"/>
  <c r="BK174" i="4"/>
  <c r="J172" i="4"/>
  <c r="J170" i="4"/>
  <c r="BK168" i="4"/>
  <c r="BK166" i="4"/>
  <c r="J164" i="4"/>
  <c r="BK162" i="4"/>
  <c r="J160" i="4"/>
  <c r="J156" i="4"/>
  <c r="J154" i="4"/>
  <c r="J152" i="4"/>
  <c r="BK150" i="4"/>
  <c r="BK147" i="4"/>
  <c r="BK145" i="4"/>
  <c r="J143" i="4"/>
  <c r="J141" i="4"/>
  <c r="J139" i="4"/>
  <c r="J137" i="4"/>
  <c r="J135" i="4"/>
  <c r="J133" i="4"/>
  <c r="J131" i="4"/>
  <c r="BK129" i="4"/>
  <c r="J263" i="4"/>
  <c r="J261" i="4"/>
  <c r="J259" i="4"/>
  <c r="BK257" i="4"/>
  <c r="BK255" i="4"/>
  <c r="BK253" i="4"/>
  <c r="J251" i="4"/>
  <c r="BK249" i="4"/>
  <c r="J247" i="4"/>
  <c r="J245" i="4"/>
  <c r="BK243" i="4"/>
  <c r="BK241" i="4"/>
  <c r="BK240" i="4"/>
  <c r="BK238" i="4"/>
  <c r="BK236" i="4"/>
  <c r="J234" i="4"/>
  <c r="BK232" i="4"/>
  <c r="J230" i="4"/>
  <c r="BK228" i="4"/>
  <c r="J226" i="4"/>
  <c r="J221" i="4"/>
  <c r="BK219" i="4"/>
  <c r="J217" i="4"/>
  <c r="BK215" i="4"/>
  <c r="J213" i="4"/>
  <c r="BK211" i="4"/>
  <c r="BK207" i="4"/>
  <c r="J205" i="4"/>
  <c r="J203" i="4"/>
  <c r="BK201" i="4"/>
  <c r="BK199" i="4"/>
  <c r="BK197" i="4"/>
  <c r="J195" i="4"/>
  <c r="BK193" i="4"/>
  <c r="J189" i="4"/>
  <c r="J187" i="4"/>
  <c r="J185" i="4"/>
  <c r="J183" i="4"/>
  <c r="BK181" i="4"/>
  <c r="J179" i="4"/>
  <c r="J177" i="4"/>
  <c r="BK175" i="4"/>
  <c r="J173" i="4"/>
  <c r="BK171" i="4"/>
  <c r="BK169" i="4"/>
  <c r="J167" i="4"/>
  <c r="J165" i="4"/>
  <c r="J162" i="4"/>
  <c r="BK160" i="4"/>
  <c r="BK156" i="4"/>
  <c r="BK154" i="4"/>
  <c r="BK152" i="4"/>
  <c r="J150" i="4"/>
  <c r="BK148" i="4"/>
  <c r="BK146" i="4"/>
  <c r="BK144" i="4"/>
  <c r="BK142" i="4"/>
  <c r="BK140" i="4"/>
  <c r="J138" i="4"/>
  <c r="BK136" i="4"/>
  <c r="J134" i="4"/>
  <c r="J132" i="4"/>
  <c r="BK130" i="4"/>
  <c r="BK279" i="5"/>
  <c r="J278" i="5"/>
  <c r="J276" i="5"/>
  <c r="J274" i="5"/>
  <c r="BK270" i="5"/>
  <c r="J268" i="5"/>
  <c r="J264" i="5"/>
  <c r="J262" i="5"/>
  <c r="J260" i="5"/>
  <c r="BK258" i="5"/>
  <c r="BK256" i="5"/>
  <c r="J251" i="5"/>
  <c r="BK249" i="5"/>
  <c r="J247" i="5"/>
  <c r="BK245" i="5"/>
  <c r="J243" i="5"/>
  <c r="BK241" i="5"/>
  <c r="BK239" i="5"/>
  <c r="BK237" i="5"/>
  <c r="J235" i="5"/>
  <c r="BK233" i="5"/>
  <c r="J229" i="5"/>
  <c r="BK227" i="5"/>
  <c r="J225" i="5"/>
  <c r="BK223" i="5"/>
  <c r="BK221" i="5"/>
  <c r="BK219" i="5"/>
  <c r="J217" i="5"/>
  <c r="J215" i="5"/>
  <c r="BK213" i="5"/>
  <c r="J211" i="5"/>
  <c r="BK209" i="5"/>
  <c r="BK207" i="5"/>
  <c r="J205" i="5"/>
  <c r="J203" i="5"/>
  <c r="J201" i="5"/>
  <c r="BK199" i="5"/>
  <c r="BK197" i="5"/>
  <c r="BK195" i="5"/>
  <c r="J193" i="5"/>
  <c r="BK189" i="5"/>
  <c r="J187" i="5"/>
  <c r="BK185" i="5"/>
  <c r="J183" i="5"/>
  <c r="J181" i="5"/>
  <c r="J179" i="5"/>
  <c r="J177" i="5"/>
  <c r="BK175" i="5"/>
  <c r="J173" i="5"/>
  <c r="BK171" i="5"/>
  <c r="BK169" i="5"/>
  <c r="BK167" i="5"/>
  <c r="BK165" i="5"/>
  <c r="BK163" i="5"/>
  <c r="J161" i="5"/>
  <c r="J157" i="5"/>
  <c r="BK154" i="5"/>
  <c r="BK151" i="5"/>
  <c r="J149" i="5"/>
  <c r="BK147" i="5"/>
  <c r="BK143" i="5"/>
  <c r="BK141" i="5"/>
  <c r="J139" i="5"/>
  <c r="BK137" i="5"/>
  <c r="J279" i="5"/>
  <c r="BK276" i="5"/>
  <c r="BK274" i="5"/>
  <c r="J273" i="5"/>
  <c r="BK269" i="5"/>
  <c r="J265" i="5"/>
  <c r="J263" i="5"/>
  <c r="J261" i="5"/>
  <c r="BK259" i="5"/>
  <c r="BK257" i="5"/>
  <c r="J255" i="5"/>
  <c r="J250" i="5"/>
  <c r="J248" i="5"/>
  <c r="BK246" i="5"/>
  <c r="J244" i="5"/>
  <c r="BK242" i="5"/>
  <c r="J240" i="5"/>
  <c r="J238" i="5"/>
  <c r="BK236" i="5"/>
  <c r="J234" i="5"/>
  <c r="BK232" i="5"/>
  <c r="BK228" i="5"/>
  <c r="J226" i="5"/>
  <c r="J224" i="5"/>
  <c r="BK222" i="5"/>
  <c r="BK220" i="5"/>
  <c r="BK218" i="5"/>
  <c r="BK216" i="5"/>
  <c r="J214" i="5"/>
  <c r="BK212" i="5"/>
  <c r="BK210" i="5"/>
  <c r="BK208" i="5"/>
  <c r="J206" i="5"/>
  <c r="J204" i="5"/>
  <c r="J202" i="5"/>
  <c r="BK200" i="5"/>
  <c r="BK198" i="5"/>
  <c r="BK196" i="5"/>
  <c r="BK194" i="5"/>
  <c r="BK190" i="5"/>
  <c r="BK188" i="5"/>
  <c r="BK186" i="5"/>
  <c r="J184" i="5"/>
  <c r="BK182" i="5"/>
  <c r="BK180" i="5"/>
  <c r="J178" i="5"/>
  <c r="BK176" i="5"/>
  <c r="J174" i="5"/>
  <c r="BK172" i="5"/>
  <c r="J170" i="5"/>
  <c r="BK168" i="5"/>
  <c r="BK166" i="5"/>
  <c r="BK164" i="5"/>
  <c r="BK162" i="5"/>
  <c r="J158" i="5"/>
  <c r="BK156" i="5"/>
  <c r="BK153" i="5"/>
  <c r="BK152" i="5"/>
  <c r="J150" i="5"/>
  <c r="J148" i="5"/>
  <c r="BK146" i="5"/>
  <c r="J142" i="5"/>
  <c r="BK140" i="5"/>
  <c r="J138" i="5"/>
  <c r="J136" i="5"/>
  <c r="J501" i="6"/>
  <c r="BK499" i="6"/>
  <c r="J497" i="6"/>
  <c r="BK495" i="6"/>
  <c r="BK491" i="6"/>
  <c r="BK489" i="6"/>
  <c r="BK488" i="6"/>
  <c r="BK485" i="6"/>
  <c r="BK483" i="6"/>
  <c r="BK479" i="6"/>
  <c r="BK477" i="6"/>
  <c r="J475" i="6"/>
  <c r="J473" i="6"/>
  <c r="J471" i="6"/>
  <c r="BK469" i="6"/>
  <c r="BK467" i="6"/>
  <c r="J465" i="6"/>
  <c r="BK464" i="6"/>
  <c r="BK462" i="6"/>
  <c r="BK458" i="6"/>
  <c r="J456" i="6"/>
  <c r="BK454" i="6"/>
  <c r="J452" i="6"/>
  <c r="J450" i="6"/>
  <c r="J449" i="6"/>
  <c r="J448" i="6"/>
  <c r="BK446" i="6"/>
  <c r="BK444" i="6"/>
  <c r="J442" i="6"/>
  <c r="BK440" i="6"/>
  <c r="J438" i="6"/>
  <c r="BK436" i="6"/>
  <c r="BK434" i="6"/>
  <c r="J430" i="6"/>
  <c r="BK428" i="6"/>
  <c r="J426" i="6"/>
  <c r="BK424" i="6"/>
  <c r="J422" i="6"/>
  <c r="J420" i="6"/>
  <c r="BK418" i="6"/>
  <c r="BK416" i="6"/>
  <c r="J414" i="6"/>
  <c r="J412" i="6"/>
  <c r="J410" i="6"/>
  <c r="J409" i="6"/>
  <c r="J408" i="6"/>
  <c r="J407" i="6"/>
  <c r="J406" i="6"/>
  <c r="J405" i="6"/>
  <c r="J404" i="6"/>
  <c r="BK402" i="6"/>
  <c r="J400" i="6"/>
  <c r="J398" i="6"/>
  <c r="BK396" i="6"/>
  <c r="BK394" i="6"/>
  <c r="BK392" i="6"/>
  <c r="J390" i="6"/>
  <c r="J385" i="6"/>
  <c r="J382" i="6"/>
  <c r="BK379" i="6"/>
  <c r="BK375" i="6"/>
  <c r="BK372" i="6"/>
  <c r="J370" i="6"/>
  <c r="J368" i="6"/>
  <c r="BK366" i="6"/>
  <c r="BK364" i="6"/>
  <c r="BK362" i="6"/>
  <c r="BK360" i="6"/>
  <c r="BK358" i="6"/>
  <c r="BK356" i="6"/>
  <c r="J354" i="6"/>
  <c r="J352" i="6"/>
  <c r="J350" i="6"/>
  <c r="J348" i="6"/>
  <c r="BK346" i="6"/>
  <c r="J344" i="6"/>
  <c r="J341" i="6"/>
  <c r="BK337" i="6"/>
  <c r="J333" i="6"/>
  <c r="BK331" i="6"/>
  <c r="BK328" i="6"/>
  <c r="BK326" i="6"/>
  <c r="BK324" i="6"/>
  <c r="BK322" i="6"/>
  <c r="J320" i="6"/>
  <c r="J318" i="6"/>
  <c r="BK314" i="6"/>
  <c r="J312" i="6"/>
  <c r="BK310" i="6"/>
  <c r="J309" i="6"/>
  <c r="J307" i="6"/>
  <c r="BK304" i="6"/>
  <c r="J303" i="6"/>
  <c r="J300" i="6"/>
  <c r="J298" i="6"/>
  <c r="BK296" i="6"/>
  <c r="BK294" i="6"/>
  <c r="BK292" i="6"/>
  <c r="BK290" i="6"/>
  <c r="BK288" i="6"/>
  <c r="BK286" i="6"/>
  <c r="J284" i="6"/>
  <c r="J282" i="6"/>
  <c r="J280" i="6"/>
  <c r="J278" i="6"/>
  <c r="BK276" i="6"/>
  <c r="BK274" i="6"/>
  <c r="BK272" i="6"/>
  <c r="J270" i="6"/>
  <c r="J268" i="6"/>
  <c r="BK266" i="6"/>
  <c r="J264" i="6"/>
  <c r="J262" i="6"/>
  <c r="BK260" i="6"/>
  <c r="BK258" i="6"/>
  <c r="BK256" i="6"/>
  <c r="BK254" i="6"/>
  <c r="J252" i="6"/>
  <c r="J250" i="6"/>
  <c r="J248" i="6"/>
  <c r="J243" i="6"/>
  <c r="J240" i="6"/>
  <c r="J237" i="6"/>
  <c r="J234" i="6"/>
  <c r="BK231" i="6"/>
  <c r="BK228" i="6"/>
  <c r="J225" i="6"/>
  <c r="J222" i="6"/>
  <c r="J219" i="6"/>
  <c r="BK216" i="6"/>
  <c r="J213" i="6"/>
  <c r="J210" i="6"/>
  <c r="BK207" i="6"/>
  <c r="J204" i="6"/>
  <c r="J201" i="6"/>
  <c r="BK198" i="6"/>
  <c r="J195" i="6"/>
  <c r="J191" i="6"/>
  <c r="J189" i="6"/>
  <c r="BK187" i="6"/>
  <c r="J185" i="6"/>
  <c r="BK183" i="6"/>
  <c r="BK181" i="6"/>
  <c r="J179" i="6"/>
  <c r="BK177" i="6"/>
  <c r="J175" i="6"/>
  <c r="BK173" i="6"/>
  <c r="J171" i="6"/>
  <c r="J169" i="6"/>
  <c r="J167" i="6"/>
  <c r="J165" i="6"/>
  <c r="BK163" i="6"/>
  <c r="BK161" i="6"/>
  <c r="J159" i="6"/>
  <c r="J157" i="6"/>
  <c r="BK153" i="6"/>
  <c r="BK151" i="6"/>
  <c r="BK149" i="6"/>
  <c r="BK147" i="6"/>
  <c r="BK145" i="6"/>
  <c r="BK500" i="6"/>
  <c r="BK498" i="6"/>
  <c r="J496" i="6"/>
  <c r="BK494" i="6"/>
  <c r="J490" i="6"/>
  <c r="J488" i="6"/>
  <c r="BK486" i="6"/>
  <c r="BK484" i="6"/>
  <c r="J482" i="6"/>
  <c r="BK478" i="6"/>
  <c r="BK476" i="6"/>
  <c r="J474" i="6"/>
  <c r="BK472" i="6"/>
  <c r="J470" i="6"/>
  <c r="J468" i="6"/>
  <c r="J466" i="6"/>
  <c r="J464" i="6"/>
  <c r="J462" i="6"/>
  <c r="J458" i="6"/>
  <c r="BK456" i="6"/>
  <c r="J454" i="6"/>
  <c r="BK452" i="6"/>
  <c r="BK450" i="6"/>
  <c r="J446" i="6"/>
  <c r="J444" i="6"/>
  <c r="BK442" i="6"/>
  <c r="J440" i="6"/>
  <c r="BK438" i="6"/>
  <c r="J436" i="6"/>
  <c r="J434" i="6"/>
  <c r="BK430" i="6"/>
  <c r="J428" i="6"/>
  <c r="BK426" i="6"/>
  <c r="J424" i="6"/>
  <c r="BK422" i="6"/>
  <c r="BK420" i="6"/>
  <c r="J418" i="6"/>
  <c r="J416" i="6"/>
  <c r="BK414" i="6"/>
  <c r="BK412" i="6"/>
  <c r="J411" i="6"/>
  <c r="J402" i="6"/>
  <c r="BK400" i="6"/>
  <c r="BK398" i="6"/>
  <c r="J396" i="6"/>
  <c r="J394" i="6"/>
  <c r="J392" i="6"/>
  <c r="BK390" i="6"/>
  <c r="BK385" i="6"/>
  <c r="BK382" i="6"/>
  <c r="J379" i="6"/>
  <c r="J375" i="6"/>
  <c r="J373" i="6"/>
  <c r="J371" i="6"/>
  <c r="BK369" i="6"/>
  <c r="BK367" i="6"/>
  <c r="BK365" i="6"/>
  <c r="J363" i="6"/>
  <c r="BK361" i="6"/>
  <c r="J359" i="6"/>
  <c r="J357" i="6"/>
  <c r="J355" i="6"/>
  <c r="J353" i="6"/>
  <c r="J351" i="6"/>
  <c r="BK349" i="6"/>
  <c r="J347" i="6"/>
  <c r="J345" i="6"/>
  <c r="BK343" i="6"/>
  <c r="J340" i="6"/>
  <c r="J334" i="6"/>
  <c r="BK332" i="6"/>
  <c r="J330" i="6"/>
  <c r="J328" i="6"/>
  <c r="J326" i="6"/>
  <c r="J324" i="6"/>
  <c r="J322" i="6"/>
  <c r="BK320" i="6"/>
  <c r="BK318" i="6"/>
  <c r="BK313" i="6"/>
  <c r="BK311" i="6"/>
  <c r="BK309" i="6"/>
  <c r="BK307" i="6"/>
  <c r="BK305" i="6"/>
  <c r="BK303" i="6"/>
  <c r="BK301" i="6"/>
  <c r="J299" i="6"/>
  <c r="J297" i="6"/>
  <c r="BK295" i="6"/>
  <c r="J293" i="6"/>
  <c r="BK291" i="6"/>
  <c r="J289" i="6"/>
  <c r="J287" i="6"/>
  <c r="BK285" i="6"/>
  <c r="BK283" i="6"/>
  <c r="J281" i="6"/>
  <c r="J279" i="6"/>
  <c r="J277" i="6"/>
  <c r="J275" i="6"/>
  <c r="BK273" i="6"/>
  <c r="J271" i="6"/>
  <c r="J269" i="6"/>
  <c r="BK267" i="6"/>
  <c r="J266" i="6"/>
  <c r="BK265" i="6"/>
  <c r="J263" i="6"/>
  <c r="BK261" i="6"/>
  <c r="J259" i="6"/>
  <c r="J257" i="6"/>
  <c r="J255" i="6"/>
  <c r="BK253" i="6"/>
  <c r="BK251" i="6"/>
  <c r="BK249" i="6"/>
  <c r="J245" i="6"/>
  <c r="BK242" i="6"/>
  <c r="BK239" i="6"/>
  <c r="BK236" i="6"/>
  <c r="BK233" i="6"/>
  <c r="BK230" i="6"/>
  <c r="BK227" i="6"/>
  <c r="BK224" i="6"/>
  <c r="J221" i="6"/>
  <c r="BK218" i="6"/>
  <c r="J215" i="6"/>
  <c r="BK212" i="6"/>
  <c r="BK209" i="6"/>
  <c r="J206" i="6"/>
  <c r="J200" i="6"/>
  <c r="BK197" i="6"/>
  <c r="J194" i="6"/>
  <c r="BK190" i="6"/>
  <c r="J188" i="6"/>
  <c r="BK186" i="6"/>
  <c r="J184" i="6"/>
  <c r="BK182" i="6"/>
  <c r="BK180" i="6"/>
  <c r="BK178" i="6"/>
  <c r="J176" i="6"/>
  <c r="J173" i="6"/>
  <c r="BK171" i="6"/>
  <c r="BK169" i="6"/>
  <c r="BK167" i="6"/>
  <c r="BK165" i="6"/>
  <c r="J163" i="6"/>
  <c r="J161" i="6"/>
  <c r="BK159" i="6"/>
  <c r="BK157" i="6"/>
  <c r="J153" i="6"/>
  <c r="J151" i="6"/>
  <c r="J149" i="6"/>
  <c r="J147" i="6"/>
  <c r="BK146" i="6"/>
  <c r="BK290" i="7"/>
  <c r="J288" i="7"/>
  <c r="J286" i="7"/>
  <c r="BK282" i="7"/>
  <c r="BK280" i="7"/>
  <c r="J278" i="7"/>
  <c r="BK276" i="7"/>
  <c r="J274" i="7"/>
  <c r="J270" i="7"/>
  <c r="BK268" i="7"/>
  <c r="BK267" i="7"/>
  <c r="BK266" i="7"/>
  <c r="BK265" i="7"/>
  <c r="BK264" i="7"/>
  <c r="J263" i="7"/>
  <c r="J262" i="7"/>
  <c r="J261" i="7"/>
  <c r="BK260" i="7"/>
  <c r="BK259" i="7"/>
  <c r="J258" i="7"/>
  <c r="J257" i="7"/>
  <c r="BK256" i="7"/>
  <c r="BK255" i="7"/>
  <c r="J254" i="7"/>
  <c r="J251" i="7"/>
  <c r="J250" i="7"/>
  <c r="J249" i="7"/>
  <c r="J248" i="7"/>
  <c r="BK247" i="7"/>
  <c r="BK246" i="7"/>
  <c r="J245" i="7"/>
  <c r="J244" i="7"/>
  <c r="J243" i="7"/>
  <c r="J242" i="7"/>
  <c r="BK239" i="7"/>
  <c r="BK238" i="7"/>
  <c r="J237" i="7"/>
  <c r="BK236" i="7"/>
  <c r="J234" i="7"/>
  <c r="J232" i="7"/>
  <c r="J230" i="7"/>
  <c r="BK228" i="7"/>
  <c r="BK226" i="7"/>
  <c r="BK224" i="7"/>
  <c r="J222" i="7"/>
  <c r="J220" i="7"/>
  <c r="J219" i="7"/>
  <c r="BK216" i="7"/>
  <c r="BK214" i="7"/>
  <c r="BK211" i="7"/>
  <c r="J209" i="7"/>
  <c r="BK207" i="7"/>
  <c r="J205" i="7"/>
  <c r="J203" i="7"/>
  <c r="BK201" i="7"/>
  <c r="BK199" i="7"/>
  <c r="BK197" i="7"/>
  <c r="BK195" i="7"/>
  <c r="BK193" i="7"/>
  <c r="J191" i="7"/>
  <c r="J189" i="7"/>
  <c r="J187" i="7"/>
  <c r="BK185" i="7"/>
  <c r="J183" i="7"/>
  <c r="BK181" i="7"/>
  <c r="BK179" i="7"/>
  <c r="J175" i="7"/>
  <c r="BK173" i="7"/>
  <c r="BK171" i="7"/>
  <c r="BK169" i="7"/>
  <c r="J168" i="7"/>
  <c r="BK166" i="7"/>
  <c r="BK163" i="7"/>
  <c r="J161" i="7"/>
  <c r="BK159" i="7"/>
  <c r="BK157" i="7"/>
  <c r="BK155" i="7"/>
  <c r="BK153" i="7"/>
  <c r="J151" i="7"/>
  <c r="J150" i="7"/>
  <c r="BK147" i="7"/>
  <c r="J145" i="7"/>
  <c r="J143" i="7"/>
  <c r="J142" i="7"/>
  <c r="J140" i="7"/>
  <c r="J138" i="7"/>
  <c r="BK136" i="7"/>
  <c r="BK134" i="7"/>
  <c r="J132" i="7"/>
  <c r="J290" i="7"/>
  <c r="BK288" i="7"/>
  <c r="BK286" i="7"/>
  <c r="J282" i="7"/>
  <c r="J280" i="7"/>
  <c r="BK278" i="7"/>
  <c r="J276" i="7"/>
  <c r="BK274" i="7"/>
  <c r="BK270" i="7"/>
  <c r="J268" i="7"/>
  <c r="J266" i="7"/>
  <c r="J264" i="7"/>
  <c r="BK262" i="7"/>
  <c r="J260" i="7"/>
  <c r="BK258" i="7"/>
  <c r="BK257" i="7"/>
  <c r="J255" i="7"/>
  <c r="BK251" i="7"/>
  <c r="BK248" i="7"/>
  <c r="J246" i="7"/>
  <c r="BK245" i="7"/>
  <c r="BK243" i="7"/>
  <c r="J239" i="7"/>
  <c r="BK237" i="7"/>
  <c r="J235" i="7"/>
  <c r="BK233" i="7"/>
  <c r="BK231" i="7"/>
  <c r="BK229" i="7"/>
  <c r="J227" i="7"/>
  <c r="BK225" i="7"/>
  <c r="J223" i="7"/>
  <c r="J221" i="7"/>
  <c r="BK219" i="7"/>
  <c r="BK217" i="7"/>
  <c r="BK215" i="7"/>
  <c r="J211" i="7"/>
  <c r="BK209" i="7"/>
  <c r="J207" i="7"/>
  <c r="BK205" i="7"/>
  <c r="BK203" i="7"/>
  <c r="J201" i="7"/>
  <c r="J199" i="7"/>
  <c r="BK198" i="7"/>
  <c r="J196" i="7"/>
  <c r="J194" i="7"/>
  <c r="BK191" i="7"/>
  <c r="J190" i="7"/>
  <c r="J188" i="7"/>
  <c r="BK186" i="7"/>
  <c r="J184" i="7"/>
  <c r="J182" i="7"/>
  <c r="BK180" i="7"/>
  <c r="J178" i="7"/>
  <c r="BK174" i="7"/>
  <c r="J172" i="7"/>
  <c r="BK170" i="7"/>
  <c r="BK168" i="7"/>
  <c r="J166" i="7"/>
  <c r="BK164" i="7"/>
  <c r="J162" i="7"/>
  <c r="BK160" i="7"/>
  <c r="BK158" i="7"/>
  <c r="BK156" i="7"/>
  <c r="BK154" i="7"/>
  <c r="J152" i="7"/>
  <c r="BK150" i="7"/>
  <c r="J148" i="7"/>
  <c r="BK146" i="7"/>
  <c r="J144" i="7"/>
  <c r="BK142" i="7"/>
  <c r="BK141" i="7"/>
  <c r="BK138" i="7"/>
  <c r="J136" i="7"/>
  <c r="J134" i="7"/>
  <c r="BK132" i="7"/>
  <c r="BK230" i="8"/>
  <c r="BK229" i="8"/>
  <c r="J227" i="8"/>
  <c r="BK224" i="8"/>
  <c r="J222" i="8"/>
  <c r="J220" i="8"/>
  <c r="J218" i="8"/>
  <c r="J216" i="8"/>
  <c r="BK214" i="8"/>
  <c r="J212" i="8"/>
  <c r="J210" i="8"/>
  <c r="J208" i="8"/>
  <c r="BK206" i="8"/>
  <c r="J204" i="8"/>
  <c r="BK202" i="8"/>
  <c r="BK200" i="8"/>
  <c r="BK196" i="8"/>
  <c r="BK194" i="8"/>
  <c r="BK192" i="8"/>
  <c r="J190" i="8"/>
  <c r="J188" i="8"/>
  <c r="J186" i="8"/>
  <c r="BK184" i="8"/>
  <c r="J182" i="8"/>
  <c r="BK180" i="8"/>
  <c r="J178" i="8"/>
  <c r="BK176" i="8"/>
  <c r="J174" i="8"/>
  <c r="BK172" i="8"/>
  <c r="J170" i="8"/>
  <c r="BK168" i="8"/>
  <c r="J164" i="8"/>
  <c r="J163" i="8"/>
  <c r="J154" i="8"/>
  <c r="BK152" i="8"/>
  <c r="J150" i="8"/>
  <c r="BK148" i="8"/>
  <c r="J145" i="8"/>
  <c r="J143" i="8"/>
  <c r="BK141" i="8"/>
  <c r="J139" i="8"/>
  <c r="J138" i="8"/>
  <c r="J136" i="8"/>
  <c r="BK134" i="8"/>
  <c r="J132" i="8"/>
  <c r="J130" i="8"/>
  <c r="BK128" i="8"/>
  <c r="J126" i="8"/>
  <c r="J231" i="8"/>
  <c r="J229" i="8"/>
  <c r="BK227" i="8"/>
  <c r="J225" i="8"/>
  <c r="J223" i="8"/>
  <c r="BK221" i="8"/>
  <c r="J219" i="8"/>
  <c r="BK217" i="8"/>
  <c r="BK215" i="8"/>
  <c r="J213" i="8"/>
  <c r="BK211" i="8"/>
  <c r="J209" i="8"/>
  <c r="BK207" i="8"/>
  <c r="J205" i="8"/>
  <c r="BK203" i="8"/>
  <c r="BK201" i="8"/>
  <c r="J199" i="8"/>
  <c r="J195" i="8"/>
  <c r="J193" i="8"/>
  <c r="J191" i="8"/>
  <c r="J189" i="8"/>
  <c r="J187" i="8"/>
  <c r="BK185" i="8"/>
  <c r="BK183" i="8"/>
  <c r="BK181" i="8"/>
  <c r="BK179" i="8"/>
  <c r="J177" i="8"/>
  <c r="J175" i="8"/>
  <c r="J173" i="8"/>
  <c r="J171" i="8"/>
  <c r="BK169" i="8"/>
  <c r="BK167" i="8"/>
  <c r="BK162" i="8"/>
  <c r="BK161" i="8"/>
  <c r="BK160" i="8"/>
  <c r="BK159" i="8"/>
  <c r="BK158" i="8"/>
  <c r="BK157" i="8"/>
  <c r="BK156" i="8"/>
  <c r="BK155" i="8"/>
  <c r="J153" i="8"/>
  <c r="BK151" i="8"/>
  <c r="J149" i="8"/>
  <c r="BK146" i="8"/>
  <c r="J144" i="8"/>
  <c r="J142" i="8"/>
  <c r="J140" i="8"/>
  <c r="BK138" i="8"/>
  <c r="BK136" i="8"/>
  <c r="J134" i="8"/>
  <c r="BK132" i="8"/>
  <c r="BK130" i="8"/>
  <c r="J128" i="8"/>
  <c r="BK126" i="8"/>
  <c r="J294" i="9"/>
  <c r="J293" i="9"/>
  <c r="J287" i="9"/>
  <c r="BK283" i="9"/>
  <c r="BK278" i="9"/>
  <c r="BK271" i="9"/>
  <c r="J264" i="9"/>
  <c r="J258" i="9"/>
  <c r="J256" i="9"/>
  <c r="J253" i="9"/>
  <c r="J244" i="9"/>
  <c r="J237" i="9"/>
  <c r="BK231" i="9"/>
  <c r="J227" i="9"/>
  <c r="J223" i="9"/>
  <c r="BK220" i="9"/>
  <c r="J212" i="9"/>
  <c r="J207" i="9"/>
  <c r="J204" i="9"/>
  <c r="J198" i="9"/>
  <c r="J190" i="9"/>
  <c r="BK174" i="9"/>
  <c r="J172" i="9"/>
  <c r="J169" i="9"/>
  <c r="BK165" i="9"/>
  <c r="J164" i="9"/>
  <c r="J162" i="9"/>
  <c r="J161" i="9"/>
  <c r="J160" i="9"/>
  <c r="J159" i="9"/>
  <c r="J156" i="9"/>
  <c r="BK153" i="9"/>
  <c r="BK150" i="9"/>
  <c r="BK148" i="9"/>
  <c r="BK145" i="9"/>
  <c r="J141" i="9"/>
  <c r="J140" i="9"/>
  <c r="J138" i="9"/>
  <c r="BK136" i="9"/>
  <c r="J134" i="9"/>
  <c r="J132" i="9"/>
  <c r="J128" i="9"/>
  <c r="BK297" i="9"/>
  <c r="BK294" i="9"/>
  <c r="BK293" i="9"/>
  <c r="BK290" i="9"/>
  <c r="BK287" i="9"/>
  <c r="J283" i="9"/>
  <c r="J278" i="9"/>
  <c r="J271" i="9"/>
  <c r="BK264" i="9"/>
  <c r="BK258" i="9"/>
  <c r="BK256" i="9"/>
  <c r="BK253" i="9"/>
  <c r="BK244" i="9"/>
  <c r="BK237" i="9"/>
  <c r="J231" i="9"/>
  <c r="BK227" i="9"/>
  <c r="BK223" i="9"/>
  <c r="J220" i="9"/>
  <c r="BK212" i="9"/>
  <c r="BK207" i="9"/>
  <c r="BK204" i="9"/>
  <c r="BK198" i="9"/>
  <c r="BK190" i="9"/>
  <c r="BK182" i="9"/>
  <c r="J174" i="9"/>
  <c r="BK169" i="9"/>
  <c r="BK164" i="9"/>
  <c r="BK161" i="9"/>
  <c r="BK159" i="9"/>
  <c r="BK156" i="9"/>
  <c r="J150" i="9"/>
  <c r="J145" i="9"/>
  <c r="BK140" i="9"/>
  <c r="J136" i="9"/>
  <c r="BK132" i="9"/>
  <c r="J211" i="10"/>
  <c r="BK204" i="10"/>
  <c r="BK199" i="10"/>
  <c r="BK195" i="10"/>
  <c r="BK191" i="10"/>
  <c r="J187" i="10"/>
  <c r="J181" i="10"/>
  <c r="BK176" i="10"/>
  <c r="J171" i="10"/>
  <c r="J167" i="10"/>
  <c r="BK163" i="10"/>
  <c r="J159" i="10"/>
  <c r="BK155" i="10"/>
  <c r="BK151" i="10"/>
  <c r="J147" i="10"/>
  <c r="J143" i="10"/>
  <c r="BK139" i="10"/>
  <c r="J135" i="10"/>
  <c r="J131" i="10"/>
  <c r="J207" i="10"/>
  <c r="J202" i="10"/>
  <c r="BK197" i="10"/>
  <c r="J193" i="10"/>
  <c r="BK189" i="10"/>
  <c r="BK184" i="10"/>
  <c r="BK179" i="10"/>
  <c r="J173" i="10"/>
  <c r="J169" i="10"/>
  <c r="BK165" i="10"/>
  <c r="J161" i="10"/>
  <c r="J157" i="10"/>
  <c r="BK153" i="10"/>
  <c r="BK149" i="10"/>
  <c r="BK145" i="10"/>
  <c r="BK141" i="10"/>
  <c r="J137" i="10"/>
  <c r="BK133" i="10"/>
  <c r="BK193" i="11"/>
  <c r="J189" i="11"/>
  <c r="J183" i="11"/>
  <c r="BK179" i="11"/>
  <c r="BK175" i="11"/>
  <c r="J171" i="11"/>
  <c r="J166" i="11"/>
  <c r="BK161" i="11"/>
  <c r="J156" i="11"/>
  <c r="BK152" i="11"/>
  <c r="BK148" i="11"/>
  <c r="BK144" i="11"/>
  <c r="BK140" i="11"/>
  <c r="J138" i="11"/>
  <c r="J132" i="11"/>
  <c r="J130" i="11"/>
  <c r="BK189" i="11"/>
  <c r="BK183" i="11"/>
  <c r="J179" i="11"/>
  <c r="J175" i="11"/>
  <c r="BK171" i="11"/>
  <c r="BK166" i="11"/>
  <c r="J161" i="11"/>
  <c r="BK156" i="11"/>
  <c r="J152" i="11"/>
  <c r="J148" i="11"/>
  <c r="J144" i="11"/>
  <c r="J140" i="11"/>
  <c r="BK136" i="11"/>
  <c r="BK132" i="11"/>
  <c r="J128" i="11"/>
  <c r="BK246" i="12"/>
  <c r="J240" i="12"/>
  <c r="J233" i="12"/>
  <c r="J228" i="12"/>
  <c r="BK224" i="12"/>
  <c r="BK220" i="12"/>
  <c r="BK216" i="12"/>
  <c r="J212" i="12"/>
  <c r="BK208" i="12"/>
  <c r="J204" i="12"/>
  <c r="J198" i="12"/>
  <c r="J193" i="12"/>
  <c r="J191" i="12"/>
  <c r="J188" i="12"/>
  <c r="J185" i="12"/>
  <c r="J182" i="12"/>
  <c r="J180" i="12"/>
  <c r="BK176" i="12"/>
  <c r="J172" i="12"/>
  <c r="BK168" i="12"/>
  <c r="BK164" i="12"/>
  <c r="BK160" i="12"/>
  <c r="BK156" i="12"/>
  <c r="BK152" i="12"/>
  <c r="J148" i="12"/>
  <c r="BK144" i="12"/>
  <c r="BK140" i="12"/>
  <c r="BK136" i="12"/>
  <c r="BK249" i="12"/>
  <c r="J242" i="12"/>
  <c r="J236" i="12"/>
  <c r="BK230" i="12"/>
  <c r="J226" i="12"/>
  <c r="J222" i="12"/>
  <c r="J218" i="12"/>
  <c r="J214" i="12"/>
  <c r="J210" i="12"/>
  <c r="BK206" i="12"/>
  <c r="J201" i="12"/>
  <c r="J196" i="12"/>
  <c r="BK178" i="12"/>
  <c r="BK174" i="12"/>
  <c r="J170" i="12"/>
  <c r="J166" i="12"/>
  <c r="J162" i="12"/>
  <c r="BK158" i="12"/>
  <c r="J154" i="12"/>
  <c r="J150" i="12"/>
  <c r="BK146" i="12"/>
  <c r="J142" i="12"/>
  <c r="BK138" i="12"/>
  <c r="J134" i="12"/>
  <c r="J191" i="13"/>
  <c r="BK185" i="13"/>
  <c r="J181" i="13"/>
  <c r="J177" i="13"/>
  <c r="J173" i="13"/>
  <c r="BK168" i="13"/>
  <c r="J163" i="13"/>
  <c r="J157" i="13"/>
  <c r="BK153" i="13"/>
  <c r="BK149" i="13"/>
  <c r="BK145" i="13"/>
  <c r="BK141" i="13"/>
  <c r="BK137" i="13"/>
  <c r="BK133" i="13"/>
  <c r="J131" i="13"/>
  <c r="BK191" i="13"/>
  <c r="J183" i="13"/>
  <c r="BK179" i="13"/>
  <c r="BK175" i="13"/>
  <c r="J171" i="13"/>
  <c r="BK166" i="13"/>
  <c r="J160" i="13"/>
  <c r="BK155" i="13"/>
  <c r="J151" i="13"/>
  <c r="J147" i="13"/>
  <c r="J143" i="13"/>
  <c r="J139" i="13"/>
  <c r="J137" i="13"/>
  <c r="J133" i="13"/>
  <c r="J213" i="14"/>
  <c r="J206" i="14"/>
  <c r="J200" i="14"/>
  <c r="J196" i="14"/>
  <c r="BK192" i="14"/>
  <c r="BK188" i="14"/>
  <c r="J183" i="14"/>
  <c r="J178" i="14"/>
  <c r="BK173" i="14"/>
  <c r="J168" i="14"/>
  <c r="J162" i="14"/>
  <c r="BK158" i="14"/>
  <c r="J154" i="14"/>
  <c r="J150" i="14"/>
  <c r="BK146" i="14"/>
  <c r="J142" i="14"/>
  <c r="J138" i="14"/>
  <c r="BK134" i="14"/>
  <c r="BK213" i="14"/>
  <c r="BK206" i="14"/>
  <c r="BK200" i="14"/>
  <c r="BK196" i="14"/>
  <c r="J192" i="14"/>
  <c r="J188" i="14"/>
  <c r="BK183" i="14"/>
  <c r="BK178" i="14"/>
  <c r="J173" i="14"/>
  <c r="BK168" i="14"/>
  <c r="BK162" i="14"/>
  <c r="J158" i="14"/>
  <c r="BK154" i="14"/>
  <c r="BK150" i="14"/>
  <c r="J146" i="14"/>
  <c r="BK142" i="14"/>
  <c r="BK138" i="14"/>
  <c r="J134" i="14"/>
  <c r="J142" i="15"/>
  <c r="BK140" i="15"/>
  <c r="BK138" i="15"/>
  <c r="BK135" i="15"/>
  <c r="BK133" i="15"/>
  <c r="BK131" i="15"/>
  <c r="J129" i="15"/>
  <c r="J127" i="15"/>
  <c r="BK125" i="15"/>
  <c r="BK123" i="15"/>
  <c r="J121" i="15"/>
  <c r="J143" i="15"/>
  <c r="BK141" i="15"/>
  <c r="J140" i="15"/>
  <c r="J138" i="15"/>
  <c r="J135" i="15"/>
  <c r="J133" i="15"/>
  <c r="J131" i="15"/>
  <c r="BK129" i="15"/>
  <c r="J128" i="15"/>
  <c r="BK126" i="15"/>
  <c r="BK124" i="15"/>
  <c r="J122" i="15"/>
  <c r="J120" i="15"/>
  <c r="P244" i="12" l="1"/>
  <c r="P129" i="2"/>
  <c r="T129" i="2"/>
  <c r="P230" i="2"/>
  <c r="R230" i="2"/>
  <c r="BK246" i="2"/>
  <c r="J246" i="2" s="1"/>
  <c r="J103" i="2" s="1"/>
  <c r="R246" i="2"/>
  <c r="BK262" i="2"/>
  <c r="J262" i="2" s="1"/>
  <c r="J104" i="2" s="1"/>
  <c r="T262" i="2"/>
  <c r="P297" i="2"/>
  <c r="T297" i="2"/>
  <c r="P304" i="2"/>
  <c r="T304" i="2"/>
  <c r="P148" i="3"/>
  <c r="T148" i="3"/>
  <c r="P224" i="3"/>
  <c r="T224" i="3"/>
  <c r="P244" i="3"/>
  <c r="R244" i="3"/>
  <c r="BK354" i="3"/>
  <c r="J354" i="3" s="1"/>
  <c r="J101" i="3" s="1"/>
  <c r="R354" i="3"/>
  <c r="BK433" i="3"/>
  <c r="J433" i="3" s="1"/>
  <c r="J103" i="3" s="1"/>
  <c r="T433" i="3"/>
  <c r="P482" i="3"/>
  <c r="T482" i="3"/>
  <c r="P510" i="3"/>
  <c r="R510" i="3"/>
  <c r="BK551" i="3"/>
  <c r="J551" i="3" s="1"/>
  <c r="J106" i="3" s="1"/>
  <c r="R551" i="3"/>
  <c r="P565" i="3"/>
  <c r="T565" i="3"/>
  <c r="BK614" i="3"/>
  <c r="J614" i="3" s="1"/>
  <c r="J111" i="3" s="1"/>
  <c r="R614" i="3"/>
  <c r="BK635" i="3"/>
  <c r="J635" i="3" s="1"/>
  <c r="J112" i="3" s="1"/>
  <c r="R635" i="3"/>
  <c r="BK694" i="3"/>
  <c r="J694" i="3" s="1"/>
  <c r="J113" i="3" s="1"/>
  <c r="R694" i="3"/>
  <c r="BK727" i="3"/>
  <c r="J727" i="3" s="1"/>
  <c r="J114" i="3" s="1"/>
  <c r="R727" i="3"/>
  <c r="T727" i="3"/>
  <c r="P730" i="3"/>
  <c r="T730" i="3"/>
  <c r="P753" i="3"/>
  <c r="T753" i="3"/>
  <c r="P809" i="3"/>
  <c r="T809" i="3"/>
  <c r="P886" i="3"/>
  <c r="T886" i="3"/>
  <c r="P911" i="3"/>
  <c r="T911" i="3"/>
  <c r="P925" i="3"/>
  <c r="T925" i="3"/>
  <c r="P935" i="3"/>
  <c r="T935" i="3"/>
  <c r="P953" i="3"/>
  <c r="T953" i="3"/>
  <c r="P976" i="3"/>
  <c r="T976" i="3"/>
  <c r="P998" i="3"/>
  <c r="T998" i="3"/>
  <c r="BK128" i="4"/>
  <c r="J128" i="4" s="1"/>
  <c r="J98" i="4" s="1"/>
  <c r="R128" i="4"/>
  <c r="R127" i="4" s="1"/>
  <c r="BK159" i="4"/>
  <c r="J159" i="4" s="1"/>
  <c r="J100" i="4" s="1"/>
  <c r="T159" i="4"/>
  <c r="T158" i="4" s="1"/>
  <c r="P192" i="4"/>
  <c r="P191" i="4"/>
  <c r="T192" i="4"/>
  <c r="T191" i="4"/>
  <c r="P209" i="4"/>
  <c r="P208" i="4"/>
  <c r="R209" i="4"/>
  <c r="R208" i="4" s="1"/>
  <c r="P223" i="4"/>
  <c r="P222" i="4"/>
  <c r="R223" i="4"/>
  <c r="R222" i="4" s="1"/>
  <c r="P135" i="5"/>
  <c r="P134" i="5"/>
  <c r="R135" i="5"/>
  <c r="R134" i="5" s="1"/>
  <c r="P145" i="5"/>
  <c r="P144" i="5" s="1"/>
  <c r="R145" i="5"/>
  <c r="R144" i="5" s="1"/>
  <c r="BK160" i="5"/>
  <c r="J160" i="5" s="1"/>
  <c r="J102" i="5" s="1"/>
  <c r="R160" i="5"/>
  <c r="R159" i="5" s="1"/>
  <c r="BK192" i="5"/>
  <c r="J192" i="5" s="1"/>
  <c r="J104" i="5" s="1"/>
  <c r="T192" i="5"/>
  <c r="T191" i="5" s="1"/>
  <c r="BK231" i="5"/>
  <c r="J231" i="5" s="1"/>
  <c r="J106" i="5" s="1"/>
  <c r="R231" i="5"/>
  <c r="R230" i="5" s="1"/>
  <c r="P254" i="5"/>
  <c r="P253" i="5" s="1"/>
  <c r="T254" i="5"/>
  <c r="T253" i="5" s="1"/>
  <c r="P267" i="5"/>
  <c r="P266" i="5" s="1"/>
  <c r="R267" i="5"/>
  <c r="R266" i="5" s="1"/>
  <c r="BK272" i="5"/>
  <c r="J272" i="5" s="1"/>
  <c r="J113" i="5" s="1"/>
  <c r="R272" i="5"/>
  <c r="R271" i="5" s="1"/>
  <c r="BK144" i="6"/>
  <c r="J144" i="6" s="1"/>
  <c r="J97" i="6" s="1"/>
  <c r="T144" i="6"/>
  <c r="P156" i="6"/>
  <c r="R156" i="6"/>
  <c r="BK193" i="6"/>
  <c r="J193" i="6" s="1"/>
  <c r="J101" i="6" s="1"/>
  <c r="R193" i="6"/>
  <c r="BK247" i="6"/>
  <c r="J247" i="6" s="1"/>
  <c r="J103" i="6" s="1"/>
  <c r="R247" i="6"/>
  <c r="P317" i="6"/>
  <c r="R317" i="6"/>
  <c r="BK339" i="6"/>
  <c r="J339" i="6" s="1"/>
  <c r="J109" i="6" s="1"/>
  <c r="R339" i="6"/>
  <c r="P378" i="6"/>
  <c r="T378" i="6"/>
  <c r="P389" i="6"/>
  <c r="R389" i="6"/>
  <c r="BK433" i="6"/>
  <c r="J433" i="6" s="1"/>
  <c r="J116" i="6" s="1"/>
  <c r="R433" i="6"/>
  <c r="BK461" i="6"/>
  <c r="J461" i="6" s="1"/>
  <c r="J118" i="6" s="1"/>
  <c r="R461" i="6"/>
  <c r="P481" i="6"/>
  <c r="T481" i="6"/>
  <c r="BK493" i="6"/>
  <c r="J493" i="6" s="1"/>
  <c r="J122" i="6" s="1"/>
  <c r="R493" i="6"/>
  <c r="P131" i="7"/>
  <c r="T131" i="7"/>
  <c r="P177" i="7"/>
  <c r="T177" i="7"/>
  <c r="P213" i="7"/>
  <c r="T213" i="7"/>
  <c r="BK241" i="7"/>
  <c r="J241" i="7" s="1"/>
  <c r="J103" i="7" s="1"/>
  <c r="R241" i="7"/>
  <c r="P253" i="7"/>
  <c r="T253" i="7"/>
  <c r="BK273" i="7"/>
  <c r="J273" i="7" s="1"/>
  <c r="J107" i="7" s="1"/>
  <c r="R273" i="7"/>
  <c r="P285" i="7"/>
  <c r="R285" i="7"/>
  <c r="BK124" i="8"/>
  <c r="J124" i="8" s="1"/>
  <c r="J97" i="8" s="1"/>
  <c r="R124" i="8"/>
  <c r="BK147" i="8"/>
  <c r="J147" i="8" s="1"/>
  <c r="J98" i="8" s="1"/>
  <c r="R147" i="8"/>
  <c r="BK166" i="8"/>
  <c r="J166" i="8" s="1"/>
  <c r="J100" i="8" s="1"/>
  <c r="T166" i="8"/>
  <c r="P198" i="8"/>
  <c r="T198" i="8"/>
  <c r="BK127" i="9"/>
  <c r="J127" i="9" s="1"/>
  <c r="J98" i="9" s="1"/>
  <c r="R127" i="9"/>
  <c r="BK177" i="9"/>
  <c r="J177" i="9" s="1"/>
  <c r="J99" i="9" s="1"/>
  <c r="R177" i="9"/>
  <c r="BK203" i="9"/>
  <c r="J203" i="9" s="1"/>
  <c r="J100" i="9" s="1"/>
  <c r="R203" i="9"/>
  <c r="BK215" i="9"/>
  <c r="J215" i="9" s="1"/>
  <c r="J101" i="9" s="1"/>
  <c r="T215" i="9"/>
  <c r="P252" i="9"/>
  <c r="T252" i="9"/>
  <c r="P281" i="9"/>
  <c r="T281" i="9"/>
  <c r="P286" i="9"/>
  <c r="P285" i="9" s="1"/>
  <c r="T286" i="9"/>
  <c r="T285" i="9"/>
  <c r="BK130" i="10"/>
  <c r="J130" i="10" s="1"/>
  <c r="J98" i="10" s="1"/>
  <c r="R130" i="10"/>
  <c r="P178" i="10"/>
  <c r="T178" i="10"/>
  <c r="P186" i="10"/>
  <c r="R186" i="10"/>
  <c r="BK127" i="11"/>
  <c r="J127" i="11"/>
  <c r="J98" i="11" s="1"/>
  <c r="T127" i="11"/>
  <c r="BK163" i="11"/>
  <c r="J163" i="11" s="1"/>
  <c r="J100" i="11" s="1"/>
  <c r="BK168" i="11"/>
  <c r="J168" i="11" s="1"/>
  <c r="J101" i="11" s="1"/>
  <c r="BK133" i="12"/>
  <c r="J133" i="12" s="1"/>
  <c r="J98" i="12" s="1"/>
  <c r="R133" i="12"/>
  <c r="BK190" i="12"/>
  <c r="J190" i="12" s="1"/>
  <c r="J101" i="12" s="1"/>
  <c r="R190" i="12"/>
  <c r="BK195" i="12"/>
  <c r="J195" i="12" s="1"/>
  <c r="J102" i="12" s="1"/>
  <c r="R195" i="12"/>
  <c r="BK203" i="12"/>
  <c r="J203" i="12" s="1"/>
  <c r="J104" i="12" s="1"/>
  <c r="R203" i="12"/>
  <c r="BK239" i="12"/>
  <c r="J239" i="12"/>
  <c r="J108" i="12" s="1"/>
  <c r="R239" i="12"/>
  <c r="R238" i="12" s="1"/>
  <c r="P128" i="13"/>
  <c r="T128" i="13"/>
  <c r="P165" i="13"/>
  <c r="T165" i="13"/>
  <c r="P170" i="13"/>
  <c r="R170" i="13"/>
  <c r="P131" i="14"/>
  <c r="T131" i="14"/>
  <c r="P167" i="14"/>
  <c r="T167" i="14"/>
  <c r="P172" i="14"/>
  <c r="T172" i="14"/>
  <c r="P177" i="14"/>
  <c r="T177" i="14"/>
  <c r="P185" i="14"/>
  <c r="T185" i="14"/>
  <c r="P119" i="15"/>
  <c r="P118" i="15" s="1"/>
  <c r="AU108" i="1" s="1"/>
  <c r="R119" i="15"/>
  <c r="R118" i="15" s="1"/>
  <c r="BK129" i="2"/>
  <c r="J129" i="2" s="1"/>
  <c r="J98" i="2" s="1"/>
  <c r="R129" i="2"/>
  <c r="R128" i="2" s="1"/>
  <c r="BK230" i="2"/>
  <c r="J230" i="2" s="1"/>
  <c r="J99" i="2" s="1"/>
  <c r="T230" i="2"/>
  <c r="P246" i="2"/>
  <c r="T246" i="2"/>
  <c r="T236" i="2" s="1"/>
  <c r="P262" i="2"/>
  <c r="R262" i="2"/>
  <c r="BK297" i="2"/>
  <c r="J297" i="2" s="1"/>
  <c r="J105" i="2" s="1"/>
  <c r="R297" i="2"/>
  <c r="BK304" i="2"/>
  <c r="J304" i="2" s="1"/>
  <c r="J106" i="2" s="1"/>
  <c r="R304" i="2"/>
  <c r="BK148" i="3"/>
  <c r="J148" i="3" s="1"/>
  <c r="J98" i="3" s="1"/>
  <c r="R148" i="3"/>
  <c r="BK224" i="3"/>
  <c r="J224" i="3" s="1"/>
  <c r="J99" i="3" s="1"/>
  <c r="R224" i="3"/>
  <c r="BK244" i="3"/>
  <c r="J244" i="3" s="1"/>
  <c r="J100" i="3" s="1"/>
  <c r="T244" i="3"/>
  <c r="P354" i="3"/>
  <c r="T354" i="3"/>
  <c r="P433" i="3"/>
  <c r="R433" i="3"/>
  <c r="BK482" i="3"/>
  <c r="J482" i="3" s="1"/>
  <c r="J104" i="3" s="1"/>
  <c r="R482" i="3"/>
  <c r="BK510" i="3"/>
  <c r="J510" i="3" s="1"/>
  <c r="J105" i="3" s="1"/>
  <c r="T510" i="3"/>
  <c r="P551" i="3"/>
  <c r="T551" i="3"/>
  <c r="BK565" i="3"/>
  <c r="J565" i="3" s="1"/>
  <c r="J108" i="3" s="1"/>
  <c r="R565" i="3"/>
  <c r="P614" i="3"/>
  <c r="T614" i="3"/>
  <c r="P635" i="3"/>
  <c r="T635" i="3"/>
  <c r="P694" i="3"/>
  <c r="T694" i="3"/>
  <c r="P727" i="3"/>
  <c r="BK730" i="3"/>
  <c r="J730" i="3" s="1"/>
  <c r="J115" i="3" s="1"/>
  <c r="R730" i="3"/>
  <c r="BK753" i="3"/>
  <c r="J753" i="3" s="1"/>
  <c r="J116" i="3" s="1"/>
  <c r="R753" i="3"/>
  <c r="BK809" i="3"/>
  <c r="J809" i="3" s="1"/>
  <c r="J117" i="3" s="1"/>
  <c r="R809" i="3"/>
  <c r="BK886" i="3"/>
  <c r="J886" i="3" s="1"/>
  <c r="J118" i="3" s="1"/>
  <c r="R886" i="3"/>
  <c r="BK911" i="3"/>
  <c r="J911" i="3" s="1"/>
  <c r="J119" i="3" s="1"/>
  <c r="R911" i="3"/>
  <c r="BK925" i="3"/>
  <c r="J925" i="3" s="1"/>
  <c r="J120" i="3" s="1"/>
  <c r="R925" i="3"/>
  <c r="BK935" i="3"/>
  <c r="J935" i="3" s="1"/>
  <c r="J121" i="3" s="1"/>
  <c r="R935" i="3"/>
  <c r="BK953" i="3"/>
  <c r="J953" i="3" s="1"/>
  <c r="J122" i="3" s="1"/>
  <c r="R953" i="3"/>
  <c r="BK976" i="3"/>
  <c r="J976" i="3" s="1"/>
  <c r="J123" i="3" s="1"/>
  <c r="R976" i="3"/>
  <c r="BK998" i="3"/>
  <c r="J998" i="3" s="1"/>
  <c r="J124" i="3" s="1"/>
  <c r="R998" i="3"/>
  <c r="P128" i="4"/>
  <c r="P127" i="4" s="1"/>
  <c r="T128" i="4"/>
  <c r="T127" i="4"/>
  <c r="P159" i="4"/>
  <c r="P158" i="4" s="1"/>
  <c r="R159" i="4"/>
  <c r="R158" i="4" s="1"/>
  <c r="BK192" i="4"/>
  <c r="J192" i="4" s="1"/>
  <c r="J102" i="4" s="1"/>
  <c r="R192" i="4"/>
  <c r="R191" i="4" s="1"/>
  <c r="BK209" i="4"/>
  <c r="J209" i="4" s="1"/>
  <c r="J104" i="4" s="1"/>
  <c r="T209" i="4"/>
  <c r="T208" i="4" s="1"/>
  <c r="BK223" i="4"/>
  <c r="J223" i="4"/>
  <c r="J106" i="4" s="1"/>
  <c r="T223" i="4"/>
  <c r="T222" i="4" s="1"/>
  <c r="BK135" i="5"/>
  <c r="J135" i="5" s="1"/>
  <c r="J98" i="5" s="1"/>
  <c r="T135" i="5"/>
  <c r="T134" i="5" s="1"/>
  <c r="BK145" i="5"/>
  <c r="J145" i="5" s="1"/>
  <c r="J100" i="5" s="1"/>
  <c r="T145" i="5"/>
  <c r="T144" i="5"/>
  <c r="P160" i="5"/>
  <c r="P159" i="5"/>
  <c r="T160" i="5"/>
  <c r="T159" i="5" s="1"/>
  <c r="P192" i="5"/>
  <c r="P191" i="5" s="1"/>
  <c r="R192" i="5"/>
  <c r="R191" i="5"/>
  <c r="P231" i="5"/>
  <c r="P230" i="5"/>
  <c r="T231" i="5"/>
  <c r="T230" i="5" s="1"/>
  <c r="BK254" i="5"/>
  <c r="J254" i="5" s="1"/>
  <c r="J109" i="5" s="1"/>
  <c r="R254" i="5"/>
  <c r="R253" i="5" s="1"/>
  <c r="BK267" i="5"/>
  <c r="J267" i="5" s="1"/>
  <c r="J111" i="5" s="1"/>
  <c r="T267" i="5"/>
  <c r="T266" i="5" s="1"/>
  <c r="P272" i="5"/>
  <c r="P271" i="5"/>
  <c r="T272" i="5"/>
  <c r="T271" i="5"/>
  <c r="P144" i="6"/>
  <c r="R144" i="6"/>
  <c r="BK156" i="6"/>
  <c r="J156" i="6" s="1"/>
  <c r="J99" i="6" s="1"/>
  <c r="T156" i="6"/>
  <c r="P193" i="6"/>
  <c r="T193" i="6"/>
  <c r="P247" i="6"/>
  <c r="T247" i="6"/>
  <c r="BK317" i="6"/>
  <c r="J317" i="6" s="1"/>
  <c r="J105" i="6" s="1"/>
  <c r="T317" i="6"/>
  <c r="P339" i="6"/>
  <c r="T339" i="6"/>
  <c r="BK378" i="6"/>
  <c r="J378" i="6" s="1"/>
  <c r="J111" i="6" s="1"/>
  <c r="R378" i="6"/>
  <c r="BK389" i="6"/>
  <c r="J389" i="6" s="1"/>
  <c r="J114" i="6" s="1"/>
  <c r="T389" i="6"/>
  <c r="P433" i="6"/>
  <c r="T433" i="6"/>
  <c r="P461" i="6"/>
  <c r="T461" i="6"/>
  <c r="BK481" i="6"/>
  <c r="J481" i="6"/>
  <c r="J120" i="6" s="1"/>
  <c r="R481" i="6"/>
  <c r="P493" i="6"/>
  <c r="T493" i="6"/>
  <c r="BK131" i="7"/>
  <c r="J131" i="7" s="1"/>
  <c r="J97" i="7" s="1"/>
  <c r="R131" i="7"/>
  <c r="BK177" i="7"/>
  <c r="J177" i="7"/>
  <c r="J99" i="7" s="1"/>
  <c r="R177" i="7"/>
  <c r="BK213" i="7"/>
  <c r="J213" i="7" s="1"/>
  <c r="J101" i="7" s="1"/>
  <c r="R213" i="7"/>
  <c r="P241" i="7"/>
  <c r="T241" i="7"/>
  <c r="BK253" i="7"/>
  <c r="J253" i="7" s="1"/>
  <c r="J105" i="7" s="1"/>
  <c r="R253" i="7"/>
  <c r="P273" i="7"/>
  <c r="T273" i="7"/>
  <c r="BK285" i="7"/>
  <c r="J285" i="7"/>
  <c r="J109" i="7" s="1"/>
  <c r="T285" i="7"/>
  <c r="P124" i="8"/>
  <c r="T124" i="8"/>
  <c r="P147" i="8"/>
  <c r="T147" i="8"/>
  <c r="P166" i="8"/>
  <c r="R166" i="8"/>
  <c r="BK198" i="8"/>
  <c r="J198" i="8" s="1"/>
  <c r="J102" i="8" s="1"/>
  <c r="R198" i="8"/>
  <c r="P127" i="9"/>
  <c r="T127" i="9"/>
  <c r="P177" i="9"/>
  <c r="T177" i="9"/>
  <c r="P203" i="9"/>
  <c r="T203" i="9"/>
  <c r="P215" i="9"/>
  <c r="R215" i="9"/>
  <c r="BK252" i="9"/>
  <c r="J252" i="9" s="1"/>
  <c r="J102" i="9" s="1"/>
  <c r="R252" i="9"/>
  <c r="BK281" i="9"/>
  <c r="J281" i="9" s="1"/>
  <c r="J103" i="9" s="1"/>
  <c r="R281" i="9"/>
  <c r="BK286" i="9"/>
  <c r="J286" i="9" s="1"/>
  <c r="J105" i="9" s="1"/>
  <c r="R286" i="9"/>
  <c r="R285" i="9" s="1"/>
  <c r="P130" i="10"/>
  <c r="P129" i="10" s="1"/>
  <c r="P128" i="10" s="1"/>
  <c r="AU103" i="1" s="1"/>
  <c r="T130" i="10"/>
  <c r="BK178" i="10"/>
  <c r="J178" i="10" s="1"/>
  <c r="J100" i="10" s="1"/>
  <c r="R178" i="10"/>
  <c r="BK186" i="10"/>
  <c r="J186" i="10" s="1"/>
  <c r="J102" i="10" s="1"/>
  <c r="T186" i="10"/>
  <c r="P127" i="11"/>
  <c r="R127" i="11"/>
  <c r="P163" i="11"/>
  <c r="R163" i="11"/>
  <c r="T163" i="11"/>
  <c r="P168" i="11"/>
  <c r="R168" i="11"/>
  <c r="T168" i="11"/>
  <c r="P133" i="12"/>
  <c r="T133" i="12"/>
  <c r="P190" i="12"/>
  <c r="T190" i="12"/>
  <c r="P195" i="12"/>
  <c r="T195" i="12"/>
  <c r="P203" i="12"/>
  <c r="T203" i="12"/>
  <c r="P239" i="12"/>
  <c r="P238" i="12"/>
  <c r="T239" i="12"/>
  <c r="T238" i="12" s="1"/>
  <c r="BK128" i="13"/>
  <c r="J128" i="13" s="1"/>
  <c r="J99" i="13" s="1"/>
  <c r="R128" i="13"/>
  <c r="BK165" i="13"/>
  <c r="J165" i="13"/>
  <c r="J102" i="13"/>
  <c r="R165" i="13"/>
  <c r="BK170" i="13"/>
  <c r="J170" i="13" s="1"/>
  <c r="J103" i="13" s="1"/>
  <c r="T170" i="13"/>
  <c r="BK131" i="14"/>
  <c r="J131" i="14" s="1"/>
  <c r="J98" i="14" s="1"/>
  <c r="R131" i="14"/>
  <c r="BK167" i="14"/>
  <c r="J167" i="14" s="1"/>
  <c r="J100" i="14" s="1"/>
  <c r="R167" i="14"/>
  <c r="BK172" i="14"/>
  <c r="J172" i="14" s="1"/>
  <c r="J101" i="14" s="1"/>
  <c r="R172" i="14"/>
  <c r="BK177" i="14"/>
  <c r="J177" i="14" s="1"/>
  <c r="J102" i="14" s="1"/>
  <c r="R177" i="14"/>
  <c r="BK185" i="14"/>
  <c r="J185" i="14" s="1"/>
  <c r="J104" i="14" s="1"/>
  <c r="R185" i="14"/>
  <c r="BK119" i="15"/>
  <c r="J119" i="15" s="1"/>
  <c r="J97" i="15" s="1"/>
  <c r="T119" i="15"/>
  <c r="T118" i="15" s="1"/>
  <c r="BK563" i="3"/>
  <c r="J563" i="3" s="1"/>
  <c r="J107" i="3" s="1"/>
  <c r="BK611" i="3"/>
  <c r="J611" i="3" s="1"/>
  <c r="J109" i="3" s="1"/>
  <c r="BK1008" i="3"/>
  <c r="J1008" i="3" s="1"/>
  <c r="J126" i="3" s="1"/>
  <c r="BK336" i="6"/>
  <c r="J336" i="6" s="1"/>
  <c r="J107" i="6" s="1"/>
  <c r="BK183" i="10"/>
  <c r="J183" i="10" s="1"/>
  <c r="J101" i="10" s="1"/>
  <c r="BK201" i="10"/>
  <c r="J201" i="10"/>
  <c r="J103" i="10" s="1"/>
  <c r="BK210" i="10"/>
  <c r="J210" i="10" s="1"/>
  <c r="J108" i="10" s="1"/>
  <c r="BK184" i="12"/>
  <c r="J184" i="12" s="1"/>
  <c r="J99" i="12" s="1"/>
  <c r="BK187" i="12"/>
  <c r="J187" i="12" s="1"/>
  <c r="J100" i="12" s="1"/>
  <c r="BK200" i="12"/>
  <c r="J200" i="12" s="1"/>
  <c r="J103" i="12" s="1"/>
  <c r="BK232" i="12"/>
  <c r="J232" i="12" s="1"/>
  <c r="J105" i="12" s="1"/>
  <c r="BK235" i="12"/>
  <c r="J235" i="12" s="1"/>
  <c r="J106" i="12" s="1"/>
  <c r="BK245" i="12"/>
  <c r="J245" i="12"/>
  <c r="J110" i="12" s="1"/>
  <c r="BK187" i="13"/>
  <c r="J187" i="13" s="1"/>
  <c r="J104" i="13" s="1"/>
  <c r="BK237" i="2"/>
  <c r="J237" i="2"/>
  <c r="J101" i="2" s="1"/>
  <c r="BK242" i="2"/>
  <c r="J242" i="2"/>
  <c r="J102" i="2" s="1"/>
  <c r="BK310" i="2"/>
  <c r="J310" i="2" s="1"/>
  <c r="J107" i="2" s="1"/>
  <c r="BK175" i="10"/>
  <c r="J175" i="10" s="1"/>
  <c r="J99" i="10" s="1"/>
  <c r="BK203" i="10"/>
  <c r="J203" i="10" s="1"/>
  <c r="J104" i="10" s="1"/>
  <c r="BK206" i="10"/>
  <c r="J206" i="10" s="1"/>
  <c r="J106" i="10" s="1"/>
  <c r="BK160" i="11"/>
  <c r="J160" i="11" s="1"/>
  <c r="J99" i="11" s="1"/>
  <c r="BK185" i="11"/>
  <c r="J185" i="11"/>
  <c r="J102" i="11" s="1"/>
  <c r="BK188" i="11"/>
  <c r="J188" i="11" s="1"/>
  <c r="J103" i="11" s="1"/>
  <c r="BK192" i="11"/>
  <c r="J192" i="11"/>
  <c r="J105" i="11" s="1"/>
  <c r="BK248" i="12"/>
  <c r="J248" i="12" s="1"/>
  <c r="J111" i="12" s="1"/>
  <c r="BK159" i="13"/>
  <c r="J159" i="13" s="1"/>
  <c r="J100" i="13" s="1"/>
  <c r="BK162" i="13"/>
  <c r="J162" i="13" s="1"/>
  <c r="J101" i="13" s="1"/>
  <c r="BK190" i="13"/>
  <c r="J190" i="13" s="1"/>
  <c r="J105" i="13" s="1"/>
  <c r="BK164" i="14"/>
  <c r="J164" i="14" s="1"/>
  <c r="J99" i="14" s="1"/>
  <c r="BK182" i="14"/>
  <c r="J182" i="14"/>
  <c r="J103" i="14"/>
  <c r="BK202" i="14"/>
  <c r="J202" i="14"/>
  <c r="J105" i="14" s="1"/>
  <c r="BK205" i="14"/>
  <c r="J205" i="14" s="1"/>
  <c r="J106" i="14" s="1"/>
  <c r="BK209" i="14"/>
  <c r="J209" i="14" s="1"/>
  <c r="J108" i="14" s="1"/>
  <c r="BK212" i="14"/>
  <c r="J212" i="14" s="1"/>
  <c r="J109" i="14" s="1"/>
  <c r="F92" i="15"/>
  <c r="E108" i="15"/>
  <c r="BE120" i="15"/>
  <c r="BE123" i="15"/>
  <c r="BE125" i="15"/>
  <c r="BE126" i="15"/>
  <c r="BE128" i="15"/>
  <c r="BE129" i="15"/>
  <c r="BE132" i="15"/>
  <c r="BE133" i="15"/>
  <c r="BE135" i="15"/>
  <c r="BE136" i="15"/>
  <c r="BE140" i="15"/>
  <c r="BE141" i="15"/>
  <c r="BE142" i="15"/>
  <c r="BE143" i="15"/>
  <c r="J89" i="15"/>
  <c r="BE121" i="15"/>
  <c r="BE122" i="15"/>
  <c r="BE124" i="15"/>
  <c r="BE127" i="15"/>
  <c r="BE130" i="15"/>
  <c r="BE131" i="15"/>
  <c r="BE134" i="15"/>
  <c r="BE137" i="15"/>
  <c r="BE138" i="15"/>
  <c r="BE139" i="15"/>
  <c r="F92" i="14"/>
  <c r="E119" i="14"/>
  <c r="BE136" i="14"/>
  <c r="BE140" i="14"/>
  <c r="BE142" i="14"/>
  <c r="BE146" i="14"/>
  <c r="BE148" i="14"/>
  <c r="BE152" i="14"/>
  <c r="BE154" i="14"/>
  <c r="BE158" i="14"/>
  <c r="BE162" i="14"/>
  <c r="BE165" i="14"/>
  <c r="BE170" i="14"/>
  <c r="BE175" i="14"/>
  <c r="BE186" i="14"/>
  <c r="BE192" i="14"/>
  <c r="BE194" i="14"/>
  <c r="BE198" i="14"/>
  <c r="BE210" i="14"/>
  <c r="BE213" i="14"/>
  <c r="J89" i="14"/>
  <c r="BE132" i="14"/>
  <c r="BE134" i="14"/>
  <c r="BE138" i="14"/>
  <c r="BE144" i="14"/>
  <c r="BE150" i="14"/>
  <c r="BE156" i="14"/>
  <c r="BE160" i="14"/>
  <c r="BE168" i="14"/>
  <c r="BE173" i="14"/>
  <c r="BE178" i="14"/>
  <c r="BE180" i="14"/>
  <c r="BE183" i="14"/>
  <c r="BE188" i="14"/>
  <c r="BE190" i="14"/>
  <c r="BE196" i="14"/>
  <c r="BE200" i="14"/>
  <c r="BE203" i="14"/>
  <c r="BE206" i="14"/>
  <c r="J89" i="13"/>
  <c r="BE129" i="13"/>
  <c r="BE131" i="13"/>
  <c r="BE153" i="13"/>
  <c r="BE157" i="13"/>
  <c r="BE166" i="13"/>
  <c r="BE171" i="13"/>
  <c r="BE173" i="13"/>
  <c r="BE175" i="13"/>
  <c r="BE177" i="13"/>
  <c r="BE179" i="13"/>
  <c r="BE183" i="13"/>
  <c r="BE188" i="13"/>
  <c r="E85" i="13"/>
  <c r="F92" i="13"/>
  <c r="BE133" i="13"/>
  <c r="BE135" i="13"/>
  <c r="BE137" i="13"/>
  <c r="BE139" i="13"/>
  <c r="BE141" i="13"/>
  <c r="BE143" i="13"/>
  <c r="BE145" i="13"/>
  <c r="BE147" i="13"/>
  <c r="BE149" i="13"/>
  <c r="BE151" i="13"/>
  <c r="BE155" i="13"/>
  <c r="BE160" i="13"/>
  <c r="BE163" i="13"/>
  <c r="BE168" i="13"/>
  <c r="BE181" i="13"/>
  <c r="BE185" i="13"/>
  <c r="BE191" i="13"/>
  <c r="J89" i="12"/>
  <c r="F92" i="12"/>
  <c r="E121" i="12"/>
  <c r="BE136" i="12"/>
  <c r="BE144" i="12"/>
  <c r="BE146" i="12"/>
  <c r="BE152" i="12"/>
  <c r="BE156" i="12"/>
  <c r="BE166" i="12"/>
  <c r="BE170" i="12"/>
  <c r="BE172" i="12"/>
  <c r="BE176" i="12"/>
  <c r="BE191" i="12"/>
  <c r="BE193" i="12"/>
  <c r="BE198" i="12"/>
  <c r="BE201" i="12"/>
  <c r="BE204" i="12"/>
  <c r="BE210" i="12"/>
  <c r="BE216" i="12"/>
  <c r="BE222" i="12"/>
  <c r="BE228" i="12"/>
  <c r="BE230" i="12"/>
  <c r="BE240" i="12"/>
  <c r="BE246" i="12"/>
  <c r="BE249" i="12"/>
  <c r="BE134" i="12"/>
  <c r="BE138" i="12"/>
  <c r="BE140" i="12"/>
  <c r="BE142" i="12"/>
  <c r="BE148" i="12"/>
  <c r="BE150" i="12"/>
  <c r="BE154" i="12"/>
  <c r="BE158" i="12"/>
  <c r="BE160" i="12"/>
  <c r="BE162" i="12"/>
  <c r="BE164" i="12"/>
  <c r="BE168" i="12"/>
  <c r="BE174" i="12"/>
  <c r="BE178" i="12"/>
  <c r="BE180" i="12"/>
  <c r="BE182" i="12"/>
  <c r="BE185" i="12"/>
  <c r="BE188" i="12"/>
  <c r="BE196" i="12"/>
  <c r="BE206" i="12"/>
  <c r="BE208" i="12"/>
  <c r="BE212" i="12"/>
  <c r="BE214" i="12"/>
  <c r="BE218" i="12"/>
  <c r="BE220" i="12"/>
  <c r="BE224" i="12"/>
  <c r="BE226" i="12"/>
  <c r="BE233" i="12"/>
  <c r="BE236" i="12"/>
  <c r="BE242" i="12"/>
  <c r="J89" i="11"/>
  <c r="BE128" i="11"/>
  <c r="BE130" i="11"/>
  <c r="BE134" i="11"/>
  <c r="BE136" i="11"/>
  <c r="BE142" i="11"/>
  <c r="BE146" i="11"/>
  <c r="BE152" i="11"/>
  <c r="BE154" i="11"/>
  <c r="BE156" i="11"/>
  <c r="BE164" i="11"/>
  <c r="BE173" i="11"/>
  <c r="BE181" i="11"/>
  <c r="E85" i="11"/>
  <c r="F92" i="11"/>
  <c r="BE132" i="11"/>
  <c r="BE138" i="11"/>
  <c r="BE140" i="11"/>
  <c r="BE144" i="11"/>
  <c r="BE148" i="11"/>
  <c r="BE150" i="11"/>
  <c r="BE158" i="11"/>
  <c r="BE161" i="11"/>
  <c r="BE166" i="11"/>
  <c r="BE169" i="11"/>
  <c r="BE171" i="11"/>
  <c r="BE175" i="11"/>
  <c r="BE177" i="11"/>
  <c r="BE179" i="11"/>
  <c r="BE183" i="11"/>
  <c r="BE186" i="11"/>
  <c r="BE189" i="11"/>
  <c r="BE193" i="11"/>
  <c r="E85" i="10"/>
  <c r="J89" i="10"/>
  <c r="BE131" i="10"/>
  <c r="BE133" i="10"/>
  <c r="BE139" i="10"/>
  <c r="BE141" i="10"/>
  <c r="BE145" i="10"/>
  <c r="BE147" i="10"/>
  <c r="BE149" i="10"/>
  <c r="BE153" i="10"/>
  <c r="BE157" i="10"/>
  <c r="BE165" i="10"/>
  <c r="BE169" i="10"/>
  <c r="BE179" i="10"/>
  <c r="BE184" i="10"/>
  <c r="BE187" i="10"/>
  <c r="BE195" i="10"/>
  <c r="BE204" i="10"/>
  <c r="BE207" i="10"/>
  <c r="F92" i="10"/>
  <c r="BE135" i="10"/>
  <c r="BE137" i="10"/>
  <c r="BE143" i="10"/>
  <c r="BE151" i="10"/>
  <c r="BE155" i="10"/>
  <c r="BE159" i="10"/>
  <c r="BE161" i="10"/>
  <c r="BE163" i="10"/>
  <c r="BE167" i="10"/>
  <c r="BE171" i="10"/>
  <c r="BE173" i="10"/>
  <c r="BE176" i="10"/>
  <c r="BE181" i="10"/>
  <c r="BE189" i="10"/>
  <c r="BE191" i="10"/>
  <c r="BE193" i="10"/>
  <c r="BE197" i="10"/>
  <c r="BE199" i="10"/>
  <c r="BE202" i="10"/>
  <c r="BE211" i="10"/>
  <c r="F122" i="9"/>
  <c r="BE128" i="9"/>
  <c r="BE132" i="9"/>
  <c r="BE136" i="9"/>
  <c r="BE138" i="9"/>
  <c r="BE140" i="9"/>
  <c r="BE153" i="9"/>
  <c r="BE156" i="9"/>
  <c r="BE160" i="9"/>
  <c r="BE161" i="9"/>
  <c r="BE162" i="9"/>
  <c r="BE165" i="9"/>
  <c r="BE169" i="9"/>
  <c r="BE178" i="9"/>
  <c r="BE182" i="9"/>
  <c r="BE190" i="9"/>
  <c r="BE194" i="9"/>
  <c r="BE204" i="9"/>
  <c r="BE206" i="9"/>
  <c r="BE212" i="9"/>
  <c r="BE216" i="9"/>
  <c r="BE221" i="9"/>
  <c r="BE223" i="9"/>
  <c r="BE227" i="9"/>
  <c r="BE231" i="9"/>
  <c r="BE233" i="9"/>
  <c r="BE237" i="9"/>
  <c r="BE241" i="9"/>
  <c r="BE255" i="9"/>
  <c r="BE257" i="9"/>
  <c r="BE260" i="9"/>
  <c r="BE271" i="9"/>
  <c r="BE274" i="9"/>
  <c r="BE283" i="9"/>
  <c r="BE287" i="9"/>
  <c r="BE290" i="9"/>
  <c r="BE294" i="9"/>
  <c r="BE297" i="9"/>
  <c r="E85" i="9"/>
  <c r="J89" i="9"/>
  <c r="BE134" i="9"/>
  <c r="BE141" i="9"/>
  <c r="BE145" i="9"/>
  <c r="BE148" i="9"/>
  <c r="BE150" i="9"/>
  <c r="BE159" i="9"/>
  <c r="BE164" i="9"/>
  <c r="BE172" i="9"/>
  <c r="BE174" i="9"/>
  <c r="BE186" i="9"/>
  <c r="BE198" i="9"/>
  <c r="BE199" i="9"/>
  <c r="BE207" i="9"/>
  <c r="BE208" i="9"/>
  <c r="BE220" i="9"/>
  <c r="BE225" i="9"/>
  <c r="BE229" i="9"/>
  <c r="BE244" i="9"/>
  <c r="BE248" i="9"/>
  <c r="BE253" i="9"/>
  <c r="BE256" i="9"/>
  <c r="BE258" i="9"/>
  <c r="BE264" i="9"/>
  <c r="BE267" i="9"/>
  <c r="BE278" i="9"/>
  <c r="BE282" i="9"/>
  <c r="BE284" i="9"/>
  <c r="BE293" i="9"/>
  <c r="E85" i="8"/>
  <c r="F92" i="8"/>
  <c r="J117" i="8"/>
  <c r="BE125" i="8"/>
  <c r="BE127" i="8"/>
  <c r="BE128" i="8"/>
  <c r="BE129" i="8"/>
  <c r="BE130" i="8"/>
  <c r="BE131" i="8"/>
  <c r="BE135" i="8"/>
  <c r="BE136" i="8"/>
  <c r="BE137" i="8"/>
  <c r="BE139" i="8"/>
  <c r="BE142" i="8"/>
  <c r="BE144" i="8"/>
  <c r="BE145" i="8"/>
  <c r="BE146" i="8"/>
  <c r="BE149" i="8"/>
  <c r="BE150" i="8"/>
  <c r="BE153" i="8"/>
  <c r="BE155" i="8"/>
  <c r="BE156" i="8"/>
  <c r="BE157" i="8"/>
  <c r="BE158" i="8"/>
  <c r="BE159" i="8"/>
  <c r="BE160" i="8"/>
  <c r="BE161" i="8"/>
  <c r="BE163" i="8"/>
  <c r="BE164" i="8"/>
  <c r="BE169" i="8"/>
  <c r="BE170" i="8"/>
  <c r="BE174" i="8"/>
  <c r="BE178" i="8"/>
  <c r="BE180" i="8"/>
  <c r="BE181" i="8"/>
  <c r="BE182" i="8"/>
  <c r="BE184" i="8"/>
  <c r="BE185" i="8"/>
  <c r="BE187" i="8"/>
  <c r="BE189" i="8"/>
  <c r="BE194" i="8"/>
  <c r="BE199" i="8"/>
  <c r="BE200" i="8"/>
  <c r="BE202" i="8"/>
  <c r="BE203" i="8"/>
  <c r="BE207" i="8"/>
  <c r="BE208" i="8"/>
  <c r="BE210" i="8"/>
  <c r="BE212" i="8"/>
  <c r="BE216" i="8"/>
  <c r="BE217" i="8"/>
  <c r="BE219" i="8"/>
  <c r="BE220" i="8"/>
  <c r="BE222" i="8"/>
  <c r="BE226" i="8"/>
  <c r="BE230" i="8"/>
  <c r="BE126" i="8"/>
  <c r="BE132" i="8"/>
  <c r="BE133" i="8"/>
  <c r="BE134" i="8"/>
  <c r="BE138" i="8"/>
  <c r="BE140" i="8"/>
  <c r="BE141" i="8"/>
  <c r="BE143" i="8"/>
  <c r="BE148" i="8"/>
  <c r="BE151" i="8"/>
  <c r="BE152" i="8"/>
  <c r="BE154" i="8"/>
  <c r="BE162" i="8"/>
  <c r="BE167" i="8"/>
  <c r="BE168" i="8"/>
  <c r="BE171" i="8"/>
  <c r="BE172" i="8"/>
  <c r="BE173" i="8"/>
  <c r="BE175" i="8"/>
  <c r="BE176" i="8"/>
  <c r="BE177" i="8"/>
  <c r="BE179" i="8"/>
  <c r="BE183" i="8"/>
  <c r="BE186" i="8"/>
  <c r="BE188" i="8"/>
  <c r="BE190" i="8"/>
  <c r="BE191" i="8"/>
  <c r="BE192" i="8"/>
  <c r="BE193" i="8"/>
  <c r="BE195" i="8"/>
  <c r="BE196" i="8"/>
  <c r="BE201" i="8"/>
  <c r="BE204" i="8"/>
  <c r="BE205" i="8"/>
  <c r="BE206" i="8"/>
  <c r="BE209" i="8"/>
  <c r="BE211" i="8"/>
  <c r="BE213" i="8"/>
  <c r="BE214" i="8"/>
  <c r="BE215" i="8"/>
  <c r="BE218" i="8"/>
  <c r="BE221" i="8"/>
  <c r="BE223" i="8"/>
  <c r="BE224" i="8"/>
  <c r="BE225" i="8"/>
  <c r="BE227" i="8"/>
  <c r="BE228" i="8"/>
  <c r="BE229" i="8"/>
  <c r="BE231" i="8"/>
  <c r="J89" i="7"/>
  <c r="F92" i="7"/>
  <c r="BE133" i="7"/>
  <c r="BE135" i="7"/>
  <c r="BE136" i="7"/>
  <c r="BE138" i="7"/>
  <c r="BE139" i="7"/>
  <c r="BE140" i="7"/>
  <c r="BE142" i="7"/>
  <c r="BE144" i="7"/>
  <c r="BE147" i="7"/>
  <c r="BE150" i="7"/>
  <c r="BE153" i="7"/>
  <c r="BE155" i="7"/>
  <c r="BE160" i="7"/>
  <c r="BE161" i="7"/>
  <c r="BE164" i="7"/>
  <c r="BE167" i="7"/>
  <c r="BE169" i="7"/>
  <c r="BE171" i="7"/>
  <c r="BE173" i="7"/>
  <c r="BE174" i="7"/>
  <c r="BE175" i="7"/>
  <c r="BE178" i="7"/>
  <c r="BE181" i="7"/>
  <c r="BE183" i="7"/>
  <c r="BE185" i="7"/>
  <c r="BE188" i="7"/>
  <c r="BE190" i="7"/>
  <c r="BE192" i="7"/>
  <c r="BE196" i="7"/>
  <c r="BE197" i="7"/>
  <c r="BE198" i="7"/>
  <c r="BE199" i="7"/>
  <c r="BE202" i="7"/>
  <c r="BE203" i="7"/>
  <c r="BE204" i="7"/>
  <c r="BE208" i="7"/>
  <c r="BE209" i="7"/>
  <c r="BE216" i="7"/>
  <c r="BE218" i="7"/>
  <c r="BE219" i="7"/>
  <c r="BE221" i="7"/>
  <c r="BE225" i="7"/>
  <c r="BE228" i="7"/>
  <c r="BE231" i="7"/>
  <c r="BE232" i="7"/>
  <c r="BE233" i="7"/>
  <c r="BE236" i="7"/>
  <c r="BE242" i="7"/>
  <c r="BE244" i="7"/>
  <c r="BE247" i="7"/>
  <c r="BE248" i="7"/>
  <c r="BE249" i="7"/>
  <c r="BE250" i="7"/>
  <c r="BE251" i="7"/>
  <c r="BE257" i="7"/>
  <c r="BE258" i="7"/>
  <c r="BE260" i="7"/>
  <c r="BE261" i="7"/>
  <c r="BE262" i="7"/>
  <c r="BE263" i="7"/>
  <c r="BE265" i="7"/>
  <c r="BE268" i="7"/>
  <c r="BE270" i="7"/>
  <c r="BE274" i="7"/>
  <c r="BE276" i="7"/>
  <c r="BE277" i="7"/>
  <c r="BE279" i="7"/>
  <c r="BE280" i="7"/>
  <c r="BE282" i="7"/>
  <c r="BE287" i="7"/>
  <c r="BE290" i="7"/>
  <c r="E85" i="7"/>
  <c r="BE132" i="7"/>
  <c r="BE134" i="7"/>
  <c r="BE137" i="7"/>
  <c r="BE141" i="7"/>
  <c r="BE143" i="7"/>
  <c r="BE145" i="7"/>
  <c r="BE146" i="7"/>
  <c r="BE148" i="7"/>
  <c r="BE149" i="7"/>
  <c r="BE151" i="7"/>
  <c r="BE152" i="7"/>
  <c r="BE154" i="7"/>
  <c r="BE156" i="7"/>
  <c r="BE157" i="7"/>
  <c r="BE158" i="7"/>
  <c r="BE159" i="7"/>
  <c r="BE162" i="7"/>
  <c r="BE163" i="7"/>
  <c r="BE165" i="7"/>
  <c r="BE166" i="7"/>
  <c r="BE168" i="7"/>
  <c r="BE170" i="7"/>
  <c r="BE172" i="7"/>
  <c r="BE179" i="7"/>
  <c r="BE180" i="7"/>
  <c r="BE182" i="7"/>
  <c r="BE184" i="7"/>
  <c r="BE186" i="7"/>
  <c r="BE187" i="7"/>
  <c r="BE189" i="7"/>
  <c r="BE191" i="7"/>
  <c r="BE193" i="7"/>
  <c r="BE194" i="7"/>
  <c r="BE195" i="7"/>
  <c r="BE200" i="7"/>
  <c r="BE201" i="7"/>
  <c r="BE205" i="7"/>
  <c r="BE206" i="7"/>
  <c r="BE207" i="7"/>
  <c r="BE210" i="7"/>
  <c r="BE211" i="7"/>
  <c r="BE214" i="7"/>
  <c r="BE215" i="7"/>
  <c r="BE217" i="7"/>
  <c r="BE220" i="7"/>
  <c r="BE222" i="7"/>
  <c r="BE223" i="7"/>
  <c r="BE224" i="7"/>
  <c r="BE226" i="7"/>
  <c r="BE227" i="7"/>
  <c r="BE229" i="7"/>
  <c r="BE230" i="7"/>
  <c r="BE234" i="7"/>
  <c r="BE235" i="7"/>
  <c r="BE237" i="7"/>
  <c r="BE238" i="7"/>
  <c r="BE239" i="7"/>
  <c r="BE243" i="7"/>
  <c r="BE245" i="7"/>
  <c r="BE246" i="7"/>
  <c r="BE254" i="7"/>
  <c r="BE255" i="7"/>
  <c r="BE256" i="7"/>
  <c r="BE259" i="7"/>
  <c r="BE264" i="7"/>
  <c r="BE266" i="7"/>
  <c r="BE267" i="7"/>
  <c r="BE269" i="7"/>
  <c r="BE271" i="7"/>
  <c r="BE275" i="7"/>
  <c r="BE278" i="7"/>
  <c r="BE281" i="7"/>
  <c r="BE283" i="7"/>
  <c r="BE286" i="7"/>
  <c r="BE288" i="7"/>
  <c r="BE289" i="7"/>
  <c r="BE291" i="7"/>
  <c r="E133" i="6"/>
  <c r="F140" i="6"/>
  <c r="BE145" i="6"/>
  <c r="BE148" i="6"/>
  <c r="BE151" i="6"/>
  <c r="BE154" i="6"/>
  <c r="BE158" i="6"/>
  <c r="BE159" i="6"/>
  <c r="BE162" i="6"/>
  <c r="BE165" i="6"/>
  <c r="BE168" i="6"/>
  <c r="BE170" i="6"/>
  <c r="BE171" i="6"/>
  <c r="BE174" i="6"/>
  <c r="BE177" i="6"/>
  <c r="BE178" i="6"/>
  <c r="BE181" i="6"/>
  <c r="BE184" i="6"/>
  <c r="BE185" i="6"/>
  <c r="BE188" i="6"/>
  <c r="BE189" i="6"/>
  <c r="BE190" i="6"/>
  <c r="BE194" i="6"/>
  <c r="BE195" i="6"/>
  <c r="BE200" i="6"/>
  <c r="BE203" i="6"/>
  <c r="BE207" i="6"/>
  <c r="BE210" i="6"/>
  <c r="BE212" i="6"/>
  <c r="BE216" i="6"/>
  <c r="BE221" i="6"/>
  <c r="BE224" i="6"/>
  <c r="BE228" i="6"/>
  <c r="BE231" i="6"/>
  <c r="BE233" i="6"/>
  <c r="BE234" i="6"/>
  <c r="BE237" i="6"/>
  <c r="BE239" i="6"/>
  <c r="BE240" i="6"/>
  <c r="BE245" i="6"/>
  <c r="BE248" i="6"/>
  <c r="BE250" i="6"/>
  <c r="BE251" i="6"/>
  <c r="BE253" i="6"/>
  <c r="BE257" i="6"/>
  <c r="BE259" i="6"/>
  <c r="BE260" i="6"/>
  <c r="BE261" i="6"/>
  <c r="BE263" i="6"/>
  <c r="BE264" i="6"/>
  <c r="BE266" i="6"/>
  <c r="BE267" i="6"/>
  <c r="BE269" i="6"/>
  <c r="BE271" i="6"/>
  <c r="BE274" i="6"/>
  <c r="BE277" i="6"/>
  <c r="BE278" i="6"/>
  <c r="BE279" i="6"/>
  <c r="BE281" i="6"/>
  <c r="BE282" i="6"/>
  <c r="BE283" i="6"/>
  <c r="BE284" i="6"/>
  <c r="BE287" i="6"/>
  <c r="BE290" i="6"/>
  <c r="BE291" i="6"/>
  <c r="BE293" i="6"/>
  <c r="BE294" i="6"/>
  <c r="BE297" i="6"/>
  <c r="BE299" i="6"/>
  <c r="BE300" i="6"/>
  <c r="BE302" i="6"/>
  <c r="BE304" i="6"/>
  <c r="BE306" i="6"/>
  <c r="BE308" i="6"/>
  <c r="BE309" i="6"/>
  <c r="BE310" i="6"/>
  <c r="BE312" i="6"/>
  <c r="BE315" i="6"/>
  <c r="BE319" i="6"/>
  <c r="BE321" i="6"/>
  <c r="BE324" i="6"/>
  <c r="BE327" i="6"/>
  <c r="BE328" i="6"/>
  <c r="BE331" i="6"/>
  <c r="BE340" i="6"/>
  <c r="BE343" i="6"/>
  <c r="BE348" i="6"/>
  <c r="BE349" i="6"/>
  <c r="BE351" i="6"/>
  <c r="BE352" i="6"/>
  <c r="BE355" i="6"/>
  <c r="BE358" i="6"/>
  <c r="BE360" i="6"/>
  <c r="BE361" i="6"/>
  <c r="BE364" i="6"/>
  <c r="BE367" i="6"/>
  <c r="BE368" i="6"/>
  <c r="BE376" i="6"/>
  <c r="BE379" i="6"/>
  <c r="BE380" i="6"/>
  <c r="BE385" i="6"/>
  <c r="BE391" i="6"/>
  <c r="BE393" i="6"/>
  <c r="BE396" i="6"/>
  <c r="BE397" i="6"/>
  <c r="BE399" i="6"/>
  <c r="BE400" i="6"/>
  <c r="BE411" i="6"/>
  <c r="BE413" i="6"/>
  <c r="BE414" i="6"/>
  <c r="BE416" i="6"/>
  <c r="BE419" i="6"/>
  <c r="BE421" i="6"/>
  <c r="BE422" i="6"/>
  <c r="BE425" i="6"/>
  <c r="BE426" i="6"/>
  <c r="BE428" i="6"/>
  <c r="BE429" i="6"/>
  <c r="BE430" i="6"/>
  <c r="BE434" i="6"/>
  <c r="BE435" i="6"/>
  <c r="BE436" i="6"/>
  <c r="BE438" i="6"/>
  <c r="BE440" i="6"/>
  <c r="BE441" i="6"/>
  <c r="BE442" i="6"/>
  <c r="BE444" i="6"/>
  <c r="BE448" i="6"/>
  <c r="BE451" i="6"/>
  <c r="BE454" i="6"/>
  <c r="BE455" i="6"/>
  <c r="BE458" i="6"/>
  <c r="BE462" i="6"/>
  <c r="BE464" i="6"/>
  <c r="BE470" i="6"/>
  <c r="BE471" i="6"/>
  <c r="BE472" i="6"/>
  <c r="BE474" i="6"/>
  <c r="BE476" i="6"/>
  <c r="BE478" i="6"/>
  <c r="BE482" i="6"/>
  <c r="BE485" i="6"/>
  <c r="BE487" i="6"/>
  <c r="BE489" i="6"/>
  <c r="BE490" i="6"/>
  <c r="BE494" i="6"/>
  <c r="BE496" i="6"/>
  <c r="BE497" i="6"/>
  <c r="BE499" i="6"/>
  <c r="J89" i="6"/>
  <c r="BE146" i="6"/>
  <c r="BE147" i="6"/>
  <c r="BE149" i="6"/>
  <c r="BE150" i="6"/>
  <c r="BE152" i="6"/>
  <c r="BE153" i="6"/>
  <c r="BE157" i="6"/>
  <c r="BE160" i="6"/>
  <c r="BE161" i="6"/>
  <c r="BE163" i="6"/>
  <c r="BE164" i="6"/>
  <c r="BE166" i="6"/>
  <c r="BE167" i="6"/>
  <c r="BE169" i="6"/>
  <c r="BE172" i="6"/>
  <c r="BE173" i="6"/>
  <c r="BE175" i="6"/>
  <c r="BE176" i="6"/>
  <c r="BE179" i="6"/>
  <c r="BE180" i="6"/>
  <c r="BE182" i="6"/>
  <c r="BE183" i="6"/>
  <c r="BE186" i="6"/>
  <c r="BE187" i="6"/>
  <c r="BE191" i="6"/>
  <c r="BE197" i="6"/>
  <c r="BE198" i="6"/>
  <c r="BE201" i="6"/>
  <c r="BE204" i="6"/>
  <c r="BE206" i="6"/>
  <c r="BE209" i="6"/>
  <c r="BE213" i="6"/>
  <c r="BE215" i="6"/>
  <c r="BE218" i="6"/>
  <c r="BE219" i="6"/>
  <c r="BE222" i="6"/>
  <c r="BE225" i="6"/>
  <c r="BE227" i="6"/>
  <c r="BE230" i="6"/>
  <c r="BE236" i="6"/>
  <c r="BE242" i="6"/>
  <c r="BE243" i="6"/>
  <c r="BE249" i="6"/>
  <c r="BE252" i="6"/>
  <c r="BE254" i="6"/>
  <c r="BE255" i="6"/>
  <c r="BE256" i="6"/>
  <c r="BE258" i="6"/>
  <c r="BE262" i="6"/>
  <c r="BE265" i="6"/>
  <c r="BE268" i="6"/>
  <c r="BE270" i="6"/>
  <c r="BE272" i="6"/>
  <c r="BE273" i="6"/>
  <c r="BE275" i="6"/>
  <c r="BE276" i="6"/>
  <c r="BE280" i="6"/>
  <c r="BE285" i="6"/>
  <c r="BE286" i="6"/>
  <c r="BE288" i="6"/>
  <c r="BE289" i="6"/>
  <c r="BE292" i="6"/>
  <c r="BE295" i="6"/>
  <c r="BE296" i="6"/>
  <c r="BE298" i="6"/>
  <c r="BE301" i="6"/>
  <c r="BE303" i="6"/>
  <c r="BE305" i="6"/>
  <c r="BE307" i="6"/>
  <c r="BE311" i="6"/>
  <c r="BE313" i="6"/>
  <c r="BE314" i="6"/>
  <c r="BE318" i="6"/>
  <c r="BE320" i="6"/>
  <c r="BE322" i="6"/>
  <c r="BE323" i="6"/>
  <c r="BE325" i="6"/>
  <c r="BE326" i="6"/>
  <c r="BE329" i="6"/>
  <c r="BE330" i="6"/>
  <c r="BE332" i="6"/>
  <c r="BE333" i="6"/>
  <c r="BE334" i="6"/>
  <c r="BE337" i="6"/>
  <c r="BE341" i="6"/>
  <c r="BE344" i="6"/>
  <c r="BE345" i="6"/>
  <c r="BE346" i="6"/>
  <c r="BE347" i="6"/>
  <c r="BE350" i="6"/>
  <c r="BE353" i="6"/>
  <c r="BE354" i="6"/>
  <c r="BE356" i="6"/>
  <c r="BE357" i="6"/>
  <c r="BE359" i="6"/>
  <c r="BE362" i="6"/>
  <c r="BE363" i="6"/>
  <c r="BE365" i="6"/>
  <c r="BE366" i="6"/>
  <c r="BE369" i="6"/>
  <c r="BE370" i="6"/>
  <c r="BE371" i="6"/>
  <c r="BE372" i="6"/>
  <c r="BE373" i="6"/>
  <c r="BE374" i="6"/>
  <c r="BE375" i="6"/>
  <c r="BE382" i="6"/>
  <c r="BE383" i="6"/>
  <c r="BE386" i="6"/>
  <c r="BE390" i="6"/>
  <c r="BE392" i="6"/>
  <c r="BE394" i="6"/>
  <c r="BE395" i="6"/>
  <c r="BE398" i="6"/>
  <c r="BE401" i="6"/>
  <c r="BE402" i="6"/>
  <c r="BE403" i="6"/>
  <c r="BE404" i="6"/>
  <c r="BE405" i="6"/>
  <c r="BE406" i="6"/>
  <c r="BE407" i="6"/>
  <c r="BE408" i="6"/>
  <c r="BE409" i="6"/>
  <c r="BE410" i="6"/>
  <c r="BE412" i="6"/>
  <c r="BE415" i="6"/>
  <c r="BE417" i="6"/>
  <c r="BE418" i="6"/>
  <c r="BE420" i="6"/>
  <c r="BE423" i="6"/>
  <c r="BE424" i="6"/>
  <c r="BE427" i="6"/>
  <c r="BE431" i="6"/>
  <c r="BE437" i="6"/>
  <c r="BE439" i="6"/>
  <c r="BE443" i="6"/>
  <c r="BE445" i="6"/>
  <c r="BE446" i="6"/>
  <c r="BE447" i="6"/>
  <c r="BE449" i="6"/>
  <c r="BE450" i="6"/>
  <c r="BE452" i="6"/>
  <c r="BE453" i="6"/>
  <c r="BE456" i="6"/>
  <c r="BE457" i="6"/>
  <c r="BE459" i="6"/>
  <c r="BE463" i="6"/>
  <c r="BE465" i="6"/>
  <c r="BE466" i="6"/>
  <c r="BE467" i="6"/>
  <c r="BE468" i="6"/>
  <c r="BE469" i="6"/>
  <c r="BE473" i="6"/>
  <c r="BE475" i="6"/>
  <c r="BE477" i="6"/>
  <c r="BE479" i="6"/>
  <c r="BE483" i="6"/>
  <c r="BE484" i="6"/>
  <c r="BE486" i="6"/>
  <c r="BE488" i="6"/>
  <c r="BE491" i="6"/>
  <c r="BE495" i="6"/>
  <c r="BE498" i="6"/>
  <c r="BE500" i="6"/>
  <c r="BE501" i="6"/>
  <c r="J89" i="5"/>
  <c r="F130" i="5"/>
  <c r="BE137" i="5"/>
  <c r="BE139" i="5"/>
  <c r="BE140" i="5"/>
  <c r="BE142" i="5"/>
  <c r="BE148" i="5"/>
  <c r="BE151" i="5"/>
  <c r="BE154" i="5"/>
  <c r="BE156" i="5"/>
  <c r="BE157" i="5"/>
  <c r="BE161" i="5"/>
  <c r="BE163" i="5"/>
  <c r="BE165" i="5"/>
  <c r="BE167" i="5"/>
  <c r="BE168" i="5"/>
  <c r="BE170" i="5"/>
  <c r="BE172" i="5"/>
  <c r="BE174" i="5"/>
  <c r="BE176" i="5"/>
  <c r="BE178" i="5"/>
  <c r="BE180" i="5"/>
  <c r="BE181" i="5"/>
  <c r="BE182" i="5"/>
  <c r="BE183" i="5"/>
  <c r="BE186" i="5"/>
  <c r="BE189" i="5"/>
  <c r="BE190" i="5"/>
  <c r="BE193" i="5"/>
  <c r="BE196" i="5"/>
  <c r="BE198" i="5"/>
  <c r="BE200" i="5"/>
  <c r="BE202" i="5"/>
  <c r="BE204" i="5"/>
  <c r="BE207" i="5"/>
  <c r="BE208" i="5"/>
  <c r="BE210" i="5"/>
  <c r="BE211" i="5"/>
  <c r="BE214" i="5"/>
  <c r="BE215" i="5"/>
  <c r="BE217" i="5"/>
  <c r="BE222" i="5"/>
  <c r="BE224" i="5"/>
  <c r="BE228" i="5"/>
  <c r="BE229" i="5"/>
  <c r="BE235" i="5"/>
  <c r="BE236" i="5"/>
  <c r="BE241" i="5"/>
  <c r="BE242" i="5"/>
  <c r="BE245" i="5"/>
  <c r="BE246" i="5"/>
  <c r="BE250" i="5"/>
  <c r="BE251" i="5"/>
  <c r="BE256" i="5"/>
  <c r="BE258" i="5"/>
  <c r="BE259" i="5"/>
  <c r="BE261" i="5"/>
  <c r="BE263" i="5"/>
  <c r="BE265" i="5"/>
  <c r="BE269" i="5"/>
  <c r="BE273" i="5"/>
  <c r="BE275" i="5"/>
  <c r="BE277" i="5"/>
  <c r="E85" i="5"/>
  <c r="BE136" i="5"/>
  <c r="BE138" i="5"/>
  <c r="BE141" i="5"/>
  <c r="BE143" i="5"/>
  <c r="BE146" i="5"/>
  <c r="BE147" i="5"/>
  <c r="BE149" i="5"/>
  <c r="BE150" i="5"/>
  <c r="BE152" i="5"/>
  <c r="BE153" i="5"/>
  <c r="BE158" i="5"/>
  <c r="BE162" i="5"/>
  <c r="BE164" i="5"/>
  <c r="BE166" i="5"/>
  <c r="BE169" i="5"/>
  <c r="BE171" i="5"/>
  <c r="BE173" i="5"/>
  <c r="BE175" i="5"/>
  <c r="BE177" i="5"/>
  <c r="BE179" i="5"/>
  <c r="BE184" i="5"/>
  <c r="BE185" i="5"/>
  <c r="BE187" i="5"/>
  <c r="BE188" i="5"/>
  <c r="BE194" i="5"/>
  <c r="BE195" i="5"/>
  <c r="BE197" i="5"/>
  <c r="BE199" i="5"/>
  <c r="BE201" i="5"/>
  <c r="BE203" i="5"/>
  <c r="BE205" i="5"/>
  <c r="BE206" i="5"/>
  <c r="BE209" i="5"/>
  <c r="BE212" i="5"/>
  <c r="BE213" i="5"/>
  <c r="BE216" i="5"/>
  <c r="BE218" i="5"/>
  <c r="BE219" i="5"/>
  <c r="BE220" i="5"/>
  <c r="BE221" i="5"/>
  <c r="BE223" i="5"/>
  <c r="BE225" i="5"/>
  <c r="BE226" i="5"/>
  <c r="BE227" i="5"/>
  <c r="BE232" i="5"/>
  <c r="BE233" i="5"/>
  <c r="BE234" i="5"/>
  <c r="BE237" i="5"/>
  <c r="BE238" i="5"/>
  <c r="BE239" i="5"/>
  <c r="BE240" i="5"/>
  <c r="BE243" i="5"/>
  <c r="BE244" i="5"/>
  <c r="BE247" i="5"/>
  <c r="BE248" i="5"/>
  <c r="BE249" i="5"/>
  <c r="BE255" i="5"/>
  <c r="BE257" i="5"/>
  <c r="BE260" i="5"/>
  <c r="BE262" i="5"/>
  <c r="BE264" i="5"/>
  <c r="BE268" i="5"/>
  <c r="BE270" i="5"/>
  <c r="BE274" i="5"/>
  <c r="BE276" i="5"/>
  <c r="BE278" i="5"/>
  <c r="BE279" i="5"/>
  <c r="E85" i="4"/>
  <c r="J89" i="4"/>
  <c r="F123" i="4"/>
  <c r="BE130" i="4"/>
  <c r="BE132" i="4"/>
  <c r="BE133" i="4"/>
  <c r="BE134" i="4"/>
  <c r="BE135" i="4"/>
  <c r="BE136" i="4"/>
  <c r="BE138" i="4"/>
  <c r="BE139" i="4"/>
  <c r="BE141" i="4"/>
  <c r="BE142" i="4"/>
  <c r="BE143" i="4"/>
  <c r="BE145" i="4"/>
  <c r="BE146" i="4"/>
  <c r="BE147" i="4"/>
  <c r="BE149" i="4"/>
  <c r="BE150" i="4"/>
  <c r="BE152" i="4"/>
  <c r="BE153" i="4"/>
  <c r="BE156" i="4"/>
  <c r="BE162" i="4"/>
  <c r="BE163" i="4"/>
  <c r="BE164" i="4"/>
  <c r="BE166" i="4"/>
  <c r="BE168" i="4"/>
  <c r="BE170" i="4"/>
  <c r="BE171" i="4"/>
  <c r="BE172" i="4"/>
  <c r="BE175" i="4"/>
  <c r="BE179" i="4"/>
  <c r="BE181" i="4"/>
  <c r="BE182" i="4"/>
  <c r="BE183" i="4"/>
  <c r="BE184" i="4"/>
  <c r="BE195" i="4"/>
  <c r="BE197" i="4"/>
  <c r="BE198" i="4"/>
  <c r="BE199" i="4"/>
  <c r="BE201" i="4"/>
  <c r="BE205" i="4"/>
  <c r="BE206" i="4"/>
  <c r="BE207" i="4"/>
  <c r="BE210" i="4"/>
  <c r="BE211" i="4"/>
  <c r="BE212" i="4"/>
  <c r="BE214" i="4"/>
  <c r="BE217" i="4"/>
  <c r="BE220" i="4"/>
  <c r="BE226" i="4"/>
  <c r="BE227" i="4"/>
  <c r="BE231" i="4"/>
  <c r="BE234" i="4"/>
  <c r="BE235" i="4"/>
  <c r="BE236" i="4"/>
  <c r="BE237" i="4"/>
  <c r="BE238" i="4"/>
  <c r="BE239" i="4"/>
  <c r="BE240" i="4"/>
  <c r="BE242" i="4"/>
  <c r="BE243" i="4"/>
  <c r="BE249" i="4"/>
  <c r="BE250" i="4"/>
  <c r="BE251" i="4"/>
  <c r="BE252" i="4"/>
  <c r="BE254" i="4"/>
  <c r="BE256" i="4"/>
  <c r="BE260" i="4"/>
  <c r="BE261" i="4"/>
  <c r="BE262" i="4"/>
  <c r="BE263" i="4"/>
  <c r="BE129" i="4"/>
  <c r="BE131" i="4"/>
  <c r="BE137" i="4"/>
  <c r="BE140" i="4"/>
  <c r="BE144" i="4"/>
  <c r="BE148" i="4"/>
  <c r="BE151" i="4"/>
  <c r="BE154" i="4"/>
  <c r="BE155" i="4"/>
  <c r="BE157" i="4"/>
  <c r="BE160" i="4"/>
  <c r="BE161" i="4"/>
  <c r="BE165" i="4"/>
  <c r="BE167" i="4"/>
  <c r="BE169" i="4"/>
  <c r="BE173" i="4"/>
  <c r="BE174" i="4"/>
  <c r="BE176" i="4"/>
  <c r="BE177" i="4"/>
  <c r="BE178" i="4"/>
  <c r="BE180" i="4"/>
  <c r="BE185" i="4"/>
  <c r="BE186" i="4"/>
  <c r="BE187" i="4"/>
  <c r="BE188" i="4"/>
  <c r="BE189" i="4"/>
  <c r="BE190" i="4"/>
  <c r="BE193" i="4"/>
  <c r="BE194" i="4"/>
  <c r="BE196" i="4"/>
  <c r="BE200" i="4"/>
  <c r="BE202" i="4"/>
  <c r="BE203" i="4"/>
  <c r="BE204" i="4"/>
  <c r="BE213" i="4"/>
  <c r="BE215" i="4"/>
  <c r="BE216" i="4"/>
  <c r="BE218" i="4"/>
  <c r="BE219" i="4"/>
  <c r="BE221" i="4"/>
  <c r="BE224" i="4"/>
  <c r="BE225" i="4"/>
  <c r="BE228" i="4"/>
  <c r="BE229" i="4"/>
  <c r="BE230" i="4"/>
  <c r="BE232" i="4"/>
  <c r="BE233" i="4"/>
  <c r="BE241" i="4"/>
  <c r="BE244" i="4"/>
  <c r="BE245" i="4"/>
  <c r="BE246" i="4"/>
  <c r="BE247" i="4"/>
  <c r="BE248" i="4"/>
  <c r="BE253" i="4"/>
  <c r="BE255" i="4"/>
  <c r="BE257" i="4"/>
  <c r="BE258" i="4"/>
  <c r="BE259" i="4"/>
  <c r="J89" i="3"/>
  <c r="E136" i="3"/>
  <c r="BE149" i="3"/>
  <c r="BE153" i="3"/>
  <c r="BE156" i="3"/>
  <c r="BE162" i="3"/>
  <c r="BE167" i="3"/>
  <c r="BE169" i="3"/>
  <c r="BE178" i="3"/>
  <c r="BE183" i="3"/>
  <c r="BE191" i="3"/>
  <c r="BE192" i="3"/>
  <c r="BE193" i="3"/>
  <c r="BE196" i="3"/>
  <c r="BE197" i="3"/>
  <c r="BE198" i="3"/>
  <c r="BE200" i="3"/>
  <c r="BE206" i="3"/>
  <c r="BE208" i="3"/>
  <c r="BE220" i="3"/>
  <c r="BE225" i="3"/>
  <c r="BE232" i="3"/>
  <c r="BE239" i="3"/>
  <c r="BE245" i="3"/>
  <c r="BE251" i="3"/>
  <c r="BE264" i="3"/>
  <c r="BE275" i="3"/>
  <c r="BE279" i="3"/>
  <c r="BE280" i="3"/>
  <c r="BE283" i="3"/>
  <c r="BE291" i="3"/>
  <c r="BE295" i="3"/>
  <c r="BE296" i="3"/>
  <c r="BE299" i="3"/>
  <c r="BE304" i="3"/>
  <c r="BE308" i="3"/>
  <c r="BE312" i="3"/>
  <c r="BE323" i="3"/>
  <c r="BE325" i="3"/>
  <c r="BE336" i="3"/>
  <c r="BE342" i="3"/>
  <c r="BE348" i="3"/>
  <c r="BE360" i="3"/>
  <c r="BE369" i="3"/>
  <c r="BE379" i="3"/>
  <c r="BE387" i="3"/>
  <c r="BE392" i="3"/>
  <c r="BE394" i="3"/>
  <c r="BE403" i="3"/>
  <c r="BE417" i="3"/>
  <c r="BE425" i="3"/>
  <c r="BE428" i="3"/>
  <c r="BE430" i="3"/>
  <c r="BE431" i="3"/>
  <c r="BE434" i="3"/>
  <c r="BE436" i="3"/>
  <c r="BE439" i="3"/>
  <c r="BE445" i="3"/>
  <c r="BE449" i="3"/>
  <c r="BE453" i="3"/>
  <c r="BE455" i="3"/>
  <c r="BE458" i="3"/>
  <c r="BE462" i="3"/>
  <c r="BE470" i="3"/>
  <c r="BE472" i="3"/>
  <c r="BE489" i="3"/>
  <c r="BE497" i="3"/>
  <c r="BE503" i="3"/>
  <c r="BE506" i="3"/>
  <c r="BE511" i="3"/>
  <c r="BE519" i="3"/>
  <c r="BE523" i="3"/>
  <c r="BE528" i="3"/>
  <c r="BE536" i="3"/>
  <c r="BE542" i="3"/>
  <c r="BE545" i="3"/>
  <c r="BE548" i="3"/>
  <c r="BE553" i="3"/>
  <c r="BE556" i="3"/>
  <c r="BE558" i="3"/>
  <c r="BE559" i="3"/>
  <c r="BE561" i="3"/>
  <c r="BE567" i="3"/>
  <c r="BE571" i="3"/>
  <c r="BE576" i="3"/>
  <c r="BE577" i="3"/>
  <c r="BE580" i="3"/>
  <c r="BE582" i="3"/>
  <c r="BE586" i="3"/>
  <c r="BE590" i="3"/>
  <c r="BE592" i="3"/>
  <c r="BE599" i="3"/>
  <c r="BE602" i="3"/>
  <c r="BE603" i="3"/>
  <c r="BE605" i="3"/>
  <c r="BE608" i="3"/>
  <c r="BE609" i="3"/>
  <c r="BE625" i="3"/>
  <c r="BE636" i="3"/>
  <c r="BE643" i="3"/>
  <c r="BE647" i="3"/>
  <c r="BE650" i="3"/>
  <c r="BE654" i="3"/>
  <c r="BE657" i="3"/>
  <c r="BE668" i="3"/>
  <c r="BE672" i="3"/>
  <c r="BE678" i="3"/>
  <c r="BE683" i="3"/>
  <c r="BE685" i="3"/>
  <c r="BE692" i="3"/>
  <c r="BE702" i="3"/>
  <c r="BE712" i="3"/>
  <c r="BE715" i="3"/>
  <c r="BE726" i="3"/>
  <c r="BE728" i="3"/>
  <c r="BE729" i="3"/>
  <c r="BE732" i="3"/>
  <c r="BE735" i="3"/>
  <c r="BE752" i="3"/>
  <c r="BE754" i="3"/>
  <c r="BE768" i="3"/>
  <c r="BE812" i="3"/>
  <c r="BE814" i="3"/>
  <c r="BE822" i="3"/>
  <c r="BE824" i="3"/>
  <c r="BE828" i="3"/>
  <c r="BE832" i="3"/>
  <c r="BE836" i="3"/>
  <c r="BE842" i="3"/>
  <c r="BE846" i="3"/>
  <c r="BE848" i="3"/>
  <c r="BE854" i="3"/>
  <c r="BE858" i="3"/>
  <c r="BE860" i="3"/>
  <c r="BE862" i="3"/>
  <c r="BE866" i="3"/>
  <c r="BE868" i="3"/>
  <c r="BE874" i="3"/>
  <c r="BE876" i="3"/>
  <c r="BE880" i="3"/>
  <c r="BE884" i="3"/>
  <c r="BE889" i="3"/>
  <c r="BE891" i="3"/>
  <c r="BE895" i="3"/>
  <c r="BE897" i="3"/>
  <c r="BE903" i="3"/>
  <c r="BE907" i="3"/>
  <c r="BE912" i="3"/>
  <c r="BE916" i="3"/>
  <c r="BE923" i="3"/>
  <c r="BE926" i="3"/>
  <c r="BE928" i="3"/>
  <c r="BE933" i="3"/>
  <c r="BE936" i="3"/>
  <c r="BE942" i="3"/>
  <c r="BE945" i="3"/>
  <c r="BE952" i="3"/>
  <c r="BE954" i="3"/>
  <c r="BE958" i="3"/>
  <c r="BE968" i="3"/>
  <c r="BE975" i="3"/>
  <c r="BE992" i="3"/>
  <c r="F92" i="3"/>
  <c r="BE151" i="3"/>
  <c r="BE154" i="3"/>
  <c r="BE155" i="3"/>
  <c r="BE157" i="3"/>
  <c r="BE158" i="3"/>
  <c r="BE166" i="3"/>
  <c r="BE174" i="3"/>
  <c r="BE176" i="3"/>
  <c r="BE179" i="3"/>
  <c r="BE186" i="3"/>
  <c r="BE187" i="3"/>
  <c r="BE190" i="3"/>
  <c r="BE199" i="3"/>
  <c r="BE201" i="3"/>
  <c r="BE202" i="3"/>
  <c r="BE203" i="3"/>
  <c r="BE212" i="3"/>
  <c r="BE216" i="3"/>
  <c r="BE229" i="3"/>
  <c r="BE236" i="3"/>
  <c r="BE240" i="3"/>
  <c r="BE247" i="3"/>
  <c r="BE281" i="3"/>
  <c r="BE285" i="3"/>
  <c r="BE287" i="3"/>
  <c r="BE289" i="3"/>
  <c r="BE293" i="3"/>
  <c r="BE302" i="3"/>
  <c r="BE316" i="3"/>
  <c r="BE317" i="3"/>
  <c r="BE321" i="3"/>
  <c r="BE330" i="3"/>
  <c r="BE334" i="3"/>
  <c r="BE338" i="3"/>
  <c r="BE340" i="3"/>
  <c r="BE344" i="3"/>
  <c r="BE346" i="3"/>
  <c r="BE350" i="3"/>
  <c r="BE355" i="3"/>
  <c r="BE366" i="3"/>
  <c r="BE376" i="3"/>
  <c r="BE383" i="3"/>
  <c r="BE391" i="3"/>
  <c r="BE395" i="3"/>
  <c r="BE399" i="3"/>
  <c r="BE405" i="3"/>
  <c r="BE410" i="3"/>
  <c r="BE414" i="3"/>
  <c r="BE421" i="3"/>
  <c r="BE427" i="3"/>
  <c r="BE429" i="3"/>
  <c r="BE438" i="3"/>
  <c r="BE441" i="3"/>
  <c r="BE456" i="3"/>
  <c r="BE466" i="3"/>
  <c r="BE474" i="3"/>
  <c r="BE478" i="3"/>
  <c r="BE483" i="3"/>
  <c r="BE490" i="3"/>
  <c r="BE499" i="3"/>
  <c r="BE500" i="3"/>
  <c r="BE505" i="3"/>
  <c r="BE515" i="3"/>
  <c r="BE526" i="3"/>
  <c r="BE527" i="3"/>
  <c r="BE531" i="3"/>
  <c r="BE534" i="3"/>
  <c r="BE540" i="3"/>
  <c r="BE544" i="3"/>
  <c r="BE552" i="3"/>
  <c r="BE554" i="3"/>
  <c r="BE557" i="3"/>
  <c r="BE560" i="3"/>
  <c r="BE562" i="3"/>
  <c r="BE564" i="3"/>
  <c r="BE566" i="3"/>
  <c r="BE570" i="3"/>
  <c r="BE572" i="3"/>
  <c r="BE575" i="3"/>
  <c r="BE581" i="3"/>
  <c r="BE585" i="3"/>
  <c r="BE587" i="3"/>
  <c r="BE591" i="3"/>
  <c r="BE595" i="3"/>
  <c r="BE596" i="3"/>
  <c r="BE604" i="3"/>
  <c r="BE607" i="3"/>
  <c r="BE610" i="3"/>
  <c r="BE612" i="3"/>
  <c r="BE615" i="3"/>
  <c r="BE622" i="3"/>
  <c r="BE631" i="3"/>
  <c r="BE634" i="3"/>
  <c r="BE640" i="3"/>
  <c r="BE662" i="3"/>
  <c r="BE665" i="3"/>
  <c r="BE667" i="3"/>
  <c r="BE669" i="3"/>
  <c r="BE674" i="3"/>
  <c r="BE680" i="3"/>
  <c r="BE686" i="3"/>
  <c r="BE689" i="3"/>
  <c r="BE693" i="3"/>
  <c r="BE695" i="3"/>
  <c r="BE705" i="3"/>
  <c r="BE718" i="3"/>
  <c r="BE723" i="3"/>
  <c r="BE731" i="3"/>
  <c r="BE733" i="3"/>
  <c r="BE738" i="3"/>
  <c r="BE745" i="3"/>
  <c r="BE749" i="3"/>
  <c r="BE756" i="3"/>
  <c r="BE763" i="3"/>
  <c r="BE765" i="3"/>
  <c r="BE778" i="3"/>
  <c r="BE789" i="3"/>
  <c r="BE791" i="3"/>
  <c r="BE792" i="3"/>
  <c r="BE794" i="3"/>
  <c r="BE795" i="3"/>
  <c r="BE797" i="3"/>
  <c r="BE799" i="3"/>
  <c r="BE808" i="3"/>
  <c r="BE810" i="3"/>
  <c r="BE816" i="3"/>
  <c r="BE818" i="3"/>
  <c r="BE820" i="3"/>
  <c r="BE826" i="3"/>
  <c r="BE830" i="3"/>
  <c r="BE834" i="3"/>
  <c r="BE838" i="3"/>
  <c r="BE840" i="3"/>
  <c r="BE844" i="3"/>
  <c r="BE850" i="3"/>
  <c r="BE852" i="3"/>
  <c r="BE856" i="3"/>
  <c r="BE864" i="3"/>
  <c r="BE870" i="3"/>
  <c r="BE872" i="3"/>
  <c r="BE878" i="3"/>
  <c r="BE882" i="3"/>
  <c r="BE887" i="3"/>
  <c r="BE893" i="3"/>
  <c r="BE899" i="3"/>
  <c r="BE901" i="3"/>
  <c r="BE905" i="3"/>
  <c r="BE909" i="3"/>
  <c r="BE913" i="3"/>
  <c r="BE922" i="3"/>
  <c r="BE924" i="3"/>
  <c r="BE931" i="3"/>
  <c r="BE934" i="3"/>
  <c r="BE938" i="3"/>
  <c r="BE949" i="3"/>
  <c r="BE955" i="3"/>
  <c r="BE965" i="3"/>
  <c r="BE972" i="3"/>
  <c r="BE977" i="3"/>
  <c r="BE984" i="3"/>
  <c r="BE990" i="3"/>
  <c r="BE994" i="3"/>
  <c r="BE996" i="3"/>
  <c r="BE997" i="3"/>
  <c r="BE999" i="3"/>
  <c r="BE1006" i="3"/>
  <c r="BE1009" i="3"/>
  <c r="E85" i="2"/>
  <c r="J89" i="2"/>
  <c r="F124" i="2"/>
  <c r="BE130" i="2"/>
  <c r="BE144" i="2"/>
  <c r="BE146" i="2"/>
  <c r="BE150" i="2"/>
  <c r="BE154" i="2"/>
  <c r="BE159" i="2"/>
  <c r="BE165" i="2"/>
  <c r="BE169" i="2"/>
  <c r="BE175" i="2"/>
  <c r="BE183" i="2"/>
  <c r="BE187" i="2"/>
  <c r="BE189" i="2"/>
  <c r="BE196" i="2"/>
  <c r="BE198" i="2"/>
  <c r="BE208" i="2"/>
  <c r="BE217" i="2"/>
  <c r="BE232" i="2"/>
  <c r="BE233" i="2"/>
  <c r="BE243" i="2"/>
  <c r="BE250" i="2"/>
  <c r="BE254" i="2"/>
  <c r="BE258" i="2"/>
  <c r="BE263" i="2"/>
  <c r="BE271" i="2"/>
  <c r="BE279" i="2"/>
  <c r="BE283" i="2"/>
  <c r="BE293" i="2"/>
  <c r="BE298" i="2"/>
  <c r="BE305" i="2"/>
  <c r="BE307" i="2"/>
  <c r="BE309" i="2"/>
  <c r="BE311" i="2"/>
  <c r="BE132" i="2"/>
  <c r="BE136" i="2"/>
  <c r="BE140" i="2"/>
  <c r="BE148" i="2"/>
  <c r="BE152" i="2"/>
  <c r="BE164" i="2"/>
  <c r="BE173" i="2"/>
  <c r="BE179" i="2"/>
  <c r="BE185" i="2"/>
  <c r="BE191" i="2"/>
  <c r="BE193" i="2"/>
  <c r="BE195" i="2"/>
  <c r="BE200" i="2"/>
  <c r="BE202" i="2"/>
  <c r="BE204" i="2"/>
  <c r="BE206" i="2"/>
  <c r="BE210" i="2"/>
  <c r="BE213" i="2"/>
  <c r="BE224" i="2"/>
  <c r="BE228" i="2"/>
  <c r="BE231" i="2"/>
  <c r="BE235" i="2"/>
  <c r="BE238" i="2"/>
  <c r="BE247" i="2"/>
  <c r="BE267" i="2"/>
  <c r="BE275" i="2"/>
  <c r="BE281" i="2"/>
  <c r="BE286" i="2"/>
  <c r="BE289" i="2"/>
  <c r="BE300" i="2"/>
  <c r="BE302" i="2"/>
  <c r="F34" i="2"/>
  <c r="BA95" i="1" s="1"/>
  <c r="F36" i="2"/>
  <c r="BC95" i="1" s="1"/>
  <c r="J34" i="3"/>
  <c r="AW96" i="1" s="1"/>
  <c r="F37" i="3"/>
  <c r="BD96" i="1" s="1"/>
  <c r="F35" i="3"/>
  <c r="BB96" i="1" s="1"/>
  <c r="F34" i="4"/>
  <c r="BA97" i="1"/>
  <c r="F37" i="4"/>
  <c r="BD97" i="1" s="1"/>
  <c r="F35" i="5"/>
  <c r="BB98" i="1" s="1"/>
  <c r="J34" i="5"/>
  <c r="AW98" i="1" s="1"/>
  <c r="F36" i="5"/>
  <c r="BC98" i="1" s="1"/>
  <c r="J34" i="6"/>
  <c r="AW99" i="1" s="1"/>
  <c r="F35" i="6"/>
  <c r="BB99" i="1" s="1"/>
  <c r="F36" i="6"/>
  <c r="BC99" i="1" s="1"/>
  <c r="J34" i="7"/>
  <c r="AW100" i="1" s="1"/>
  <c r="F36" i="7"/>
  <c r="BC100" i="1" s="1"/>
  <c r="F34" i="8"/>
  <c r="BA101" i="1" s="1"/>
  <c r="F37" i="8"/>
  <c r="BD101" i="1" s="1"/>
  <c r="J34" i="9"/>
  <c r="AW102" i="1" s="1"/>
  <c r="F34" i="9"/>
  <c r="BA102" i="1" s="1"/>
  <c r="F35" i="9"/>
  <c r="BB102" i="1" s="1"/>
  <c r="F35" i="10"/>
  <c r="BB103" i="1" s="1"/>
  <c r="F36" i="10"/>
  <c r="BC103" i="1" s="1"/>
  <c r="F34" i="11"/>
  <c r="BA104" i="1" s="1"/>
  <c r="F37" i="11"/>
  <c r="BD104" i="1" s="1"/>
  <c r="J34" i="12"/>
  <c r="AW105" i="1" s="1"/>
  <c r="F37" i="12"/>
  <c r="BD105" i="1" s="1"/>
  <c r="F36" i="13"/>
  <c r="BC106" i="1" s="1"/>
  <c r="F34" i="13"/>
  <c r="BA106" i="1" s="1"/>
  <c r="F37" i="13"/>
  <c r="BD106" i="1" s="1"/>
  <c r="F34" i="14"/>
  <c r="BA107" i="1" s="1"/>
  <c r="F37" i="14"/>
  <c r="BD107" i="1" s="1"/>
  <c r="F35" i="14"/>
  <c r="BB107" i="1" s="1"/>
  <c r="F34" i="15"/>
  <c r="BA108" i="1" s="1"/>
  <c r="F37" i="15"/>
  <c r="BD108" i="1" s="1"/>
  <c r="J34" i="2"/>
  <c r="AW95" i="1" s="1"/>
  <c r="F35" i="2"/>
  <c r="BB95" i="1" s="1"/>
  <c r="F37" i="2"/>
  <c r="BD95" i="1" s="1"/>
  <c r="F34" i="3"/>
  <c r="BA96" i="1" s="1"/>
  <c r="F36" i="3"/>
  <c r="BC96" i="1" s="1"/>
  <c r="F36" i="4"/>
  <c r="BC97" i="1" s="1"/>
  <c r="F35" i="4"/>
  <c r="BB97" i="1" s="1"/>
  <c r="J34" i="4"/>
  <c r="AW97" i="1" s="1"/>
  <c r="F34" i="5"/>
  <c r="BA98" i="1" s="1"/>
  <c r="F37" i="5"/>
  <c r="BD98" i="1" s="1"/>
  <c r="F34" i="6"/>
  <c r="BA99" i="1" s="1"/>
  <c r="F37" i="6"/>
  <c r="BD99" i="1" s="1"/>
  <c r="F34" i="7"/>
  <c r="BA100" i="1" s="1"/>
  <c r="F35" i="7"/>
  <c r="BB100" i="1" s="1"/>
  <c r="F37" i="7"/>
  <c r="BD100" i="1" s="1"/>
  <c r="J34" i="8"/>
  <c r="AW101" i="1" s="1"/>
  <c r="F35" i="8"/>
  <c r="BB101" i="1" s="1"/>
  <c r="F36" i="8"/>
  <c r="BC101" i="1" s="1"/>
  <c r="F36" i="9"/>
  <c r="BC102" i="1" s="1"/>
  <c r="F37" i="9"/>
  <c r="BD102" i="1" s="1"/>
  <c r="F34" i="10"/>
  <c r="BA103" i="1" s="1"/>
  <c r="F37" i="10"/>
  <c r="BD103" i="1" s="1"/>
  <c r="J34" i="10"/>
  <c r="AW103" i="1" s="1"/>
  <c r="F35" i="11"/>
  <c r="BB104" i="1" s="1"/>
  <c r="J34" i="11"/>
  <c r="AW104" i="1" s="1"/>
  <c r="F36" i="11"/>
  <c r="BC104" i="1" s="1"/>
  <c r="F35" i="12"/>
  <c r="BB105" i="1" s="1"/>
  <c r="F34" i="12"/>
  <c r="BA105" i="1" s="1"/>
  <c r="F36" i="12"/>
  <c r="BC105" i="1" s="1"/>
  <c r="F35" i="13"/>
  <c r="BB106" i="1" s="1"/>
  <c r="J34" i="13"/>
  <c r="AW106" i="1" s="1"/>
  <c r="J34" i="14"/>
  <c r="AW107" i="1" s="1"/>
  <c r="F36" i="14"/>
  <c r="BC107" i="1" s="1"/>
  <c r="F35" i="15"/>
  <c r="BB108" i="1"/>
  <c r="F36" i="15"/>
  <c r="BC108" i="1" s="1"/>
  <c r="J34" i="15"/>
  <c r="AW108" i="1" s="1"/>
  <c r="R236" i="2" l="1"/>
  <c r="P236" i="2"/>
  <c r="BK126" i="9"/>
  <c r="J126" i="9" s="1"/>
  <c r="J97" i="9" s="1"/>
  <c r="R127" i="13"/>
  <c r="R126" i="13"/>
  <c r="R125" i="13"/>
  <c r="T132" i="12"/>
  <c r="T131" i="12" s="1"/>
  <c r="R126" i="11"/>
  <c r="R125" i="11" s="1"/>
  <c r="T126" i="9"/>
  <c r="T125" i="9" s="1"/>
  <c r="P123" i="8"/>
  <c r="AU101" i="1"/>
  <c r="R143" i="6"/>
  <c r="T133" i="5"/>
  <c r="P126" i="4"/>
  <c r="AU97" i="1"/>
  <c r="T613" i="3"/>
  <c r="R432" i="3"/>
  <c r="R127" i="2"/>
  <c r="T130" i="14"/>
  <c r="T129" i="14" s="1"/>
  <c r="T127" i="13"/>
  <c r="T126" i="13" s="1"/>
  <c r="T125" i="13" s="1"/>
  <c r="R126" i="9"/>
  <c r="R125" i="9" s="1"/>
  <c r="R123" i="8"/>
  <c r="T130" i="7"/>
  <c r="P133" i="5"/>
  <c r="AU98" i="1" s="1"/>
  <c r="T432" i="3"/>
  <c r="T128" i="2"/>
  <c r="T127" i="2" s="1"/>
  <c r="R130" i="14"/>
  <c r="R129" i="14" s="1"/>
  <c r="P132" i="12"/>
  <c r="P131" i="12" s="1"/>
  <c r="AU105" i="1" s="1"/>
  <c r="P126" i="11"/>
  <c r="P125" i="11" s="1"/>
  <c r="AU104" i="1" s="1"/>
  <c r="T129" i="10"/>
  <c r="T128" i="10" s="1"/>
  <c r="P126" i="9"/>
  <c r="P125" i="9" s="1"/>
  <c r="AU102" i="1" s="1"/>
  <c r="T123" i="8"/>
  <c r="R130" i="7"/>
  <c r="P143" i="6"/>
  <c r="AU99" i="1" s="1"/>
  <c r="T126" i="4"/>
  <c r="P613" i="3"/>
  <c r="P432" i="3"/>
  <c r="P147" i="3"/>
  <c r="R147" i="3"/>
  <c r="BK128" i="2"/>
  <c r="J128" i="2" s="1"/>
  <c r="J97" i="2" s="1"/>
  <c r="P130" i="14"/>
  <c r="P129" i="14" s="1"/>
  <c r="AU107" i="1" s="1"/>
  <c r="P127" i="13"/>
  <c r="P126" i="13" s="1"/>
  <c r="P125" i="13" s="1"/>
  <c r="AU106" i="1" s="1"/>
  <c r="R132" i="12"/>
  <c r="R131" i="12" s="1"/>
  <c r="T126" i="11"/>
  <c r="T125" i="11" s="1"/>
  <c r="R129" i="10"/>
  <c r="R128" i="10" s="1"/>
  <c r="P130" i="7"/>
  <c r="AU100" i="1" s="1"/>
  <c r="T143" i="6"/>
  <c r="R133" i="5"/>
  <c r="R126" i="4"/>
  <c r="R613" i="3"/>
  <c r="T147" i="3"/>
  <c r="P128" i="2"/>
  <c r="P127" i="2" s="1"/>
  <c r="AU95" i="1" s="1"/>
  <c r="BK236" i="2"/>
  <c r="J236" i="2" s="1"/>
  <c r="J100" i="2" s="1"/>
  <c r="BK613" i="3"/>
  <c r="J613" i="3" s="1"/>
  <c r="J110" i="3" s="1"/>
  <c r="BK191" i="4"/>
  <c r="J191" i="4" s="1"/>
  <c r="J101" i="4" s="1"/>
  <c r="BK208" i="4"/>
  <c r="J208" i="4" s="1"/>
  <c r="J103" i="4" s="1"/>
  <c r="BK222" i="4"/>
  <c r="J222" i="4" s="1"/>
  <c r="J105" i="4" s="1"/>
  <c r="BK134" i="5"/>
  <c r="J134" i="5" s="1"/>
  <c r="J97" i="5" s="1"/>
  <c r="BK144" i="5"/>
  <c r="J144" i="5" s="1"/>
  <c r="J99" i="5" s="1"/>
  <c r="BK130" i="7"/>
  <c r="J130" i="7" s="1"/>
  <c r="J30" i="7" s="1"/>
  <c r="AG100" i="1" s="1"/>
  <c r="BK123" i="8"/>
  <c r="J123" i="8" s="1"/>
  <c r="J96" i="8" s="1"/>
  <c r="BK129" i="10"/>
  <c r="J129" i="10" s="1"/>
  <c r="J97" i="10" s="1"/>
  <c r="BK132" i="12"/>
  <c r="J132" i="12" s="1"/>
  <c r="J97" i="12" s="1"/>
  <c r="BK244" i="12"/>
  <c r="J244" i="12" s="1"/>
  <c r="J109" i="12" s="1"/>
  <c r="BK127" i="13"/>
  <c r="J127" i="13" s="1"/>
  <c r="J98" i="13" s="1"/>
  <c r="BK130" i="14"/>
  <c r="J130" i="14" s="1"/>
  <c r="J97" i="14" s="1"/>
  <c r="BK432" i="3"/>
  <c r="J432" i="3" s="1"/>
  <c r="J102" i="3" s="1"/>
  <c r="BK1007" i="3"/>
  <c r="J1007" i="3"/>
  <c r="J125" i="3" s="1"/>
  <c r="BK127" i="4"/>
  <c r="J127" i="4" s="1"/>
  <c r="J97" i="4" s="1"/>
  <c r="BK158" i="4"/>
  <c r="J158" i="4" s="1"/>
  <c r="J99" i="4" s="1"/>
  <c r="BK159" i="5"/>
  <c r="J159" i="5" s="1"/>
  <c r="J101" i="5" s="1"/>
  <c r="BK191" i="5"/>
  <c r="J191" i="5"/>
  <c r="J103" i="5"/>
  <c r="BK230" i="5"/>
  <c r="J230" i="5" s="1"/>
  <c r="J105" i="5" s="1"/>
  <c r="BK253" i="5"/>
  <c r="J253" i="5" s="1"/>
  <c r="J108" i="5" s="1"/>
  <c r="BK266" i="5"/>
  <c r="J266" i="5" s="1"/>
  <c r="J110" i="5" s="1"/>
  <c r="BK271" i="5"/>
  <c r="J271" i="5"/>
  <c r="J112" i="5" s="1"/>
  <c r="BK143" i="6"/>
  <c r="J143" i="6" s="1"/>
  <c r="J96" i="6" s="1"/>
  <c r="BK285" i="9"/>
  <c r="J285" i="9"/>
  <c r="J104" i="9" s="1"/>
  <c r="BK205" i="10"/>
  <c r="J205" i="10" s="1"/>
  <c r="J105" i="10" s="1"/>
  <c r="BK209" i="10"/>
  <c r="J209" i="10"/>
  <c r="J107" i="10"/>
  <c r="BK126" i="11"/>
  <c r="J126" i="11" s="1"/>
  <c r="J97" i="11" s="1"/>
  <c r="BK191" i="11"/>
  <c r="J191" i="11" s="1"/>
  <c r="J104" i="11" s="1"/>
  <c r="BK238" i="12"/>
  <c r="J238" i="12"/>
  <c r="J107" i="12" s="1"/>
  <c r="BK208" i="14"/>
  <c r="J208" i="14" s="1"/>
  <c r="J107" i="14" s="1"/>
  <c r="BK118" i="15"/>
  <c r="J118" i="15" s="1"/>
  <c r="J96" i="15" s="1"/>
  <c r="F33" i="2"/>
  <c r="AZ95" i="1" s="1"/>
  <c r="J33" i="3"/>
  <c r="AV96" i="1" s="1"/>
  <c r="AT96" i="1" s="1"/>
  <c r="F33" i="4"/>
  <c r="AZ97" i="1" s="1"/>
  <c r="F33" i="5"/>
  <c r="AZ98" i="1" s="1"/>
  <c r="F33" i="6"/>
  <c r="AZ99" i="1" s="1"/>
  <c r="F33" i="7"/>
  <c r="AZ100" i="1" s="1"/>
  <c r="F33" i="8"/>
  <c r="AZ101" i="1" s="1"/>
  <c r="J33" i="9"/>
  <c r="AV102" i="1" s="1"/>
  <c r="AT102" i="1" s="1"/>
  <c r="F33" i="10"/>
  <c r="AZ103" i="1" s="1"/>
  <c r="F33" i="11"/>
  <c r="AZ104" i="1" s="1"/>
  <c r="J33" i="11"/>
  <c r="AV104" i="1" s="1"/>
  <c r="AT104" i="1" s="1"/>
  <c r="J33" i="12"/>
  <c r="AV105" i="1" s="1"/>
  <c r="AT105" i="1" s="1"/>
  <c r="F33" i="12"/>
  <c r="AZ105" i="1" s="1"/>
  <c r="J33" i="13"/>
  <c r="AV106" i="1" s="1"/>
  <c r="AT106" i="1" s="1"/>
  <c r="F33" i="13"/>
  <c r="AZ106" i="1" s="1"/>
  <c r="F33" i="14"/>
  <c r="AZ107" i="1" s="1"/>
  <c r="J33" i="15"/>
  <c r="AV108" i="1" s="1"/>
  <c r="AT108" i="1" s="1"/>
  <c r="BA94" i="1"/>
  <c r="W30" i="1" s="1"/>
  <c r="BB94" i="1"/>
  <c r="W31" i="1" s="1"/>
  <c r="J33" i="2"/>
  <c r="AV95" i="1" s="1"/>
  <c r="AT95" i="1" s="1"/>
  <c r="F33" i="3"/>
  <c r="AZ96" i="1" s="1"/>
  <c r="J33" i="4"/>
  <c r="AV97" i="1" s="1"/>
  <c r="AT97" i="1" s="1"/>
  <c r="J33" i="5"/>
  <c r="AV98" i="1" s="1"/>
  <c r="AT98" i="1" s="1"/>
  <c r="J33" i="6"/>
  <c r="AV99" i="1" s="1"/>
  <c r="AT99" i="1" s="1"/>
  <c r="J33" i="7"/>
  <c r="AV100" i="1" s="1"/>
  <c r="AT100" i="1" s="1"/>
  <c r="J33" i="8"/>
  <c r="AV101" i="1" s="1"/>
  <c r="AT101" i="1" s="1"/>
  <c r="F33" i="9"/>
  <c r="AZ102" i="1" s="1"/>
  <c r="J33" i="10"/>
  <c r="AV103" i="1" s="1"/>
  <c r="AT103" i="1" s="1"/>
  <c r="J33" i="14"/>
  <c r="AV107" i="1" s="1"/>
  <c r="AT107" i="1" s="1"/>
  <c r="F33" i="15"/>
  <c r="AZ108" i="1" s="1"/>
  <c r="BD94" i="1"/>
  <c r="W33" i="1" s="1"/>
  <c r="BC94" i="1"/>
  <c r="AY94" i="1" s="1"/>
  <c r="BK125" i="9" l="1"/>
  <c r="J125" i="9" s="1"/>
  <c r="J96" i="9" s="1"/>
  <c r="AN100" i="1"/>
  <c r="T146" i="3"/>
  <c r="P146" i="3"/>
  <c r="AU96" i="1" s="1"/>
  <c r="R146" i="3"/>
  <c r="BK147" i="3"/>
  <c r="J147" i="3" s="1"/>
  <c r="J97" i="3" s="1"/>
  <c r="J96" i="7"/>
  <c r="BK125" i="11"/>
  <c r="J125" i="11" s="1"/>
  <c r="J30" i="11" s="1"/>
  <c r="AG104" i="1" s="1"/>
  <c r="BK131" i="12"/>
  <c r="J131" i="12" s="1"/>
  <c r="J96" i="12" s="1"/>
  <c r="BK126" i="13"/>
  <c r="J126" i="13" s="1"/>
  <c r="J97" i="13" s="1"/>
  <c r="BK126" i="4"/>
  <c r="J126" i="4"/>
  <c r="J30" i="4" s="1"/>
  <c r="AG97" i="1" s="1"/>
  <c r="BK133" i="5"/>
  <c r="J133" i="5" s="1"/>
  <c r="J30" i="5" s="1"/>
  <c r="AG98" i="1" s="1"/>
  <c r="BK127" i="2"/>
  <c r="J127" i="2" s="1"/>
  <c r="J96" i="2" s="1"/>
  <c r="BK128" i="10"/>
  <c r="J128" i="10" s="1"/>
  <c r="J96" i="10" s="1"/>
  <c r="BK129" i="14"/>
  <c r="J129" i="14" s="1"/>
  <c r="J30" i="14" s="1"/>
  <c r="AG107" i="1" s="1"/>
  <c r="J39" i="7"/>
  <c r="AU94" i="1"/>
  <c r="J30" i="15"/>
  <c r="AG108" i="1" s="1"/>
  <c r="J30" i="6"/>
  <c r="AG99" i="1" s="1"/>
  <c r="AW94" i="1"/>
  <c r="AK30" i="1" s="1"/>
  <c r="J30" i="8"/>
  <c r="AG101" i="1" s="1"/>
  <c r="W32" i="1"/>
  <c r="AX94" i="1"/>
  <c r="AZ94" i="1"/>
  <c r="W29" i="1" s="1"/>
  <c r="J30" i="9" l="1"/>
  <c r="AG102" i="1" s="1"/>
  <c r="AN102" i="1" s="1"/>
  <c r="J39" i="15"/>
  <c r="J39" i="5"/>
  <c r="J39" i="6"/>
  <c r="J39" i="4"/>
  <c r="J39" i="14"/>
  <c r="J39" i="8"/>
  <c r="J39" i="11"/>
  <c r="J96" i="5"/>
  <c r="BK146" i="3"/>
  <c r="J146" i="3" s="1"/>
  <c r="J96" i="3" s="1"/>
  <c r="J96" i="4"/>
  <c r="J96" i="14"/>
  <c r="J96" i="11"/>
  <c r="BK125" i="13"/>
  <c r="J125" i="13" s="1"/>
  <c r="J96" i="13" s="1"/>
  <c r="AN104" i="1"/>
  <c r="AN108" i="1"/>
  <c r="AN97" i="1"/>
  <c r="AN98" i="1"/>
  <c r="AN99" i="1"/>
  <c r="AN101" i="1"/>
  <c r="AN107" i="1"/>
  <c r="J30" i="12"/>
  <c r="AG105" i="1" s="1"/>
  <c r="AV94" i="1"/>
  <c r="AK29" i="1" s="1"/>
  <c r="J30" i="10"/>
  <c r="AG103" i="1" s="1"/>
  <c r="J30" i="2"/>
  <c r="AG95" i="1" s="1"/>
  <c r="AN95" i="1" s="1"/>
  <c r="J39" i="9" l="1"/>
  <c r="J39" i="10"/>
  <c r="J39" i="12"/>
  <c r="J39" i="2"/>
  <c r="AN105" i="1"/>
  <c r="AN103" i="1"/>
  <c r="J30" i="3"/>
  <c r="AG96" i="1" s="1"/>
  <c r="AT94" i="1"/>
  <c r="J30" i="13"/>
  <c r="AG106" i="1" s="1"/>
  <c r="AG94" i="1" l="1"/>
  <c r="AK26" i="1" s="1"/>
  <c r="AK35" i="1" s="1"/>
  <c r="J39" i="3"/>
  <c r="J39" i="13"/>
  <c r="AN96" i="1"/>
  <c r="AN106" i="1"/>
  <c r="AN94" i="1" l="1"/>
</calcChain>
</file>

<file path=xl/sharedStrings.xml><?xml version="1.0" encoding="utf-8"?>
<sst xmlns="http://schemas.openxmlformats.org/spreadsheetml/2006/main" count="31426" uniqueCount="4192">
  <si>
    <t>Export Komplet</t>
  </si>
  <si>
    <t/>
  </si>
  <si>
    <t>2.0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</si>
  <si>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</si>
  <si>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</si>
  <si>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</si>
  <si>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</si>
  <si>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</si>
  <si>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</si>
  <si>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</si>
  <si>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</si>
  <si>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</si>
  <si>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</si>
  <si>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</si>
  <si>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</si>
  <si>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</si>
  <si>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</si>
  <si>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</si>
  <si>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</si>
  <si>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</si>
  <si>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</si>
  <si>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</si>
  <si>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</si>
  <si>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</si>
  <si>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</si>
  <si>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</si>
  <si>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</si>
  <si>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</si>
  <si>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</si>
  <si>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</si>
  <si>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</si>
  <si>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</si>
  <si>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</si>
  <si>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</si>
  <si>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</si>
  <si>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</si>
  <si>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</si>
  <si>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</si>
  <si>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</si>
  <si>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</si>
  <si>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</si>
  <si>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</si>
  <si>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</si>
  <si>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</si>
  <si>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</si>
  <si>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</si>
  <si>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</si>
  <si>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</si>
  <si>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</si>
  <si>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</si>
  <si>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</si>
  <si>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</si>
  <si>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</si>
  <si>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</si>
  <si>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</si>
  <si>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</si>
  <si>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</si>
  <si>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</si>
  <si>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</si>
  <si>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</si>
  <si>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</si>
  <si>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</si>
  <si>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</si>
  <si>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</si>
  <si>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</si>
  <si>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</si>
  <si>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</si>
  <si>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</si>
  <si>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</si>
  <si>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</si>
  <si>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</si>
  <si>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</si>
  <si>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</si>
  <si>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</si>
  <si>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</si>
  <si>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</si>
  <si>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</si>
  <si>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</si>
  <si>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</si>
  <si>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</si>
  <si>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</si>
  <si>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</si>
  <si>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</si>
  <si>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</si>
  <si>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</si>
  <si>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</si>
  <si>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</si>
  <si>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</si>
  <si>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</si>
  <si>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</si>
  <si>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</si>
  <si>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</si>
  <si>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</si>
  <si>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</si>
  <si>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</si>
  <si>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</si>
  <si>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</si>
  <si>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</si>
  <si>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</si>
  <si>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</si>
  <si>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</si>
  <si>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</si>
  <si>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</si>
  <si>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</si>
  <si>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</si>
  <si>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</si>
  <si>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</si>
  <si>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</si>
  <si>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</si>
  <si>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</si>
  <si>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</si>
  <si>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</si>
  <si>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</si>
  <si>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</si>
  <si>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</si>
  <si>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</si>
  <si>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</si>
  <si>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</si>
  <si>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</si>
  <si>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</si>
  <si>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</si>
  <si>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</si>
  <si>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</si>
  <si>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</si>
  <si>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</si>
  <si>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</si>
  <si>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</si>
  <si>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</si>
  <si>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</si>
  <si>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</si>
  <si>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</si>
  <si>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</si>
  <si>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</si>
  <si>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</si>
  <si>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</si>
  <si>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</si>
  <si>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</si>
  <si>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</si>
  <si>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</si>
  <si>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</si>
  <si>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</si>
  <si>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</si>
  <si>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</si>
  <si>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</si>
  <si>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</si>
  <si>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</si>
  <si>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</si>
  <si>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</si>
  <si>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</si>
  <si>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</si>
  <si>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</si>
  <si>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</si>
  <si>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</si>
  <si>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</si>
  <si>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</si>
  <si>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</si>
  <si>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</si>
  <si>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</si>
  <si>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</si>
  <si>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</si>
  <si>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</si>
  <si>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</si>
  <si>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</si>
  <si>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</si>
  <si>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</si>
  <si>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</si>
  <si>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</si>
  <si>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</si>
  <si>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</si>
  <si>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</si>
  <si>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</si>
  <si>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</si>
  <si>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</si>
  <si>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</si>
  <si>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</si>
  <si>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</si>
  <si>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</si>
  <si>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</si>
  <si>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</si>
  <si>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</si>
  <si>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</si>
  <si>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</si>
  <si>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</si>
  <si>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</si>
  <si>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</si>
  <si>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</si>
  <si>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</si>
  <si>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</si>
  <si>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</si>
  <si>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</si>
  <si>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</si>
  <si>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</si>
  <si>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</si>
  <si>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</si>
  <si>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</si>
  <si>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</si>
  <si>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</si>
  <si>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</si>
  <si>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</si>
  <si>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</si>
  <si>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</si>
  <si>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</si>
  <si>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</si>
  <si>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</si>
  <si>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</si>
  <si>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</si>
  <si>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</si>
  <si>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</si>
  <si>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</si>
  <si>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</si>
  <si>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</si>
  <si>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</si>
  <si>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</si>
  <si>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</si>
  <si>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</si>
  <si>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</si>
  <si>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</si>
  <si>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</si>
  <si>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</si>
  <si>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"2.NP"  198,18*0,1</t>
  </si>
  <si>
    <t>11</t>
  </si>
  <si>
    <t>1345572734</t>
  </si>
  <si>
    <t>Poznámka k položce:_x000D_
veškeré konstrukce podlah v celém rozsahu půdorysů u stávající části objektu garáží_x000D_
stavební část - výkres D 103, 105, 109</t>
  </si>
  <si>
    <t xml:space="preserve">"1.NP" 222*0,07                                                                              </t>
  </si>
  <si>
    <t>"2.NP"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</si>
  <si>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</si>
  <si>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</si>
  <si>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</si>
  <si>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</si>
  <si>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</si>
  <si>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</si>
  <si>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</si>
  <si>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</si>
  <si>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</si>
  <si>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</si>
  <si>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</si>
  <si>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</si>
  <si>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</si>
  <si>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</si>
  <si>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</si>
  <si>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</si>
  <si>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</si>
  <si>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</si>
  <si>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</si>
  <si>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</si>
  <si>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</si>
  <si>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</si>
  <si>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</si>
  <si>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</si>
  <si>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</si>
  <si>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</si>
  <si>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</si>
  <si>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</si>
  <si>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</si>
  <si>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</si>
  <si>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</si>
  <si>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</si>
  <si>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</si>
  <si>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</si>
  <si>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</si>
  <si>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</si>
  <si>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</si>
  <si>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</si>
  <si>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</si>
  <si>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</si>
  <si>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</si>
  <si>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</si>
  <si>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</si>
  <si>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</si>
  <si>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</si>
  <si>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</si>
  <si>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</si>
  <si>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</si>
  <si>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</si>
  <si>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</si>
  <si>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</si>
  <si>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</si>
  <si>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</si>
  <si>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</si>
  <si>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</si>
  <si>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</si>
  <si>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</si>
  <si>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</si>
  <si>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</si>
  <si>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</si>
  <si>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</si>
  <si>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</si>
  <si>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</si>
  <si>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</si>
  <si>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</si>
  <si>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</si>
  <si>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</si>
  <si>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</si>
  <si>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</si>
  <si>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</si>
  <si>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</si>
  <si>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</si>
  <si>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</si>
  <si>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</si>
  <si>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</si>
  <si>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</si>
  <si>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</si>
  <si>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</si>
  <si>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</si>
  <si>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</si>
  <si>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</si>
  <si>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</si>
  <si>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</si>
  <si>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</si>
  <si>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</si>
  <si>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</si>
  <si>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</si>
  <si>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</si>
  <si>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</si>
  <si>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</si>
  <si>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</si>
  <si>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</si>
  <si>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</si>
  <si>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</si>
  <si>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</si>
  <si>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</si>
  <si>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</si>
  <si>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</si>
  <si>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</si>
  <si>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</si>
  <si>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</si>
  <si>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</si>
  <si>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</si>
  <si>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</si>
  <si>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</si>
  <si>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</si>
  <si>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</si>
  <si>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</si>
  <si>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</si>
  <si>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</si>
  <si>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</si>
  <si>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</si>
  <si>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</si>
  <si>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</si>
  <si>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</si>
  <si>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</si>
  <si>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</si>
  <si>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</si>
  <si>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</si>
  <si>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</si>
  <si>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</si>
  <si>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</si>
  <si>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</si>
  <si>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</si>
  <si>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</si>
  <si>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</si>
  <si>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</si>
  <si>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</si>
  <si>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</si>
  <si>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</si>
  <si>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</si>
  <si>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</si>
  <si>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</si>
  <si>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</si>
  <si>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</si>
  <si>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</si>
  <si>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</si>
  <si>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</si>
  <si>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</si>
  <si>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</si>
  <si>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</si>
  <si>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</si>
  <si>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</si>
  <si>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</si>
  <si>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</si>
  <si>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</si>
  <si>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</si>
  <si>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</si>
  <si>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</si>
  <si>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</si>
  <si>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</si>
  <si>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712</t>
  </si>
  <si>
    <t>Povlakové krytiny</t>
  </si>
  <si>
    <t>42</t>
  </si>
  <si>
    <t>712440831</t>
  </si>
  <si>
    <t>Odstranění povlakové krytiny střech přes 10° do 30° z pásů NAIP přitavených v plné ploše jednovrstvé</t>
  </si>
  <si>
    <t>-770496154</t>
  </si>
  <si>
    <t>10,25*(5,8+9,1)+(7,6*12,85)</t>
  </si>
  <si>
    <t>762</t>
  </si>
  <si>
    <t>Konstrukce tesařské</t>
  </si>
  <si>
    <t>43</t>
  </si>
  <si>
    <t>762134811</t>
  </si>
  <si>
    <t>DeMontáž bednění svislých stěn z fošen</t>
  </si>
  <si>
    <t>1422797401</t>
  </si>
  <si>
    <t>Poznámka k položce:_x000D_
stavební část - výkres D 107, 111</t>
  </si>
  <si>
    <t>111,54*1</t>
  </si>
  <si>
    <t>44</t>
  </si>
  <si>
    <t>762331811</t>
  </si>
  <si>
    <t>Demontáž vázaných kcí krovů z hranolů průřezové pl do 120 cm2</t>
  </si>
  <si>
    <t>1043513051</t>
  </si>
  <si>
    <t xml:space="preserve">Poznámka k položce:_x000D_
stavební část - výkres D 103_x000D_
</t>
  </si>
  <si>
    <t>5,8*11+9,1*11+10,39*5+3,78*4+4*1,5+10,39*2+7,56*24+12,8*5+6,4*10+2,38*4</t>
  </si>
  <si>
    <t>45</t>
  </si>
  <si>
    <t>762341811</t>
  </si>
  <si>
    <t>Demontáž bednění střech z prken</t>
  </si>
  <si>
    <t>1277254138</t>
  </si>
  <si>
    <t>Poznámka k položce:_x000D_
stavební část - výkres D 107</t>
  </si>
  <si>
    <t>10,25*(5,8+9,1)+7,6*12,85</t>
  </si>
  <si>
    <t>46</t>
  </si>
  <si>
    <t>762841811</t>
  </si>
  <si>
    <t>Demontáž podbíjení obkladů stropů a střech sklonu do 60° z hrubých prken tl do 35 mm</t>
  </si>
  <si>
    <t>1466450219</t>
  </si>
  <si>
    <t>Poznámka k položce:_x000D_
podbíjení stropu nad 2NP_x000D_
stavební část - výkres D 105, 109</t>
  </si>
  <si>
    <t>764</t>
  </si>
  <si>
    <t>Konstrukce klempířské</t>
  </si>
  <si>
    <t>47</t>
  </si>
  <si>
    <t>764001821</t>
  </si>
  <si>
    <t>Demontáž krytiny ze svitků nebo tabulí do suti</t>
  </si>
  <si>
    <t>-538436407</t>
  </si>
  <si>
    <t>48</t>
  </si>
  <si>
    <t>764001891</t>
  </si>
  <si>
    <t>Demontáž úžlabí do suti</t>
  </si>
  <si>
    <t>-1592824269</t>
  </si>
  <si>
    <t>3,075*4</t>
  </si>
  <si>
    <t>49</t>
  </si>
  <si>
    <t>764002801</t>
  </si>
  <si>
    <t>Demontáž závětrné lišty do suti</t>
  </si>
  <si>
    <t>173725703</t>
  </si>
  <si>
    <t>7,56*4+5,8+9,1</t>
  </si>
  <si>
    <t>50</t>
  </si>
  <si>
    <t>764002812</t>
  </si>
  <si>
    <t>Demontáž okapového plechu do suti v krytině skládané</t>
  </si>
  <si>
    <t>1717357734</t>
  </si>
  <si>
    <t>23,1*2</t>
  </si>
  <si>
    <t>51</t>
  </si>
  <si>
    <t>764002821</t>
  </si>
  <si>
    <t>Demontáž střešního výlezu do suti</t>
  </si>
  <si>
    <t>-1428853897</t>
  </si>
  <si>
    <t>Poznámka k položce:_x000D_
stavební část - výkres D 111</t>
  </si>
  <si>
    <t>52</t>
  </si>
  <si>
    <t>76400282R</t>
  </si>
  <si>
    <t>Demontáž oplechování vikýře</t>
  </si>
  <si>
    <t>1823439904</t>
  </si>
  <si>
    <t>53</t>
  </si>
  <si>
    <t>764002851</t>
  </si>
  <si>
    <t>Demontáž oplechování parapetů do suti</t>
  </si>
  <si>
    <t>-158381322</t>
  </si>
  <si>
    <t>Poznámka k položce:_x000D_
stavební část - výkres D 103, 105, 111</t>
  </si>
  <si>
    <t>16,69*1</t>
  </si>
  <si>
    <t>54</t>
  </si>
  <si>
    <t>764002871</t>
  </si>
  <si>
    <t>Demontáž lemování zdí do suti</t>
  </si>
  <si>
    <t>1217267562</t>
  </si>
  <si>
    <t xml:space="preserve">Poznámka k položce:_x000D_
stavební část - výkres D 107, 111_x000D_
</t>
  </si>
  <si>
    <t>23,35*1</t>
  </si>
  <si>
    <t>55</t>
  </si>
  <si>
    <t>764004801</t>
  </si>
  <si>
    <t>Demontáž podokapního žlabu do suti</t>
  </si>
  <si>
    <t>1639833273</t>
  </si>
  <si>
    <t>23,01*2</t>
  </si>
  <si>
    <t>56</t>
  </si>
  <si>
    <t>764004861</t>
  </si>
  <si>
    <t>Demontáž svodu do suti</t>
  </si>
  <si>
    <t>1904274349</t>
  </si>
  <si>
    <t>4,3*4+2*4</t>
  </si>
  <si>
    <t>766</t>
  </si>
  <si>
    <t>Konstrukce truhlářské</t>
  </si>
  <si>
    <t>57</t>
  </si>
  <si>
    <t>766432841</t>
  </si>
  <si>
    <t>Demontáž dřevěného obložení stupňů schodiště</t>
  </si>
  <si>
    <t>-976012848</t>
  </si>
  <si>
    <t>58</t>
  </si>
  <si>
    <t>766691911</t>
  </si>
  <si>
    <t>Vyvěšení nebo zavěšení dřevěných křídel oken pl do 1,5 m2</t>
  </si>
  <si>
    <t>792567001</t>
  </si>
  <si>
    <t>59</t>
  </si>
  <si>
    <t>766691914</t>
  </si>
  <si>
    <t>Vyvěšení nebo zavěšení dřevěných křídel dveří pl do 2 m2</t>
  </si>
  <si>
    <t>2127234907</t>
  </si>
  <si>
    <t>767</t>
  </si>
  <si>
    <t>Konstrukce zámečnické</t>
  </si>
  <si>
    <t>60</t>
  </si>
  <si>
    <t>767691832</t>
  </si>
  <si>
    <t>Vyvěšení nebo zavěšení kovových křídel vrat do 4 m2</t>
  </si>
  <si>
    <t>187933228</t>
  </si>
  <si>
    <t>61</t>
  </si>
  <si>
    <t>767996801</t>
  </si>
  <si>
    <t>Demontáž atypických zámečnických konstrukcí rozebráním hm jednotlivých dílů do 50 kg</t>
  </si>
  <si>
    <t>kg</t>
  </si>
  <si>
    <t>2077727649</t>
  </si>
  <si>
    <t>Poznámka k položce:_x000D_
demontáž OK věže</t>
  </si>
  <si>
    <t>62</t>
  </si>
  <si>
    <t>76799680R</t>
  </si>
  <si>
    <t>Demontáž oplocení strojového pletiva v 200 cm</t>
  </si>
  <si>
    <t>1822637401</t>
  </si>
  <si>
    <t>776</t>
  </si>
  <si>
    <t>Podlahy povlakové</t>
  </si>
  <si>
    <t>63</t>
  </si>
  <si>
    <t>776201812</t>
  </si>
  <si>
    <t>Demontáž lepených povlakových podlah s podložkou ručně</t>
  </si>
  <si>
    <t>-1867350655</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</si>
  <si>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</si>
  <si>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</si>
  <si>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</si>
  <si>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</si>
  <si>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</si>
  <si>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</si>
  <si>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</si>
  <si>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</si>
  <si>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</si>
  <si>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</si>
  <si>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</si>
  <si>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</si>
  <si>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</si>
  <si>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741 - Elektroinstalace - silnoproud</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</si>
  <si>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</si>
  <si>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</si>
  <si>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</si>
  <si>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</si>
  <si>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</si>
  <si>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</si>
  <si>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</si>
  <si>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</si>
  <si>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</si>
  <si>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</si>
  <si>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</si>
  <si>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</si>
  <si>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</si>
  <si>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</si>
  <si>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</si>
  <si>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</si>
  <si>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</si>
  <si>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</si>
  <si>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</si>
  <si>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</si>
  <si>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</si>
  <si>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</si>
  <si>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</si>
  <si>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</si>
  <si>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</si>
  <si>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</si>
  <si>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</si>
  <si>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</si>
  <si>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</si>
  <si>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</si>
  <si>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</si>
  <si>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</si>
  <si>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</si>
  <si>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</si>
  <si>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</si>
  <si>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</si>
  <si>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</si>
  <si>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</si>
  <si>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</si>
  <si>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</si>
  <si>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</si>
  <si>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</si>
  <si>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</si>
  <si>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</si>
  <si>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</si>
  <si>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</si>
  <si>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</si>
  <si>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</si>
  <si>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</si>
  <si>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</si>
  <si>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</si>
  <si>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</si>
  <si>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</si>
  <si>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</si>
  <si>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</si>
  <si>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</si>
  <si>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</si>
  <si>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</si>
  <si>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</si>
  <si>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</si>
  <si>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</si>
  <si>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</si>
  <si>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</si>
  <si>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</si>
  <si>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</si>
  <si>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</si>
  <si>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</si>
  <si>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</si>
  <si>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</si>
  <si>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</si>
  <si>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</si>
  <si>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</si>
  <si>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</si>
  <si>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</si>
  <si>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</si>
  <si>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</si>
  <si>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</si>
  <si>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</si>
  <si>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</si>
  <si>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</si>
  <si>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</si>
  <si>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</si>
  <si>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</si>
  <si>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</si>
  <si>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</si>
  <si>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</si>
  <si>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</si>
  <si>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</si>
  <si>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</si>
  <si>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</si>
  <si>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</si>
  <si>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</si>
  <si>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</si>
  <si>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</si>
  <si>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</si>
  <si>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</si>
  <si>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</si>
  <si>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</si>
  <si>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</si>
  <si>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</si>
  <si>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</si>
  <si>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</si>
  <si>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</si>
  <si>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</si>
  <si>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</si>
  <si>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</si>
  <si>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</si>
  <si>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</si>
  <si>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</si>
  <si>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</si>
  <si>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</si>
  <si>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</si>
  <si>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</si>
  <si>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</si>
  <si>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</si>
  <si>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</si>
  <si>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</si>
  <si>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</si>
  <si>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</si>
  <si>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</si>
  <si>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</si>
  <si>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</si>
  <si>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</si>
  <si>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</si>
  <si>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</si>
  <si>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</si>
  <si>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</si>
  <si>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</si>
  <si>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</si>
  <si>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</si>
  <si>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</si>
  <si>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</si>
  <si>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</si>
  <si>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</si>
  <si>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</si>
  <si>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272321511</t>
  </si>
  <si>
    <t>Základové klenby ze ŽB bez zvýšených nároků na prostředí tř. C 25/30</t>
  </si>
  <si>
    <t>-984110508</t>
  </si>
  <si>
    <t>Poznámka k položce:_x000D_
stavební část - výkres D 101, D 102</t>
  </si>
  <si>
    <t>"elektronicky zaměřeno" 105*0,5+82*0,5</t>
  </si>
  <si>
    <t>279113155</t>
  </si>
  <si>
    <t>Základová zeď tl přes 300 do 400 mm z tvárnic ztraceného bednění včetně výplně z betonu tř. C 25/30</t>
  </si>
  <si>
    <t>-248003387</t>
  </si>
  <si>
    <t>"zaměřeno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</si>
  <si>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</si>
  <si>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</si>
  <si>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</si>
  <si>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</si>
  <si>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"zaměřeno eleltronicky"  82*0,5</t>
  </si>
  <si>
    <t>279351121</t>
  </si>
  <si>
    <t>Zřízení oboustranného bednění základových zdí</t>
  </si>
  <si>
    <t>1141184199</t>
  </si>
  <si>
    <t>"zaměřeno elektonicky"  (66,5+10,8+15,7*2+1,2*4)*0,5</t>
  </si>
  <si>
    <t>279351122</t>
  </si>
  <si>
    <t>Odstranění oboustranného bednění základových zdí</t>
  </si>
  <si>
    <t>-1313095529</t>
  </si>
  <si>
    <t>279361321</t>
  </si>
  <si>
    <t>Výztuž základových zdí nosných betonářskou ocelí 11 375</t>
  </si>
  <si>
    <t>-1356316231</t>
  </si>
  <si>
    <t>Poznámka k položce:_x000D_
základové pásy a patky - výkresy výztuže - dodavatelská dokumentace</t>
  </si>
  <si>
    <t>"zaměřeno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</si>
  <si>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</si>
  <si>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</si>
  <si>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</si>
  <si>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</si>
  <si>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</si>
  <si>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</si>
  <si>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</si>
  <si>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</si>
  <si>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</si>
  <si>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</si>
  <si>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</si>
  <si>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</si>
  <si>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</si>
  <si>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</si>
  <si>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</si>
  <si>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</si>
  <si>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</si>
  <si>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</si>
  <si>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</si>
  <si>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</si>
  <si>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</si>
  <si>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</si>
  <si>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</si>
  <si>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</si>
  <si>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</si>
  <si>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</si>
  <si>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</si>
  <si>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</si>
  <si>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</si>
  <si>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</si>
  <si>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</si>
  <si>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</si>
  <si>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</si>
  <si>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</si>
  <si>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</si>
  <si>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</si>
  <si>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</si>
  <si>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</si>
  <si>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</si>
  <si>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</si>
  <si>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</si>
  <si>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</si>
  <si>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</si>
  <si>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</si>
  <si>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</si>
  <si>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</si>
  <si>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</si>
  <si>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</si>
  <si>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</si>
  <si>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</si>
  <si>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</si>
  <si>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</si>
  <si>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</si>
  <si>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</si>
  <si>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</si>
  <si>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</si>
  <si>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</si>
  <si>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</si>
  <si>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</si>
  <si>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</si>
  <si>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</si>
  <si>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</si>
  <si>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</si>
  <si>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</si>
  <si>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</si>
  <si>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</si>
  <si>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</si>
  <si>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</si>
  <si>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</si>
  <si>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</si>
  <si>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</si>
  <si>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</si>
  <si>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</si>
  <si>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</si>
  <si>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</si>
  <si>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</si>
  <si>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</si>
  <si>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</si>
  <si>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</si>
  <si>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</si>
  <si>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</si>
  <si>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</si>
  <si>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</si>
  <si>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</si>
  <si>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</si>
  <si>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</si>
  <si>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</si>
  <si>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</si>
  <si>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</si>
  <si>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</si>
  <si>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</si>
  <si>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</si>
  <si>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</si>
  <si>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</si>
  <si>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64</t>
  </si>
  <si>
    <t>331351322</t>
  </si>
  <si>
    <t>Odstranění bednění čtyřúhelníkových sloupů v přes 4 do 6 m průřezu přes 0,08 do 0,16 m2</t>
  </si>
  <si>
    <t>-1658787265</t>
  </si>
  <si>
    <t>65</t>
  </si>
  <si>
    <t>331361321</t>
  </si>
  <si>
    <t>Výztuž sloupů hranatých betonářskou ocelí 11 375</t>
  </si>
  <si>
    <t>674085829</t>
  </si>
  <si>
    <t>Poznámka k položce:_x000D_
stavební část D104 a D106, D110 + stavebně konstrukční řešení</t>
  </si>
  <si>
    <t>(7*3,2)*0,07+(13*4,8)*0,07</t>
  </si>
  <si>
    <t>66</t>
  </si>
  <si>
    <t>340235211</t>
  </si>
  <si>
    <t>Zazdívka otvorů v příčkách nebo stěnách pl do 0,0225 m2 cihlami plnými tl do 100 mm</t>
  </si>
  <si>
    <t>1348475178</t>
  </si>
  <si>
    <t>Poznámka k položce:_x000D_
stavební část - výkres D 104 a D 106 - ZTI D304, 305, 307, 308, topení D 202, 203, 205</t>
  </si>
  <si>
    <t>67</t>
  </si>
  <si>
    <t>340237211</t>
  </si>
  <si>
    <t>Zazdívka otvorů v příčkách nebo stěnách pl přes 0,09 do 0,25 m2 cihlami plnými tl do 100 mm</t>
  </si>
  <si>
    <t>497678920</t>
  </si>
  <si>
    <t>68</t>
  </si>
  <si>
    <t>342244301</t>
  </si>
  <si>
    <t>Příčka zvukově izolační z cihel děrovaných do na maltu M10 tloušťky 115 mm</t>
  </si>
  <si>
    <t>1512960842</t>
  </si>
  <si>
    <t>Poznámka k položce:_x000D_
2NP stavební část D 106 D 110</t>
  </si>
  <si>
    <t>elektronicky změřeno</t>
  </si>
  <si>
    <t>33,68+145,8-15,4</t>
  </si>
  <si>
    <t>69</t>
  </si>
  <si>
    <t>714888258</t>
  </si>
  <si>
    <t>Poznámka k položce:_x000D_
1NP stavební část D 104 D 110</t>
  </si>
  <si>
    <t>4,32*3,08-0,7*2+4,13*20,5-0,7*2*3</t>
  </si>
  <si>
    <t>70</t>
  </si>
  <si>
    <t>346234311</t>
  </si>
  <si>
    <t>Zazdívka rýh pro ventilační průduchy 150x300 mm z cihel s omítkou</t>
  </si>
  <si>
    <t>-1563634002</t>
  </si>
  <si>
    <t>Poznámka k položce:_x000D_
topení D 202, 203, 205</t>
  </si>
  <si>
    <t>71</t>
  </si>
  <si>
    <t>346244351</t>
  </si>
  <si>
    <t>Obezdívka koupelnových van ploch rovných tl 65 mm z cihel plných pálených dl 290 mm na M 5</t>
  </si>
  <si>
    <t>1734593681</t>
  </si>
  <si>
    <t>Poznámka k položce:_x000D_
stavební část D 104 D 106 ZTI D 304 D 305</t>
  </si>
  <si>
    <t>72</t>
  </si>
  <si>
    <t>346244371</t>
  </si>
  <si>
    <t>Zazdívka o tl 140 mm rýh, nik nebo kapes z cihel pálených</t>
  </si>
  <si>
    <t>-1142614331</t>
  </si>
  <si>
    <t>73</t>
  </si>
  <si>
    <t>346244381</t>
  </si>
  <si>
    <t>Plentování jednostranné v do 200 mm válcovaných nosníků cihlami</t>
  </si>
  <si>
    <t>-1169173059</t>
  </si>
  <si>
    <t>74</t>
  </si>
  <si>
    <t>346481111</t>
  </si>
  <si>
    <t>Zaplentování rýh, potrubí, výklenků nebo nik ve stěnách rabicovým pletivem</t>
  </si>
  <si>
    <t>-2119121596</t>
  </si>
  <si>
    <t>Poznámka k položce:_x000D_
stavební část D 103 D 104 D 105 D 106</t>
  </si>
  <si>
    <t>75</t>
  </si>
  <si>
    <t>346481112</t>
  </si>
  <si>
    <t>Zaplentování rýh, potrubí, výklenků nebo nik ve stěnách keramickým pletivem</t>
  </si>
  <si>
    <t>-1726586578</t>
  </si>
  <si>
    <t>Poznámka k položce:_x000D_
spojení stávajícího a nového zdiva_x000D_
stavební část D 104 D 106 D 110</t>
  </si>
  <si>
    <t>76</t>
  </si>
  <si>
    <t>346991122</t>
  </si>
  <si>
    <t>Izolace dvojitých příček proti šíření zvuku polystyrénovými deskami tl 20 mm</t>
  </si>
  <si>
    <t>1195877967</t>
  </si>
  <si>
    <t>Poznámka k položce:_x000D_
vyplnění dilatace_x000D_
stavební část D 104 D 106 D 110</t>
  </si>
  <si>
    <t>77</t>
  </si>
  <si>
    <t>386381111</t>
  </si>
  <si>
    <t>Jímka 600x600x600 mm ze ŽB</t>
  </si>
  <si>
    <t>-131145417</t>
  </si>
  <si>
    <t>Poznámka k položce:_x000D_
stavební část D 104 a ZTI</t>
  </si>
  <si>
    <t>78</t>
  </si>
  <si>
    <t>388381112</t>
  </si>
  <si>
    <t>Kanály pro IS průřezu přes 150x150 do 300x300 mm betonové volné</t>
  </si>
  <si>
    <t>786272687</t>
  </si>
  <si>
    <t xml:space="preserve">Poznámka k položce:_x000D_
stavební část D 104 a ZTI_x000D_
</t>
  </si>
  <si>
    <t>8,1*3</t>
  </si>
  <si>
    <t>Vodorovné konstrukce</t>
  </si>
  <si>
    <t>79</t>
  </si>
  <si>
    <t>411168301</t>
  </si>
  <si>
    <t>Strop keramický tl 25 cm z vložek MIAKO a keramobetonových nosníků dl do 2 m OVN 50 cm</t>
  </si>
  <si>
    <t>2039682528</t>
  </si>
  <si>
    <t>"D2A"  4</t>
  </si>
  <si>
    <t>"D3"  21,7</t>
  </si>
  <si>
    <t>"D6"  21,6</t>
  </si>
  <si>
    <t>80</t>
  </si>
  <si>
    <t>411168302</t>
  </si>
  <si>
    <t>Strop keramický tl 25 cm z vložek MIAKO a keramobetonových nosníků dl přes 2 do 3 m OVN 50 cm</t>
  </si>
  <si>
    <t>-1033280768</t>
  </si>
  <si>
    <t xml:space="preserve">Poznámka k položce:_x000D_
stavební část D 116 D 117 </t>
  </si>
  <si>
    <t>"D4"  23,61</t>
  </si>
  <si>
    <t>"D7" 27,5+7,5</t>
  </si>
  <si>
    <t>"Věž"</t>
  </si>
  <si>
    <t>81</t>
  </si>
  <si>
    <t>411168303</t>
  </si>
  <si>
    <t>Strop keramický tl 25 cm z vložek MIAKO a keramobetonových nosníků dl přes 3 do 4 m OVN 50 cm</t>
  </si>
  <si>
    <t>1569533664</t>
  </si>
  <si>
    <t>"D7"  30,7+10,8</t>
  </si>
  <si>
    <t>82</t>
  </si>
  <si>
    <t>411168304</t>
  </si>
  <si>
    <t>Strop keramický tl 25 cm z vložek MIAKO a keramobetonových nosníků dl přes 4 do 5 m OVN 50 cm</t>
  </si>
  <si>
    <t>1749776328</t>
  </si>
  <si>
    <t>Poznámka k položce:_x000D_
stavební část D 116 D 117</t>
  </si>
  <si>
    <t>"D1" 53,18</t>
  </si>
  <si>
    <t>"D2"  43,8</t>
  </si>
  <si>
    <t>"D6" 53,2</t>
  </si>
  <si>
    <t>"D7"  32</t>
  </si>
  <si>
    <t>83</t>
  </si>
  <si>
    <t>411168305</t>
  </si>
  <si>
    <t>Strop keramický tl 25 cm z vložek MIAKO a keramobetonových nosníků dl přes 5 do 6 m OVN 50 cm</t>
  </si>
  <si>
    <t>-1429917617</t>
  </si>
  <si>
    <t>"D6"  56,2</t>
  </si>
  <si>
    <t>84</t>
  </si>
  <si>
    <t>411321515</t>
  </si>
  <si>
    <t>Stropy deskové ze ŽB tř. C 20/25</t>
  </si>
  <si>
    <t>864248122</t>
  </si>
  <si>
    <t>0,06*(34,55+416,6)</t>
  </si>
  <si>
    <t>85</t>
  </si>
  <si>
    <t>411322424</t>
  </si>
  <si>
    <t>Stropy trámové nebo kazetové ze ŽB tř. C 25/30</t>
  </si>
  <si>
    <t>1163671558</t>
  </si>
  <si>
    <t>Poznámka k položce:_x000D_
přístavba - garáž -_x000D_
stavební část D 116 + konstrukční řešení</t>
  </si>
  <si>
    <t>238*0,2+98*0,4*0,4</t>
  </si>
  <si>
    <t>86</t>
  </si>
  <si>
    <t>411352011</t>
  </si>
  <si>
    <t>Zřízení bednění pravoúhlých trámů tl přes 5 do 25 cm bez podpěrné kce</t>
  </si>
  <si>
    <t>1703034997</t>
  </si>
  <si>
    <t xml:space="preserve">Poznámka k položce:_x000D_
stavební část D 116 </t>
  </si>
  <si>
    <t>238+98*0,4*2</t>
  </si>
  <si>
    <t>87</t>
  </si>
  <si>
    <t>411352012</t>
  </si>
  <si>
    <t>Odstranění bednění pravoúhlých trámů tl přes 5 do 25 cm bez podpěrné kce</t>
  </si>
  <si>
    <t>-1237516053</t>
  </si>
  <si>
    <t>88</t>
  </si>
  <si>
    <t>411354313</t>
  </si>
  <si>
    <t>Zřízení podpěrné konstrukce stropů výšky do 4 m tl přes 15 do 25 cm</t>
  </si>
  <si>
    <t>-1939701723</t>
  </si>
  <si>
    <t>Poznámka k položce:_x000D_
keramické stropy + ŽB stropy_x000D_
stavební část D116, D117</t>
  </si>
  <si>
    <t>89</t>
  </si>
  <si>
    <t>411354314</t>
  </si>
  <si>
    <t>Odstranění podpěrné konstrukce stropů výšky do 4 m tl přes 15 do 25 cm</t>
  </si>
  <si>
    <t>-1436363266</t>
  </si>
  <si>
    <t>90</t>
  </si>
  <si>
    <t>411361321</t>
  </si>
  <si>
    <t>Výztuž stropů betonářskou ocelí 11 375</t>
  </si>
  <si>
    <t>736926701</t>
  </si>
  <si>
    <t>Poznámka k položce:_x000D_
upřesnění v dodavatelské dokumentaci_x000D_
stavební část D116 + stavebně konstrukční část</t>
  </si>
  <si>
    <t>64*0,07*1,1</t>
  </si>
  <si>
    <t>91</t>
  </si>
  <si>
    <t>411362021</t>
  </si>
  <si>
    <t>Výztuž stropů svařovanými sítěmi Kari</t>
  </si>
  <si>
    <t>-744773208</t>
  </si>
  <si>
    <t>0,0048*(34,55+416,6)*1,1</t>
  </si>
  <si>
    <t>92</t>
  </si>
  <si>
    <t>413231211</t>
  </si>
  <si>
    <t>Zazdívka zhlaví stropních trámů průřezu do 0,02 m2</t>
  </si>
  <si>
    <t>-146668315</t>
  </si>
  <si>
    <t>93</t>
  </si>
  <si>
    <t>417238213</t>
  </si>
  <si>
    <t>Obezdívka věnce jednostranná věncovkou keramickou v přes 210 do 250 mm včetně polystyrenu tl 100 mm</t>
  </si>
  <si>
    <t>-651815771</t>
  </si>
  <si>
    <t>"1.NP"  48,5</t>
  </si>
  <si>
    <t>"2.NP"  48,45+45,8+54,96*2</t>
  </si>
  <si>
    <t>94</t>
  </si>
  <si>
    <t>417321515</t>
  </si>
  <si>
    <t>Ztužující pásy a věnce ze ŽB tř. C 25/30</t>
  </si>
  <si>
    <t>196302555</t>
  </si>
  <si>
    <t>Poznámka k položce:_x000D_
stavební část D116, D 117 + stavebně konstrukční řešení</t>
  </si>
  <si>
    <t>71*0,4*0,19+153*0,4*0,19</t>
  </si>
  <si>
    <t>95</t>
  </si>
  <si>
    <t>417361321</t>
  </si>
  <si>
    <t>Výztuž ztužujících pásů a věnců betonářskou ocelí 11 375</t>
  </si>
  <si>
    <t>1877114063</t>
  </si>
  <si>
    <t>(71+153)*0,01</t>
  </si>
  <si>
    <t>96</t>
  </si>
  <si>
    <t>430321515</t>
  </si>
  <si>
    <t>Schodišťová konstrukce a rampa ze ŽB tř. C 20/25</t>
  </si>
  <si>
    <t>424783983</t>
  </si>
  <si>
    <t>Poznámka k položce:_x000D_
stavební část D104, D 106 + stavebně konstrukční část</t>
  </si>
  <si>
    <t>(10+4,5)*0,2*1,2</t>
  </si>
  <si>
    <t>97</t>
  </si>
  <si>
    <t>430362021</t>
  </si>
  <si>
    <t>Výztuž schodišťové konstrukce a rampy svařovanými sítěmi Kari</t>
  </si>
  <si>
    <t>36514740</t>
  </si>
  <si>
    <t>Poznámka k položce:_x000D_
dodavatelská dokumentace_x000D_
stavební část D104, D 106, D 110 + stavebně konstrukční část</t>
  </si>
  <si>
    <t>14,5*2*1,2*0,018</t>
  </si>
  <si>
    <t>98</t>
  </si>
  <si>
    <t>431351125</t>
  </si>
  <si>
    <t>Zřízení bednění podest schodišť a ramp křivočarých v do 4 m</t>
  </si>
  <si>
    <t>733973338</t>
  </si>
  <si>
    <t>Poznámka k položce:_x000D_
stavební část D104, D 106, D 110 + stavebně konstrukční část</t>
  </si>
  <si>
    <t>99</t>
  </si>
  <si>
    <t>431351126</t>
  </si>
  <si>
    <t>Odstranění bednění podest schodišť a ramp křivočarých v do 4 m</t>
  </si>
  <si>
    <t>577010006</t>
  </si>
  <si>
    <t>100</t>
  </si>
  <si>
    <t>431351128</t>
  </si>
  <si>
    <t>Příplatek ke zřízení bednění podest schodišť za podpěrnou konstrukci přes 4 do 6 m</t>
  </si>
  <si>
    <t>-622416328</t>
  </si>
  <si>
    <t>101</t>
  </si>
  <si>
    <t>431351129</t>
  </si>
  <si>
    <t>Příplatek k odstranění bednění podest schodišť za podpěrnou konstrukci přes 4 do 6 m</t>
  </si>
  <si>
    <t>586333151</t>
  </si>
  <si>
    <t>102</t>
  </si>
  <si>
    <t>434351145</t>
  </si>
  <si>
    <t>Zřízení bednění stupňů křivočarých schodišť</t>
  </si>
  <si>
    <t>921681695</t>
  </si>
  <si>
    <t>103</t>
  </si>
  <si>
    <t>434351146</t>
  </si>
  <si>
    <t>Odstranění bednění stupňů křivočarých schodišť</t>
  </si>
  <si>
    <t>-449538483</t>
  </si>
  <si>
    <t>Úpravy povrchů, podlahy a osazování výplní</t>
  </si>
  <si>
    <t>Úprava povrchů vnitřních</t>
  </si>
  <si>
    <t>104</t>
  </si>
  <si>
    <t>611111001</t>
  </si>
  <si>
    <t>Ubroušení výstupků betonu vnitřních neomítaných stropů po odbednění</t>
  </si>
  <si>
    <t>-1546890669</t>
  </si>
  <si>
    <t xml:space="preserve">Poznámka k položce:_x000D_
strop přístavba garáží_x000D_
stavební část D 104 </t>
  </si>
  <si>
    <t>105</t>
  </si>
  <si>
    <t>611121100</t>
  </si>
  <si>
    <t>Zatření spár vápennou maltou vnitřních stropů z cihel</t>
  </si>
  <si>
    <t>-473531578</t>
  </si>
  <si>
    <t xml:space="preserve">Poznámka k položce:_x000D_
původní stropy - přístavba garáž a stávající strop oprava_x000D_
stavební část D 104 </t>
  </si>
  <si>
    <t>106</t>
  </si>
  <si>
    <t>611131101</t>
  </si>
  <si>
    <t>Cementový postřik vnitřních stropů nanášený celoplošně ručně</t>
  </si>
  <si>
    <t>-1934092551</t>
  </si>
  <si>
    <t>107</t>
  </si>
  <si>
    <t>611131121</t>
  </si>
  <si>
    <t>Penetrační nátěr vnitřních stropů nanášený ručně</t>
  </si>
  <si>
    <t>-814375364</t>
  </si>
  <si>
    <t xml:space="preserve">Poznámka k položce:_x000D_
přístavba garáž a stávající strop_x000D_
stavební část D 104 </t>
  </si>
  <si>
    <t>108</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</si>
  <si>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</si>
  <si>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</si>
  <si>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</si>
  <si>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</si>
  <si>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</si>
  <si>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109</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</si>
  <si>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</si>
  <si>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</si>
  <si>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</si>
  <si>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</si>
  <si>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</si>
  <si>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110</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</si>
  <si>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</si>
  <si>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</si>
  <si>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</si>
  <si>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</si>
  <si>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</si>
  <si>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111</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</si>
  <si>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</si>
  <si>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</si>
  <si>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</si>
  <si>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</si>
  <si>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112</t>
  </si>
  <si>
    <t>611325453</t>
  </si>
  <si>
    <t>Příplatek k cenám opravy vápenocementové omítky stropů za dalších 10 mm v rozsahu přes 30 do 50 %</t>
  </si>
  <si>
    <t>-1604822547</t>
  </si>
  <si>
    <t>113</t>
  </si>
  <si>
    <t>612142001</t>
  </si>
  <si>
    <t>Potažení vnitřních stěn sklovláknitým pletivem vtlačeným do tenkovrstvé hmoty</t>
  </si>
  <si>
    <t>-59329141</t>
  </si>
  <si>
    <t xml:space="preserve">Poznámka k položce:_x000D_
1NP stávající zdivo_x000D_
stavební část D 104 </t>
  </si>
  <si>
    <t>114</t>
  </si>
  <si>
    <t>-1755433927</t>
  </si>
  <si>
    <t>Poznámka k položce:_x000D_
šachtice - stávající zdivo šachtice_x000D_
stavební část D 104 D 106 D 108 D 110</t>
  </si>
  <si>
    <t>9,1*3,6</t>
  </si>
  <si>
    <t>115</t>
  </si>
  <si>
    <t>9072302</t>
  </si>
  <si>
    <t>Poznámka k položce:_x000D_
společenská místnost_x000D_
stavební část D 106 D 110</t>
  </si>
  <si>
    <t>"1. NP"  130*3,1</t>
  </si>
  <si>
    <t>116</t>
  </si>
  <si>
    <t>612321141</t>
  </si>
  <si>
    <t>Vápenocementová omítka štuková dvouvrstvá vnitřních stěn nanášená ručně</t>
  </si>
  <si>
    <t>-404873318</t>
  </si>
  <si>
    <t xml:space="preserve">Poznámka k položce:_x000D_
1NP_x000D_
stavební část D 104 </t>
  </si>
  <si>
    <t>(99*2,8-0,8*2*8)+(223*3,2-0,75*2*9)+(92*4,65-0,9*2*6-12*1,5-10,4*4,2)</t>
  </si>
  <si>
    <t>117</t>
  </si>
  <si>
    <t>-1104987232</t>
  </si>
  <si>
    <t>Poznámka k položce:_x000D_
2NP_x000D_
stavební část D 106 D 110</t>
  </si>
  <si>
    <t>118</t>
  </si>
  <si>
    <t>612331161</t>
  </si>
  <si>
    <t>Cementová omítka štuková dvouvrstvá do černa pálená vnitřních stěn nanášená ručně</t>
  </si>
  <si>
    <t>371418079</t>
  </si>
  <si>
    <t>Poznámka k položce:_x000D_
věž šachtice_x000D_
stavební část D 104 D 106 D 108 D 110</t>
  </si>
  <si>
    <t>119</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</si>
  <si>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</si>
  <si>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</si>
  <si>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</si>
  <si>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</si>
  <si>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120</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</si>
  <si>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</si>
  <si>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</si>
  <si>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</si>
  <si>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</si>
  <si>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</si>
  <si>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</si>
  <si>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121</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</si>
  <si>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</si>
  <si>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</si>
  <si>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</si>
  <si>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</si>
  <si>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</si>
  <si>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</si>
  <si>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</si>
  <si>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122</t>
  </si>
  <si>
    <t>28376016</t>
  </si>
  <si>
    <t>deska perimetrická fasádní soklová 150kPa λ=0,035 tl 80mm</t>
  </si>
  <si>
    <t>-250567811</t>
  </si>
  <si>
    <t>123</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</si>
  <si>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</si>
  <si>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</si>
  <si>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</si>
  <si>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</si>
  <si>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</si>
  <si>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</si>
  <si>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</si>
  <si>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124</t>
  </si>
  <si>
    <t>28376079</t>
  </si>
  <si>
    <t>deska EPS grafitová fasádní λ=0,030-0,031 tl 160mm</t>
  </si>
  <si>
    <t>1708594081</t>
  </si>
  <si>
    <t>925,06*1,05 'Přepočtené koeficientem množství</t>
  </si>
  <si>
    <t>125</t>
  </si>
  <si>
    <t>622212001</t>
  </si>
  <si>
    <t>Montáž kontaktního zateplení vnějšího ostění, nadpraží nebo parapetu hl. špalety do 200 mm lepením desek z polystyrenu tl do 40 mm</t>
  </si>
  <si>
    <t>-203300625</t>
  </si>
  <si>
    <t>126</t>
  </si>
  <si>
    <t>28375930</t>
  </si>
  <si>
    <t>deska EPS 70 fasádní λ=0,039 tl 20mm</t>
  </si>
  <si>
    <t>-579282206</t>
  </si>
  <si>
    <t>přepočteno koeficientem 1,1</t>
  </si>
  <si>
    <t>85,7*1,1</t>
  </si>
  <si>
    <t>127</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</si>
  <si>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</si>
  <si>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</si>
  <si>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</si>
  <si>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</si>
  <si>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128</t>
  </si>
  <si>
    <t>622531012</t>
  </si>
  <si>
    <t>Tenkovrstvá silikonová zrnitá omítka zrnitost 1,5 mm vnějších stěn</t>
  </si>
  <si>
    <t>-1493280953</t>
  </si>
  <si>
    <t>129</t>
  </si>
  <si>
    <t>-1612166502</t>
  </si>
  <si>
    <t>"vnější" 140,8*1,05</t>
  </si>
  <si>
    <t>Podlahy a podlahové konstrukce</t>
  </si>
  <si>
    <t>130</t>
  </si>
  <si>
    <t>631311115</t>
  </si>
  <si>
    <t>Mazanina tl přes 50 do 80 mm z betonu prostého bez zvýšených nároků na prostředí tř. C 20/25</t>
  </si>
  <si>
    <t>1086247547</t>
  </si>
  <si>
    <t>Poznámka k položce:_x000D_
podkladní beton 1NP_x000D_
stavební část D 104 D 110</t>
  </si>
  <si>
    <t>(229,5+212)*0,06</t>
  </si>
  <si>
    <t>131</t>
  </si>
  <si>
    <t>631311116</t>
  </si>
  <si>
    <t>Mazanina tl přes 50 do 80 mm z betonu prostého bez zvýšených nároků na prostředí tř. C 25/30</t>
  </si>
  <si>
    <t>726406176</t>
  </si>
  <si>
    <t>Poznámka k položce:_x000D_
1NP_x000D_
stavební část D 104 D 110</t>
  </si>
  <si>
    <t>229,5*0,08+212*0,15</t>
  </si>
  <si>
    <t>132</t>
  </si>
  <si>
    <t>-119346289</t>
  </si>
  <si>
    <t>Poznámka k položce:_x000D_
2NP původní stropy_x000D_
stavební část D 106 D 110</t>
  </si>
  <si>
    <t>155*0,08</t>
  </si>
  <si>
    <t>133</t>
  </si>
  <si>
    <t>631311124</t>
  </si>
  <si>
    <t>Mazanina tl přes 80 do 120 mm z betonu prostého bez zvýšených nároků na prostředí tř. C 16/20</t>
  </si>
  <si>
    <t>1948392973</t>
  </si>
  <si>
    <t>"elektronicky zaměřeno"  148*0,1*1,2</t>
  </si>
  <si>
    <t>134</t>
  </si>
  <si>
    <t>631319011</t>
  </si>
  <si>
    <t>Příplatek k mazanině tl přes 50 do 80 mm za přehlazení povrchu</t>
  </si>
  <si>
    <t>470154765</t>
  </si>
  <si>
    <t>135</t>
  </si>
  <si>
    <t>-382444335</t>
  </si>
  <si>
    <t>136</t>
  </si>
  <si>
    <t>631362021</t>
  </si>
  <si>
    <t>Výztuž mazanin svařovanými sítěmi Kari</t>
  </si>
  <si>
    <t>-228774938</t>
  </si>
  <si>
    <t>229*1,1*0,0032+212*2*1,1*0,0063</t>
  </si>
  <si>
    <t>137</t>
  </si>
  <si>
    <t>-1495022986</t>
  </si>
  <si>
    <t>155*0,0032*1,1</t>
  </si>
  <si>
    <t>138</t>
  </si>
  <si>
    <t>632441225</t>
  </si>
  <si>
    <t>Potěr anhydritový samonivelační litý C30 tl přes 45 do 50 mm</t>
  </si>
  <si>
    <t>785817085</t>
  </si>
  <si>
    <t>Poznámka k položce:_x000D_
víceúčelová místnost_x000D_
stavební část D 106 D 110</t>
  </si>
  <si>
    <t>139</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</si>
  <si>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</si>
  <si>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</si>
  <si>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</si>
  <si>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</si>
  <si>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</si>
  <si>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140</t>
  </si>
  <si>
    <t>635111215</t>
  </si>
  <si>
    <t>Násyp pod podlahy ze štěrkopísku 0-32 se zhutněním</t>
  </si>
  <si>
    <t>-1742808545</t>
  </si>
  <si>
    <t>Poznámka k položce:_x000D_
1NP podlahy_x000D_
stavební část D 104 D 110</t>
  </si>
  <si>
    <t>141</t>
  </si>
  <si>
    <t>63511124R</t>
  </si>
  <si>
    <t>Násyp z kačírku 16-32</t>
  </si>
  <si>
    <t>1719257316</t>
  </si>
  <si>
    <t xml:space="preserve">Poznámka k položce:_x000D_
střecha_x000D_
</t>
  </si>
  <si>
    <t>142</t>
  </si>
  <si>
    <t>636311122</t>
  </si>
  <si>
    <t>Kladení dlažby z betonových dlaždic 50x50 cm na sucho na terče z umělé hmoty do výšky přes 25 do 70 mm</t>
  </si>
  <si>
    <t>-824105724</t>
  </si>
  <si>
    <t>143</t>
  </si>
  <si>
    <t>59246013</t>
  </si>
  <si>
    <t>dlažba plošná betonová terasová vymývaná 500x500x50mm</t>
  </si>
  <si>
    <t>-1989897499</t>
  </si>
  <si>
    <t xml:space="preserve">"Přepočtené koeficientem množství"  41,14*1,02 </t>
  </si>
  <si>
    <t>144</t>
  </si>
  <si>
    <t>56284603</t>
  </si>
  <si>
    <t>terč rektifikační pro dlažbu H 35-55mm</t>
  </si>
  <si>
    <t>1803226902</t>
  </si>
  <si>
    <t>"Přepočtené koeficientem množství"  41,14*5</t>
  </si>
  <si>
    <t>Osazování výplní otvorů</t>
  </si>
  <si>
    <t>145</t>
  </si>
  <si>
    <t>642942111</t>
  </si>
  <si>
    <t>Osazování zárubní nebo rámů dveřních kovových do 2,5 m2 na MC</t>
  </si>
  <si>
    <t>431770147</t>
  </si>
  <si>
    <t>146</t>
  </si>
  <si>
    <t>642942221</t>
  </si>
  <si>
    <t>Osazování zárubní nebo rámů dveřních kovových přes 2,5 do 4,5 m2 na MC</t>
  </si>
  <si>
    <t>303410579</t>
  </si>
  <si>
    <t>147</t>
  </si>
  <si>
    <t>642944121</t>
  </si>
  <si>
    <t>Osazování ocelových zárubní dodatečné pl do 2,5 m2</t>
  </si>
  <si>
    <t>2010205316</t>
  </si>
  <si>
    <t>Poznámka k položce:_x000D_
stavební část D 104  D 106 D118</t>
  </si>
  <si>
    <t>148</t>
  </si>
  <si>
    <t>642945111</t>
  </si>
  <si>
    <t>Osazování protipožárních nebo protiplynových zárubní dveří jednokřídlových do 2,5 m2</t>
  </si>
  <si>
    <t>-610684509</t>
  </si>
  <si>
    <t>149</t>
  </si>
  <si>
    <t>55331481</t>
  </si>
  <si>
    <t>zárubeň jednokřídlá ocelová pro zdění tl stěny 75-100mm rozměru 700/1970, 2100mm</t>
  </si>
  <si>
    <t>-1842205884</t>
  </si>
  <si>
    <t>150</t>
  </si>
  <si>
    <t>55331482</t>
  </si>
  <si>
    <t>zárubeň jednokřídlá ocelová pro zdění tl stěny 75-100mm rozměru 800/1970, 2100mm</t>
  </si>
  <si>
    <t>-229146754</t>
  </si>
  <si>
    <t>151</t>
  </si>
  <si>
    <t>55331483</t>
  </si>
  <si>
    <t>zárubeň jednokřídlá ocelová pro zdění tl stěny 75-100mm rozměru 900/1970, 2100mm</t>
  </si>
  <si>
    <t>1329790151</t>
  </si>
  <si>
    <t>152</t>
  </si>
  <si>
    <t>55331556</t>
  </si>
  <si>
    <t>zárubeň jednokřídlá ocelová pro zdění s protipožární úpravou tl stěny 75-100mm rozměru 700/1970, 2100mm</t>
  </si>
  <si>
    <t>878817745</t>
  </si>
  <si>
    <t>153</t>
  </si>
  <si>
    <t>55331557</t>
  </si>
  <si>
    <t>zárubeň jednokřídlá ocelová pro zdění s protipožární úpravou tl stěny 75-100mm rozměru 800/1970, 2100mm</t>
  </si>
  <si>
    <t>1621613783</t>
  </si>
  <si>
    <t>154</t>
  </si>
  <si>
    <t>55331558</t>
  </si>
  <si>
    <t>zárubeň jednokřídlá ocelová pro zdění s protipožární úpravou tl stěny 75-100mm rozměru 900/1970, 2100mm</t>
  </si>
  <si>
    <t>-351166255</t>
  </si>
  <si>
    <t>Trubní vedení</t>
  </si>
  <si>
    <t>155</t>
  </si>
  <si>
    <t>894215111</t>
  </si>
  <si>
    <t>Šachtice domovní kanalizační obestavěný prostor do 1,3 m3 se stěnami z betonu s poklopem</t>
  </si>
  <si>
    <t>185779913</t>
  </si>
  <si>
    <t>156</t>
  </si>
  <si>
    <t>941211111</t>
  </si>
  <si>
    <t>Montáž lešení řadového rámového lehkého zatížení do 200 kg/m2 š od 0,6 do 0,9 m v do 10 m</t>
  </si>
  <si>
    <t>528382642</t>
  </si>
  <si>
    <t>157</t>
  </si>
  <si>
    <t>941211211</t>
  </si>
  <si>
    <t>Příplatek k lešení řadovému rámovému lehkému do 200 kg/m2 š od 0,6 do 0,9 m v do 10 m za každý den použití</t>
  </si>
  <si>
    <t>1850852606</t>
  </si>
  <si>
    <t>"Přepočtené koeficientem množství"  1189*120</t>
  </si>
  <si>
    <t>158</t>
  </si>
  <si>
    <t>941211811</t>
  </si>
  <si>
    <t>Demontáž lešení řadového rámového lehkého zatížení do 200 kg/m2 š od 0,6 do 0,9 m v do 10 m</t>
  </si>
  <si>
    <t>1634863073</t>
  </si>
  <si>
    <t>159</t>
  </si>
  <si>
    <t>943211112</t>
  </si>
  <si>
    <t>Montáž lešení prostorového rámového lehkého s podlahami zatížení do 200 kg/m2 v přes 10 do 25 m</t>
  </si>
  <si>
    <t>1483227296</t>
  </si>
  <si>
    <t>160</t>
  </si>
  <si>
    <t>943211212</t>
  </si>
  <si>
    <t>Příplatek k lešení prostorovému rámovému lehkému s podlahami do 200 kg/m2 v přes 10 do 25 m za každý den použití</t>
  </si>
  <si>
    <t>568496648</t>
  </si>
  <si>
    <t>"Přepočtené koeficientem množství"  93,6*120</t>
  </si>
  <si>
    <t>161</t>
  </si>
  <si>
    <t>943211812</t>
  </si>
  <si>
    <t>Demontáž lešení prostorového rámového lehkého s podlahami zatížení do 200 kg/m2 v přes 10 do 25 m</t>
  </si>
  <si>
    <t>-1095578693</t>
  </si>
  <si>
    <t>162</t>
  </si>
  <si>
    <t>944111122</t>
  </si>
  <si>
    <t>Montáž ochranného zábradlí trubkového vnitřního na lešeňových konstrukcích dvoutyčového</t>
  </si>
  <si>
    <t>516198438</t>
  </si>
  <si>
    <t>163</t>
  </si>
  <si>
    <t>944111222</t>
  </si>
  <si>
    <t>Příplatek k ochrannému zábradlí trubkovému vnitřnímu dvoutyčovému za každý den použití</t>
  </si>
  <si>
    <t>-1175819702</t>
  </si>
  <si>
    <t>"Přepočtené koeficientem množství"  78*120</t>
  </si>
  <si>
    <t>164</t>
  </si>
  <si>
    <t>944111822</t>
  </si>
  <si>
    <t>Demontáž ochranného zábradlí trubkového vnitřního na lešeňových konstrukcích dvoutyčového</t>
  </si>
  <si>
    <t>-1470220660</t>
  </si>
  <si>
    <t>165</t>
  </si>
  <si>
    <t>944511111</t>
  </si>
  <si>
    <t>Montáž ochranné sítě z textilie z umělých vláken</t>
  </si>
  <si>
    <t>98120821</t>
  </si>
  <si>
    <t>166</t>
  </si>
  <si>
    <t>944511211</t>
  </si>
  <si>
    <t>Příplatek k ochranné síti za každý den použití</t>
  </si>
  <si>
    <t>1635874735</t>
  </si>
  <si>
    <t>167</t>
  </si>
  <si>
    <t>944511811</t>
  </si>
  <si>
    <t>Demontáž ochranné sítě z textilie z umělých vláken</t>
  </si>
  <si>
    <t>-249151968</t>
  </si>
  <si>
    <t>168</t>
  </si>
  <si>
    <t>944711114</t>
  </si>
  <si>
    <t>Montáž záchytné stříšky š přes 2,5 m</t>
  </si>
  <si>
    <t>-662026134</t>
  </si>
  <si>
    <t>169</t>
  </si>
  <si>
    <t>944711214</t>
  </si>
  <si>
    <t>Příplatek k záchytné stříšce š přes 2,5 m za každý den použití</t>
  </si>
  <si>
    <t>-1532635886</t>
  </si>
  <si>
    <t>"Přepočtené koeficientem množství"  13*120</t>
  </si>
  <si>
    <t>170</t>
  </si>
  <si>
    <t>944711814</t>
  </si>
  <si>
    <t>Demontáž záchytné stříšky š přes 2,5 m</t>
  </si>
  <si>
    <t>90526735</t>
  </si>
  <si>
    <t>171</t>
  </si>
  <si>
    <t>949101111</t>
  </si>
  <si>
    <t>Lešení pomocné pro objekty pozemních staveb s lešeňovou podlahou v do 1,9 m zatížení do 150 kg/m2</t>
  </si>
  <si>
    <t>1971578283</t>
  </si>
  <si>
    <t>172</t>
  </si>
  <si>
    <t>952901111</t>
  </si>
  <si>
    <t>Vyčištění budov bytové a občanské výstavby při výšce podlaží do 4 m</t>
  </si>
  <si>
    <t>-1710700723</t>
  </si>
  <si>
    <t>423,91+392,2+41,45</t>
  </si>
  <si>
    <t>173</t>
  </si>
  <si>
    <t>95394121R</t>
  </si>
  <si>
    <t>Osazování zábradlí schodiště do otvoru na MC</t>
  </si>
  <si>
    <t>887272649</t>
  </si>
  <si>
    <t>174</t>
  </si>
  <si>
    <t>953942121</t>
  </si>
  <si>
    <t>Osazování ochranných úhelníků</t>
  </si>
  <si>
    <t>-539388882</t>
  </si>
  <si>
    <t>8*4</t>
  </si>
  <si>
    <t>175</t>
  </si>
  <si>
    <t>13010444</t>
  </si>
  <si>
    <t>úhelník ocelový rovnostranný jakost S235JR (11 375) 120x120x10mm</t>
  </si>
  <si>
    <t>-653258717</t>
  </si>
  <si>
    <t>8*4*0,01</t>
  </si>
  <si>
    <t>176</t>
  </si>
  <si>
    <t>953943113</t>
  </si>
  <si>
    <t>Osazování výrobků přes 5 do 15 kg/kus do vysekaných kapes zdiva</t>
  </si>
  <si>
    <t>1942170641</t>
  </si>
  <si>
    <t>177</t>
  </si>
  <si>
    <t>953943211</t>
  </si>
  <si>
    <t>Osazování hasicího přístroje</t>
  </si>
  <si>
    <t>446376140</t>
  </si>
  <si>
    <t>178</t>
  </si>
  <si>
    <t>44932114</t>
  </si>
  <si>
    <t>přístroj hasicí ruční práškový PG 6 LE</t>
  </si>
  <si>
    <t>-1977901629</t>
  </si>
  <si>
    <t>179</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</si>
  <si>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</si>
  <si>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</si>
  <si>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</si>
  <si>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</si>
  <si>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</si>
  <si>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180</t>
  </si>
  <si>
    <t>993111111</t>
  </si>
  <si>
    <t>Dovoz a odvoz lešení řadového do 10 km včetně naložení a složení</t>
  </si>
  <si>
    <t>-1862531558</t>
  </si>
  <si>
    <t>181</t>
  </si>
  <si>
    <t>993111119</t>
  </si>
  <si>
    <t>Příplatek k ceně dovozu a odvozu lešení řadového ZKD 10 km přes 10 km</t>
  </si>
  <si>
    <t>1571285146</t>
  </si>
  <si>
    <t>182</t>
  </si>
  <si>
    <t>993121111</t>
  </si>
  <si>
    <t>Dovoz a odvoz lešení prostorového lehkého do 10 km včetně naložení a složení</t>
  </si>
  <si>
    <t>675522216</t>
  </si>
  <si>
    <t>183</t>
  </si>
  <si>
    <t>993121119</t>
  </si>
  <si>
    <t>Příplatek k ceně dovozu a odvozu lešení prostorového lehkého ZKD 10 km přes 10 km</t>
  </si>
  <si>
    <t>541060655</t>
  </si>
  <si>
    <t>998</t>
  </si>
  <si>
    <t>Přesun hmot</t>
  </si>
  <si>
    <t>184</t>
  </si>
  <si>
    <t>998017002</t>
  </si>
  <si>
    <t>Přesun hmot s omezením mechanizace pro budovy v přes 6 do 12 m</t>
  </si>
  <si>
    <t>1838772392</t>
  </si>
  <si>
    <t>185</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</si>
  <si>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</si>
  <si>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</si>
  <si>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</si>
  <si>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</si>
  <si>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</si>
  <si>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</si>
  <si>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</si>
  <si>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</si>
  <si>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186</t>
  </si>
  <si>
    <t>11163150</t>
  </si>
  <si>
    <t>lak penetrační asfaltový</t>
  </si>
  <si>
    <t>706693960</t>
  </si>
  <si>
    <t>"Přepočtené koeficientem množství" 1061,3*0,0005</t>
  </si>
  <si>
    <t>187</t>
  </si>
  <si>
    <t>711141559</t>
  </si>
  <si>
    <t>Provedení izolace proti zemní vlhkosti pásy přitavením vodorovné NAIP</t>
  </si>
  <si>
    <t>-617797754</t>
  </si>
  <si>
    <t>1NP stávající 239+přístavba 238</t>
  </si>
  <si>
    <t>základy</t>
  </si>
  <si>
    <t>188</t>
  </si>
  <si>
    <t>SKA.603129</t>
  </si>
  <si>
    <t>SKLOBIT 40 mineral 7,5 M2</t>
  </si>
  <si>
    <t>-2061580490</t>
  </si>
  <si>
    <t>"Přepočtené koeficientem množství" 1061,3*1,1655</t>
  </si>
  <si>
    <t>189</t>
  </si>
  <si>
    <t>998711202</t>
  </si>
  <si>
    <t>Přesun hmot procentní pro izolace proti vodě, vlhkosti a plynům v objektech v přes 6 do 12 m</t>
  </si>
  <si>
    <t>%</t>
  </si>
  <si>
    <t>-1395319649</t>
  </si>
  <si>
    <t>190</t>
  </si>
  <si>
    <t>712311101</t>
  </si>
  <si>
    <t>Provedení povlakové krytiny střech do 10° za studena lakem penetračním nebo asfaltovým</t>
  </si>
  <si>
    <t>-839973714</t>
  </si>
  <si>
    <t>Poznámka k položce:_x000D_
stávající objekt</t>
  </si>
  <si>
    <t>"stávající objekt 1.NP" 239</t>
  </si>
  <si>
    <t>191</t>
  </si>
  <si>
    <t>520960626</t>
  </si>
  <si>
    <t>"Přepočtené koeficientem množství" 239*0,0005</t>
  </si>
  <si>
    <t>192</t>
  </si>
  <si>
    <t>712341559</t>
  </si>
  <si>
    <t>Provedení povlakové krytiny střech do 10° pásy NAIP přitavením v plné ploše</t>
  </si>
  <si>
    <t>1361781810</t>
  </si>
  <si>
    <t>"vodorovná plocha" 129+118+160*1,3</t>
  </si>
  <si>
    <t>"svislá plocha" (45,4+43,5+52,5)*0,9</t>
  </si>
  <si>
    <t>193</t>
  </si>
  <si>
    <t>62833158</t>
  </si>
  <si>
    <t>pás asfaltový natavitelný oxidovaný s vložkou ze skleněné tkaniny typu G200, s jemnozrnným minerálním posypem tl 4,0mm</t>
  </si>
  <si>
    <t>-66323299</t>
  </si>
  <si>
    <t>"Přepočtené koeficientem množství" 582,26*1,1655</t>
  </si>
  <si>
    <t>194</t>
  </si>
  <si>
    <t>712361701</t>
  </si>
  <si>
    <t>Provedení povlakové krytiny střech do 10° fólií položenou volně s přilepením spojů</t>
  </si>
  <si>
    <t>-35397322</t>
  </si>
  <si>
    <t>Poznámka k položce:_x000D_
stavební část D 108, 110</t>
  </si>
  <si>
    <t>"přístavba" 160*1,2</t>
  </si>
  <si>
    <t>195</t>
  </si>
  <si>
    <t>DEK.2600601070</t>
  </si>
  <si>
    <t>DEKFOL REFLEX N 150 (75m2/bal.)</t>
  </si>
  <si>
    <t>-858992</t>
  </si>
  <si>
    <t>"Přepočtené koeficientem množství" 192*1,1655</t>
  </si>
  <si>
    <t>196</t>
  </si>
  <si>
    <t>712361702</t>
  </si>
  <si>
    <t>Provedení povlakové krytiny střech do 10° fólií přilepenou bodově</t>
  </si>
  <si>
    <t>-1600911821</t>
  </si>
  <si>
    <t>197</t>
  </si>
  <si>
    <t>272440R</t>
  </si>
  <si>
    <t xml:space="preserve">fólie střešní RubberGard EPDM </t>
  </si>
  <si>
    <t>-1701644032</t>
  </si>
  <si>
    <t>198</t>
  </si>
  <si>
    <t>712771101</t>
  </si>
  <si>
    <t>Provedení ochranné vrstvy z textilií nebo rohoží volně s přesahem vegetační střechy sklon do 5°</t>
  </si>
  <si>
    <t>-667415351</t>
  </si>
  <si>
    <t>199</t>
  </si>
  <si>
    <t>69334100</t>
  </si>
  <si>
    <t>rohož ochranná PP/PES vegetačních střech 600g/m2 tl 4mm</t>
  </si>
  <si>
    <t>334804007</t>
  </si>
  <si>
    <t>200</t>
  </si>
  <si>
    <t>712771201</t>
  </si>
  <si>
    <t>Provedení drenážní vrstvy vegetační střechy z kameniva tl do 100 mm sklon do 5°</t>
  </si>
  <si>
    <t>1817698174</t>
  </si>
  <si>
    <t>201</t>
  </si>
  <si>
    <t>RMAT0007</t>
  </si>
  <si>
    <t>kamenivo dekorační kačírek fr. 2/5</t>
  </si>
  <si>
    <t>-468309443</t>
  </si>
  <si>
    <t>249*0,07*1,65</t>
  </si>
  <si>
    <t>202</t>
  </si>
  <si>
    <t>712771221</t>
  </si>
  <si>
    <t>Provedení drenážní vrstvy vegetační střechy z plastových nopových fólií v nopů do 25 mm do 5°</t>
  </si>
  <si>
    <t>642785853</t>
  </si>
  <si>
    <t>203</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</si>
  <si>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</si>
  <si>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</si>
  <si>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</si>
  <si>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</si>
  <si>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</si>
  <si>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204</t>
  </si>
  <si>
    <t>712771321</t>
  </si>
  <si>
    <t>Provedení hydroakumulační vrstvy z hydrofilních minerálních pásů vegetační střechy sklon do 5°</t>
  </si>
  <si>
    <t>-1620510380</t>
  </si>
  <si>
    <t>205</t>
  </si>
  <si>
    <t>RMAT0009</t>
  </si>
  <si>
    <t>pás hydrofilní Green Roll vata 40 mm</t>
  </si>
  <si>
    <t>-2083535600</t>
  </si>
  <si>
    <t>206</t>
  </si>
  <si>
    <t>712771521</t>
  </si>
  <si>
    <t>Položení vegetační nebo trávníkové rohože vegetační střechy sklon do 5°</t>
  </si>
  <si>
    <t>-1081099522</t>
  </si>
  <si>
    <t>207</t>
  </si>
  <si>
    <t>69334504</t>
  </si>
  <si>
    <t>koberec rozchodníkový vegetačních střech</t>
  </si>
  <si>
    <t>1971817230</t>
  </si>
  <si>
    <t>208</t>
  </si>
  <si>
    <t>712771613</t>
  </si>
  <si>
    <t>Osazení ochranné kačírkové lišty navařením na hydroizolaci</t>
  </si>
  <si>
    <t>798533647</t>
  </si>
  <si>
    <t>45,4+43,5+52,5+2*16</t>
  </si>
  <si>
    <t>209</t>
  </si>
  <si>
    <t>69334030</t>
  </si>
  <si>
    <t>lišta kačírková Al výška 60-90mm</t>
  </si>
  <si>
    <t>2047485842</t>
  </si>
  <si>
    <t>"Přepočtené koeficientem množství" 173,4*1,02</t>
  </si>
  <si>
    <t>210</t>
  </si>
  <si>
    <t>RMAT0008</t>
  </si>
  <si>
    <t>lišta kačírková roh</t>
  </si>
  <si>
    <t>ks</t>
  </si>
  <si>
    <t>313830446</t>
  </si>
  <si>
    <t>211</t>
  </si>
  <si>
    <t>998712202</t>
  </si>
  <si>
    <t>Přesun hmot procentní pro krytiny povlakové v objektech v přes 6 do 12 m</t>
  </si>
  <si>
    <t>-1012503044</t>
  </si>
  <si>
    <t>713</t>
  </si>
  <si>
    <t>Izolace tepelné</t>
  </si>
  <si>
    <t>212</t>
  </si>
  <si>
    <t>713121111</t>
  </si>
  <si>
    <t>Montáž izolace tepelné podlah volně kladenými rohožemi, pásy, dílci, deskami 1 vrstva</t>
  </si>
  <si>
    <t>-252074929</t>
  </si>
  <si>
    <t>423+392+41,45</t>
  </si>
  <si>
    <t>2NP víceúčelový sál</t>
  </si>
  <si>
    <t>155,87</t>
  </si>
  <si>
    <t>213</t>
  </si>
  <si>
    <t>28375923</t>
  </si>
  <si>
    <t>deska EPS 200 pro konstrukce s velmi vysokým zatížením λ=0,034 tl 70mm</t>
  </si>
  <si>
    <t>-328673387</t>
  </si>
  <si>
    <t>"Přepočtené koeficientem množství" 1012,32*1,05</t>
  </si>
  <si>
    <t>214</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</si>
  <si>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</si>
  <si>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</si>
  <si>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</si>
  <si>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</si>
  <si>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</si>
  <si>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</si>
  <si>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</si>
  <si>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</si>
  <si>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215</t>
  </si>
  <si>
    <t>63148104</t>
  </si>
  <si>
    <t>deska tepelně izolační minerální univerzální λ=0,038-0,039 tl 100mm</t>
  </si>
  <si>
    <t>1759113742</t>
  </si>
  <si>
    <t>"Přepočtené koeficientem množství"  186*1,05</t>
  </si>
  <si>
    <t>216</t>
  </si>
  <si>
    <t>28376143</t>
  </si>
  <si>
    <t>klín izolační spád do 5% EPS 200</t>
  </si>
  <si>
    <t>-1391819095</t>
  </si>
  <si>
    <t>246,5*0,12</t>
  </si>
  <si>
    <t>217</t>
  </si>
  <si>
    <t>713141152</t>
  </si>
  <si>
    <t>Montáž izolace tepelné střech plochých kladené volně 2 vrstvy rohoží, pásů, dílců, desek</t>
  </si>
  <si>
    <t>949448388</t>
  </si>
  <si>
    <t>Poznámka k položce:_x000D_
stavebí část D 108 D 110</t>
  </si>
  <si>
    <t>střecha v celém rozsahu</t>
  </si>
  <si>
    <t>422,5</t>
  </si>
  <si>
    <t>218</t>
  </si>
  <si>
    <t>RMAT0001</t>
  </si>
  <si>
    <t>Desky polystyren EPS 100 F šedé tl 20cm</t>
  </si>
  <si>
    <t>300288357</t>
  </si>
  <si>
    <t>422,5*1,1</t>
  </si>
  <si>
    <t>219</t>
  </si>
  <si>
    <t>998713202</t>
  </si>
  <si>
    <t>Přesun hmot procentní pro izolace tepelné v objektech v přes 6 do 12 m</t>
  </si>
  <si>
    <t>-625948266</t>
  </si>
  <si>
    <t>741</t>
  </si>
  <si>
    <t>Elektroinstalace - silnoproud</t>
  </si>
  <si>
    <t>220</t>
  </si>
  <si>
    <t>741920114</t>
  </si>
  <si>
    <t>Ucpávka prostupu tmelem kabelové chráničky D přes 30 do 40 mm stěnou tl 100 mm požární odolnost EI 90</t>
  </si>
  <si>
    <t>952831560</t>
  </si>
  <si>
    <t>221</t>
  </si>
  <si>
    <t>741920204</t>
  </si>
  <si>
    <t>Ucpávka prostupu tmelem kabelové chráničky D přes 30 do 40 mm stropem tl 150 mm požární odolnost EI 90</t>
  </si>
  <si>
    <t>-1280313911</t>
  </si>
  <si>
    <t>222</t>
  </si>
  <si>
    <t>762195000</t>
  </si>
  <si>
    <t>Spojovací prostředky pro montáž stěn, příček, bednění stěn</t>
  </si>
  <si>
    <t>-1366773442</t>
  </si>
  <si>
    <t>223</t>
  </si>
  <si>
    <t>762332R1</t>
  </si>
  <si>
    <t>D+M lepené vazníky - dodavatelská dokumentace - dl 10,5, v 0,5 m s požární odolností 15 min dle PBŘ</t>
  </si>
  <si>
    <t>-54494</t>
  </si>
  <si>
    <t>224</t>
  </si>
  <si>
    <t>762333131</t>
  </si>
  <si>
    <t>Montáž vázaných kcí krovů nepravidelných z hraněného řeziva průřezové pl přes 50 do 120 cm2</t>
  </si>
  <si>
    <t>1608593241</t>
  </si>
  <si>
    <t>Poznámka k položce:_x000D_
krov nad věží_x000D_
stavebí část D 108 D 110</t>
  </si>
  <si>
    <t>225</t>
  </si>
  <si>
    <t>60512130</t>
  </si>
  <si>
    <t>hranol stavební řezivo průřezu do 224cm2 do dl 6m</t>
  </si>
  <si>
    <t>-905515235</t>
  </si>
  <si>
    <t>0,1*0,14*45</t>
  </si>
  <si>
    <t>226</t>
  </si>
  <si>
    <t>762341026</t>
  </si>
  <si>
    <t>Bednění střech rovných sklon do 60° z desek OSB tl 22 mm na pero a drážku šroubovaných na krokve</t>
  </si>
  <si>
    <t>-1831395441</t>
  </si>
  <si>
    <t>věž</t>
  </si>
  <si>
    <t>přístavba</t>
  </si>
  <si>
    <t>161*1,1</t>
  </si>
  <si>
    <t>227</t>
  </si>
  <si>
    <t>762812370</t>
  </si>
  <si>
    <t>Montáž vrchního záklopu z hoblovaných prken na pero a drážku nebo polodrážku</t>
  </si>
  <si>
    <t>-1767440022</t>
  </si>
  <si>
    <t>156*1,1</t>
  </si>
  <si>
    <t>228</t>
  </si>
  <si>
    <t>RMAT0002</t>
  </si>
  <si>
    <t>prkno SM/BO SUS hoblované tl 22 mm jakost 1</t>
  </si>
  <si>
    <t>1950446374</t>
  </si>
  <si>
    <t>"Přepočtené koeficientem množství"  171,6*1,1</t>
  </si>
  <si>
    <t>229</t>
  </si>
  <si>
    <t>998762202</t>
  </si>
  <si>
    <t>Přesun hmot procentní pro kce tesařské v objektech v přes 6 do 12 m</t>
  </si>
  <si>
    <t>-2092638372</t>
  </si>
  <si>
    <t>230</t>
  </si>
  <si>
    <t>764011614</t>
  </si>
  <si>
    <t>Podkladní plech z Pz s upraveným povrchem rš 330 mm</t>
  </si>
  <si>
    <t>152648953</t>
  </si>
  <si>
    <t>Poznámka k položce:_x000D_
stavebí část D 108 110 118</t>
  </si>
  <si>
    <t>231</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</si>
  <si>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</si>
  <si>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</si>
  <si>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</si>
  <si>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</si>
  <si>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</si>
  <si>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</si>
  <si>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232</t>
  </si>
  <si>
    <t>764203115</t>
  </si>
  <si>
    <t>Montáž střešní dilatace jednodílné</t>
  </si>
  <si>
    <t>-1960767129</t>
  </si>
  <si>
    <t>233</t>
  </si>
  <si>
    <t>55350262</t>
  </si>
  <si>
    <t>tabule plechová z Pz tl 0,5mm s povrchovou úpravou</t>
  </si>
  <si>
    <t>-415410739</t>
  </si>
  <si>
    <t>22,4*0,33</t>
  </si>
  <si>
    <t>234</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</si>
  <si>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</si>
  <si>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</si>
  <si>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</si>
  <si>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</si>
  <si>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</si>
  <si>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</si>
  <si>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</si>
  <si>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</si>
  <si>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</si>
  <si>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</si>
  <si>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235</t>
  </si>
  <si>
    <t>764216646</t>
  </si>
  <si>
    <t>Oplechování rovných parapetů celoplošně lepené z Pz s povrchovou úpravou rš 500 mm</t>
  </si>
  <si>
    <t>-1072585992</t>
  </si>
  <si>
    <t>Poznámka k položce:_x000D_
stavebí část D 108 118  112-115</t>
  </si>
  <si>
    <t>jz</t>
  </si>
  <si>
    <t>29,75</t>
  </si>
  <si>
    <t>sv</t>
  </si>
  <si>
    <t>39,58</t>
  </si>
  <si>
    <t>jv</t>
  </si>
  <si>
    <t>8,2</t>
  </si>
  <si>
    <t>sz</t>
  </si>
  <si>
    <t>10,74</t>
  </si>
  <si>
    <t>236</t>
  </si>
  <si>
    <t>764312606</t>
  </si>
  <si>
    <t>Spodní lemování rovných zdí střech s krytinou prejzovou nebo vlnitou z Pz s povrch úpravou rš 500 mm</t>
  </si>
  <si>
    <t>-29865548</t>
  </si>
  <si>
    <t>Poznámka k položce:_x000D_
stavebí část  D 108 110 118</t>
  </si>
  <si>
    <t>237</t>
  </si>
  <si>
    <t>764314612</t>
  </si>
  <si>
    <t>Lemování prostupů střech s krytinou skládanou nebo plechovou bez lišty z Pz s povrchovou úpravou</t>
  </si>
  <si>
    <t>-1647137448</t>
  </si>
  <si>
    <t>238</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</si>
  <si>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</si>
  <si>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</si>
  <si>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</si>
  <si>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</si>
  <si>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239</t>
  </si>
  <si>
    <t>764509R1</t>
  </si>
  <si>
    <t>Vyplechování truhlíku rš 660 u svodů přes zeď</t>
  </si>
  <si>
    <t>-1932339248</t>
  </si>
  <si>
    <t>240</t>
  </si>
  <si>
    <t>76451161R</t>
  </si>
  <si>
    <t>Žlab podokapní hranatý z Pz s povrchovou úpravou rš 250 mm</t>
  </si>
  <si>
    <t>894676860</t>
  </si>
  <si>
    <t>241</t>
  </si>
  <si>
    <t>76451166R</t>
  </si>
  <si>
    <t>Kotlík hranatý pro podokapní žlaby z Pz s povrchovou úpravou 200x250x350</t>
  </si>
  <si>
    <t>1805399900</t>
  </si>
  <si>
    <t>242</t>
  </si>
  <si>
    <t>76451862R</t>
  </si>
  <si>
    <t>Svody hranatý včetně objímek, kolen, odskoků z Pz s povrchovou úpravou průměru 120 mm</t>
  </si>
  <si>
    <t>-1491633700</t>
  </si>
  <si>
    <t>23,9</t>
  </si>
  <si>
    <t>20,1</t>
  </si>
  <si>
    <t>243</t>
  </si>
  <si>
    <t>998764202</t>
  </si>
  <si>
    <t>Přesun hmot procentní pro konstrukce klempířské v objektech v přes 6 do 12 m</t>
  </si>
  <si>
    <t>274014030</t>
  </si>
  <si>
    <t>244</t>
  </si>
  <si>
    <t>R766660001</t>
  </si>
  <si>
    <t xml:space="preserve">TI1-DVEŘE 800/1970 DŘEVĚNÉ PLNÉ - DLE VÝPISU - D+M          </t>
  </si>
  <si>
    <t>KS</t>
  </si>
  <si>
    <t>375902161</t>
  </si>
  <si>
    <t xml:space="preserve">Poznámka k položce:_x000D_
stavební část  D 104, 106,118_x000D_
</t>
  </si>
  <si>
    <t>245</t>
  </si>
  <si>
    <t>R766660002</t>
  </si>
  <si>
    <t xml:space="preserve">TI2-DVEŘE 700/1970 DŘEVĚNÉ PLNÉ - DLE VÝPISU - D+M  </t>
  </si>
  <si>
    <t>-1919633558</t>
  </si>
  <si>
    <t>246</t>
  </si>
  <si>
    <t>R766660003</t>
  </si>
  <si>
    <t>TI3-DVEŘE 900/1970 DŘEVĚNÉ PLNÉ - DLE VÝPISU - D+M</t>
  </si>
  <si>
    <t>1217128172</t>
  </si>
  <si>
    <t>Poznámka k položce:_x000D_
stavební část  D 104, 106,118</t>
  </si>
  <si>
    <t>247</t>
  </si>
  <si>
    <t>R766660004</t>
  </si>
  <si>
    <t xml:space="preserve">TI4-DVEŘE 1700/2100 DŘEVĚNÉ PROSKLENÉ - DLE VÝPISU - D+M  </t>
  </si>
  <si>
    <t>1602791739</t>
  </si>
  <si>
    <t>248</t>
  </si>
  <si>
    <t>R766660005</t>
  </si>
  <si>
    <t xml:space="preserve">TI4-KRYT OTOPNÝCH TĚLES DŘEVĚNÝ  - DLE VÝPISU+VÝROBNÍ DOKUMENTACE - D+M   </t>
  </si>
  <si>
    <t>1035536955</t>
  </si>
  <si>
    <t>Poznámka k položce:_x000D_
 - stavební část  D 118</t>
  </si>
  <si>
    <t>249</t>
  </si>
  <si>
    <t>R766660006</t>
  </si>
  <si>
    <t>TP1-DVEŘE 900/1970 PROTIPOŽ. DŘEVĚNÉ PLNÉ - DLE VÝPISU A PBŘ - D+M</t>
  </si>
  <si>
    <t>1647322459</t>
  </si>
  <si>
    <t>Poznámka k položce:_x000D_
stavební část  D 104, 106,118+PBŘ</t>
  </si>
  <si>
    <t>250</t>
  </si>
  <si>
    <t>R766660007</t>
  </si>
  <si>
    <t>TP2-DVEŘE P00/1970 PROTIPOŽ DŘEVĚNÉ PLNÉ - DLE VÝPISU A PBŘ - D+M</t>
  </si>
  <si>
    <t>1479073739</t>
  </si>
  <si>
    <t>251</t>
  </si>
  <si>
    <t>R766660008</t>
  </si>
  <si>
    <t>TP3-DVEŘE 800/1970 PROTIPOŽ DŘEVĚNÉ PLNÉ - DLE VÝPISU A PBŘ - D+M</t>
  </si>
  <si>
    <t>-261050797</t>
  </si>
  <si>
    <t>252</t>
  </si>
  <si>
    <t>R766660009</t>
  </si>
  <si>
    <t>TP4-DVEŘE OTVÍRAVÉ 1000/2100 PROTIPOŽ DŘEVĚNÉ PLNÉ - DLE VÝPISU A PBŘ - D+M</t>
  </si>
  <si>
    <t>-504910959</t>
  </si>
  <si>
    <t>253</t>
  </si>
  <si>
    <t>R766660010</t>
  </si>
  <si>
    <t>TP5-DVEŘE 700/1970 PROTIPOŽ DŘEVĚNÉ PLNÉ - DLE VÝPISU A PBŘ - D+M</t>
  </si>
  <si>
    <t>885401722</t>
  </si>
  <si>
    <t>254</t>
  </si>
  <si>
    <t>R766660011</t>
  </si>
  <si>
    <t xml:space="preserve">T1-VSTUPNÍ DVEŘE 900/2000 HLINÍK - PROSKLENÉ- DLE VÝPISU - D+M   </t>
  </si>
  <si>
    <t>-2078554788</t>
  </si>
  <si>
    <t>255</t>
  </si>
  <si>
    <t>R766660012</t>
  </si>
  <si>
    <t>T2-VSTUPNÍ DVEŘE 900/2000+550 S NADSVĚTLÍKEM HLINÍK - PLNÉ- DLE VÝPISU - D+M</t>
  </si>
  <si>
    <t>181671074</t>
  </si>
  <si>
    <t>256</t>
  </si>
  <si>
    <t>R766660013</t>
  </si>
  <si>
    <t xml:space="preserve">T3-VSTUPNÍ DVEŘE 900/2000 HLINÍK - PLNÉ- DLE VÝPISU - D+M </t>
  </si>
  <si>
    <t>1854126561</t>
  </si>
  <si>
    <t>257</t>
  </si>
  <si>
    <t>R766660014</t>
  </si>
  <si>
    <t xml:space="preserve">T4-GARÁŽOVÁ VRATA SEKČNÍ 2900X2900 - DLE VÝPISU - D+M </t>
  </si>
  <si>
    <t>1703617739</t>
  </si>
  <si>
    <t>258</t>
  </si>
  <si>
    <t>R766660015</t>
  </si>
  <si>
    <t xml:space="preserve">T5-GARÁŽOVÁ VRATA SEKČNÍ 3200X4200 - DLE VÝPISU +M </t>
  </si>
  <si>
    <t>-1060890345</t>
  </si>
  <si>
    <t>259</t>
  </si>
  <si>
    <t>R766660016</t>
  </si>
  <si>
    <t>T6-GARÁŽOVÁ VRATA SEKČNÍ 3600X4200 - DLE VÝPISU - D+M</t>
  </si>
  <si>
    <t>1762673805</t>
  </si>
  <si>
    <t>260</t>
  </si>
  <si>
    <t>R766690001</t>
  </si>
  <si>
    <t xml:space="preserve">T7-OKNOU PVC DVOUŘ 1625*1300 - DLE VÝPISU - D+M </t>
  </si>
  <si>
    <t>-2096034842</t>
  </si>
  <si>
    <t>261</t>
  </si>
  <si>
    <t>R766690002</t>
  </si>
  <si>
    <t>T8-OKNOU PVC TŘÍKŘ 2700*1300 - DLE VÝPISU - D+M</t>
  </si>
  <si>
    <t>-2075877916</t>
  </si>
  <si>
    <t>262</t>
  </si>
  <si>
    <t>R766690003</t>
  </si>
  <si>
    <t xml:space="preserve">T9-OKNOU PVC JEDNOKŘ 900*1300 - DLE VÝPISU - D+M </t>
  </si>
  <si>
    <t>994851767</t>
  </si>
  <si>
    <t>263</t>
  </si>
  <si>
    <t>R766690004</t>
  </si>
  <si>
    <t xml:space="preserve">T10-OKNOU PVC TŘÍK 3000*800 - DLE VÝPISU - D+M  </t>
  </si>
  <si>
    <t>-80158652</t>
  </si>
  <si>
    <t>264</t>
  </si>
  <si>
    <t>R766690005</t>
  </si>
  <si>
    <t xml:space="preserve">T11-OKNOU PVC DVOUŘ 2300*1100 - DLE VÝPISU - D+M  </t>
  </si>
  <si>
    <t>-1822468106</t>
  </si>
  <si>
    <t>265</t>
  </si>
  <si>
    <t>R766690006</t>
  </si>
  <si>
    <t>T12-OKNOU PVC DVOUŘ 2300*800 - DLE VÝPISU - D+M</t>
  </si>
  <si>
    <t>247359342</t>
  </si>
  <si>
    <t>266</t>
  </si>
  <si>
    <t>R766690007</t>
  </si>
  <si>
    <t xml:space="preserve">T13-OKNOU PVC JEDNOKŘ 635*800 - DLE VÝPISU - D+M </t>
  </si>
  <si>
    <t>-845502691</t>
  </si>
  <si>
    <t>267</t>
  </si>
  <si>
    <t>R766690008</t>
  </si>
  <si>
    <t xml:space="preserve">T14-OKNOU PVC DVOUŘ 2300*1000 - DLE VÝPISU - D+M   </t>
  </si>
  <si>
    <t>345718447</t>
  </si>
  <si>
    <t>268</t>
  </si>
  <si>
    <t>R766690009</t>
  </si>
  <si>
    <t>T15-OKNOU PVC DVOUŘ 2300*1300 - DLE VÝPISU - D+M</t>
  </si>
  <si>
    <t>474846372</t>
  </si>
  <si>
    <t>269</t>
  </si>
  <si>
    <t>R766690010</t>
  </si>
  <si>
    <t xml:space="preserve">T16-OKNOU PVC TŘÍKŘ,ČTYŘDÍLN 3400*1500 - DLE VÝPISU - D+M </t>
  </si>
  <si>
    <t>102035910</t>
  </si>
  <si>
    <t>270</t>
  </si>
  <si>
    <t>R766690011</t>
  </si>
  <si>
    <t xml:space="preserve">T17-OKNOU PVC DVOUŘ,TŘIDÍL 2300*1500 - DLE VÝPISU - D+M </t>
  </si>
  <si>
    <t>1611171819</t>
  </si>
  <si>
    <t>271</t>
  </si>
  <si>
    <t>R766690012</t>
  </si>
  <si>
    <t xml:space="preserve">T18-OKNOU PVC TŘIKŘ 3300*1300 - DLE VÝPISU - D+M  </t>
  </si>
  <si>
    <t>1053102025</t>
  </si>
  <si>
    <t>272</t>
  </si>
  <si>
    <t>R766690013</t>
  </si>
  <si>
    <t xml:space="preserve">T19-OKNOU PVC JEDNOKŘ 600*2200 - DLE VÝPISU - D+M </t>
  </si>
  <si>
    <t>-308047613</t>
  </si>
  <si>
    <t>273</t>
  </si>
  <si>
    <t>R766690014</t>
  </si>
  <si>
    <t xml:space="preserve">T20-OKNOU PVC TŘIKŘÍD 3000*1300 - DLE VÝPISU - D+M </t>
  </si>
  <si>
    <t>231985191</t>
  </si>
  <si>
    <t>274</t>
  </si>
  <si>
    <t>R766690015</t>
  </si>
  <si>
    <t xml:space="preserve">T21-OKNOU PVC TŘIKŘÍD 2700*1400 - DLE VÝPISU - D+M  </t>
  </si>
  <si>
    <t>-1942534377</t>
  </si>
  <si>
    <t>275</t>
  </si>
  <si>
    <t>R766690016</t>
  </si>
  <si>
    <t xml:space="preserve">T22-OKNOU PVC TŘÍKŘÍ 2300*1500 - DLE VÝPISU - D+M </t>
  </si>
  <si>
    <t>1241078432</t>
  </si>
  <si>
    <t>276</t>
  </si>
  <si>
    <t>R766690017</t>
  </si>
  <si>
    <t xml:space="preserve">T23-OKNOU PVC JEDNOKŘ 635*1500 - DLE VÝPISU - D+M </t>
  </si>
  <si>
    <t>839561527</t>
  </si>
  <si>
    <t>277</t>
  </si>
  <si>
    <t>R766690018</t>
  </si>
  <si>
    <t xml:space="preserve">T24-OKNOU PVC JEDNOKŘÍ 100*1500 - DLE VÝPISU - D+M </t>
  </si>
  <si>
    <t>-1728647987</t>
  </si>
  <si>
    <t>278</t>
  </si>
  <si>
    <t>R766690019</t>
  </si>
  <si>
    <t>T25-OKNOU PVC TŘÍKŘÍ, ŠESTIDÍL, 3800*2150 - DLE VÝPISU - D+M</t>
  </si>
  <si>
    <t>6835922</t>
  </si>
  <si>
    <t>279</t>
  </si>
  <si>
    <t>R766690020</t>
  </si>
  <si>
    <t xml:space="preserve">T26-OKNOU PVC TŘIKŘ,ŠESTIDÍ,DVEŘE 3800*2150 - DLE VÝPISU -     D+M  </t>
  </si>
  <si>
    <t>1772010837</t>
  </si>
  <si>
    <t>280</t>
  </si>
  <si>
    <t>R766690021</t>
  </si>
  <si>
    <t>T27-OKNOU PVC JEDNOKŘ 960*2160 - DLE VÝPISU - D+M</t>
  </si>
  <si>
    <t>2127865336</t>
  </si>
  <si>
    <t>281</t>
  </si>
  <si>
    <t>R766690022</t>
  </si>
  <si>
    <t xml:space="preserve">T28-VÝLEZ NA ROVNOU STŘECH,ZATEPLENÝ,PROTIPOŽ.- DLE VÝPISU - D+M </t>
  </si>
  <si>
    <t>-1098362453</t>
  </si>
  <si>
    <t>282</t>
  </si>
  <si>
    <t>R767110001</t>
  </si>
  <si>
    <t xml:space="preserve">Z1 - ZÁBRADLÍ SCHODIŠTOVÉ Z 4HR TRUBEK A VÝPLNÍ Z 4HR TYČÍ D+M+DÍLENSKÁ DOKUMENTACE - DLE VÝPISU </t>
  </si>
  <si>
    <t>528604002</t>
  </si>
  <si>
    <t>283</t>
  </si>
  <si>
    <t>R767110002</t>
  </si>
  <si>
    <t>Z2 - ČISTÍCÍ ROHOŽE - DLE VÝPISU - D+M</t>
  </si>
  <si>
    <t>46443320</t>
  </si>
  <si>
    <t>284</t>
  </si>
  <si>
    <t>R767110003</t>
  </si>
  <si>
    <t xml:space="preserve">Z3 - MONTOVANÉ, LEHKÉ DĚLÍCÍ STENY DO SPRCH S DVEŘNÍM OTVOREM - DLE VÝPISU - D+M  </t>
  </si>
  <si>
    <t>1599959260</t>
  </si>
  <si>
    <t>285</t>
  </si>
  <si>
    <t>R767110004</t>
  </si>
  <si>
    <t xml:space="preserve">Z4 - SVĚTLOVODY D 300 MM - DLE VÝPISU - D+M </t>
  </si>
  <si>
    <t>-658487635</t>
  </si>
  <si>
    <t>Poznámka k položce:_x000D_
stavební část  D 108,118</t>
  </si>
  <si>
    <t>286</t>
  </si>
  <si>
    <t>R767110005</t>
  </si>
  <si>
    <t xml:space="preserve">Z5 - OCELOVÝ STŘEŠNÍ ŽEBŘÍK - TR 4HR - DLE VÝPISU D+M+DÍLENSKÁ DOKUMENTACE </t>
  </si>
  <si>
    <t>894862418</t>
  </si>
  <si>
    <t>287</t>
  </si>
  <si>
    <t>R767110006</t>
  </si>
  <si>
    <t xml:space="preserve">Z6 - OCELOVÉ DVEŘE 800/2000-ZATEPLENÉ-DO ÚHEL.ZÁRUBNÍ - DLE VÝPISU - D+M   VĚŽ  </t>
  </si>
  <si>
    <t>95647964</t>
  </si>
  <si>
    <t>Poznámka k položce:_x000D_
 stavební část  D 118</t>
  </si>
  <si>
    <t>288</t>
  </si>
  <si>
    <t>R767110007</t>
  </si>
  <si>
    <t>Z7 - KRAKOREC VČ ZÁBRADLÍ Z TR 4HR - DLE VÝPISU - D+M+DÍLENSKÁ DOKUMENTACE - VĚŽ</t>
  </si>
  <si>
    <t>52701360</t>
  </si>
  <si>
    <t>289</t>
  </si>
  <si>
    <t>R767110008</t>
  </si>
  <si>
    <t>Z8 - OCELOVÉ OSAZOVACÍ RÁMY PRO JEDNOTKY STŘEŠNÍ VZT - DLE VÝPISU- D+M+DÍLENSKÁ DOKUMENTACE</t>
  </si>
  <si>
    <t>KG</t>
  </si>
  <si>
    <t>2036202674</t>
  </si>
  <si>
    <t>Poznámka k položce:_x000D_
 stavební část  D 108,118</t>
  </si>
  <si>
    <t>290</t>
  </si>
  <si>
    <t>R767110009</t>
  </si>
  <si>
    <t>Z9 - PLOŠINY DO VĚŽE VČ.ŽEBŘÍKŮ - DLE VÝPISU - D+M+DÍLENSKÁ DOKUMENTACE</t>
  </si>
  <si>
    <t>119604205</t>
  </si>
  <si>
    <t>Poznámka k položce:_x000D_
 stavební část  D 106,110, 118</t>
  </si>
  <si>
    <t>291</t>
  </si>
  <si>
    <t>R767110010</t>
  </si>
  <si>
    <t>Z10 - ZDVIHACÍ VĚŠADLO NA SUŠENÍ HADIC-DLE VÝPISU - D+M+DÍLENSKÁ DOKUMENTACE</t>
  </si>
  <si>
    <t>-184963120</t>
  </si>
  <si>
    <t>Poznámka k položce:_x000D_
stavební část  D 110, 118</t>
  </si>
  <si>
    <t>292</t>
  </si>
  <si>
    <t>R767110011</t>
  </si>
  <si>
    <t xml:space="preserve">711 - VNITŘNÍ RÁM 400*2500 DO OSTĚNÍ OKEN S VÝPLNÍ Z TKANINY-2XOTVÍRAVÁ KŘÍDLA - DLE VÝPISI - D+M+DÍLENSKÁ DOKUMENTACE - 2,np víceúčelový sál  </t>
  </si>
  <si>
    <t>2007698779</t>
  </si>
  <si>
    <t>Poznámka k položce:_x000D_
stavební část  D 106, 110, 118</t>
  </si>
  <si>
    <t>293</t>
  </si>
  <si>
    <t>767995117</t>
  </si>
  <si>
    <t>Montáž atypických zámečnických konstrukcí hm přes 250 do 500 kg</t>
  </si>
  <si>
    <t>-922023162</t>
  </si>
  <si>
    <t>Poznámka k položce:_x000D_
ocel do základů pro spojení</t>
  </si>
  <si>
    <t>771</t>
  </si>
  <si>
    <t>Podlahy z dlaždic</t>
  </si>
  <si>
    <t>294</t>
  </si>
  <si>
    <t>771474112</t>
  </si>
  <si>
    <t>Montáž soklů z dlaždic keramických rovných lepených cementovým flexibilním lepidlem v přes 65 do 90 mm</t>
  </si>
  <si>
    <t>-820119620</t>
  </si>
  <si>
    <t>295</t>
  </si>
  <si>
    <t>59761184</t>
  </si>
  <si>
    <t>sokl keramický mrazuvzdorný povrch hladký/matný tl do 10mm výšky přes 65 do 90mm</t>
  </si>
  <si>
    <t>-620929500</t>
  </si>
  <si>
    <t>"Přepočtené koeficientem množství"  83,98*1,1</t>
  </si>
  <si>
    <t>296</t>
  </si>
  <si>
    <t>771574415</t>
  </si>
  <si>
    <t>Montáž podlah keramických hladkých lepených cementovým flexibilním lepidlem přes 6 do 9 ks/m2</t>
  </si>
  <si>
    <t>1707410823</t>
  </si>
  <si>
    <t>133,61</t>
  </si>
  <si>
    <t>27,98</t>
  </si>
  <si>
    <t>297</t>
  </si>
  <si>
    <t>RMAT0003</t>
  </si>
  <si>
    <t>dlažba keramická Rako sk 92 tl 10 mm</t>
  </si>
  <si>
    <t>1154356587</t>
  </si>
  <si>
    <t>298</t>
  </si>
  <si>
    <t>RMAT0004</t>
  </si>
  <si>
    <t>dlažba keramická Rako schodovka sk 90 tl 9 mm</t>
  </si>
  <si>
    <t>-1747614766</t>
  </si>
  <si>
    <t>299</t>
  </si>
  <si>
    <t>998771202</t>
  </si>
  <si>
    <t>Přesun hmot procentní pro podlahy z dlaždic v objektech v přes 6 do 12 m</t>
  </si>
  <si>
    <t>-1764876271</t>
  </si>
  <si>
    <t>775</t>
  </si>
  <si>
    <t>Podlahy skládané</t>
  </si>
  <si>
    <t>300</t>
  </si>
  <si>
    <t>775413310</t>
  </si>
  <si>
    <t>Montáž soklíku ze dřeva tvrdého nebo měkkého přibíjeného s přetmelením</t>
  </si>
  <si>
    <t>-1594252955</t>
  </si>
  <si>
    <t>Poznámka k položce:_x000D_
stavební část  D 106, 110</t>
  </si>
  <si>
    <t>301</t>
  </si>
  <si>
    <t>61418155</t>
  </si>
  <si>
    <t>lišta soklová dřevěná š 15.0 mm, h 60.0 mm</t>
  </si>
  <si>
    <t>1195376865</t>
  </si>
  <si>
    <t>"Přepočtené koeficientem množství"  49,5*1,08</t>
  </si>
  <si>
    <t>302</t>
  </si>
  <si>
    <t>775511471</t>
  </si>
  <si>
    <t>Podlahy z vlysů lepených tl do 22 mm š přes 50 do 60 mm dl přes 350 do 400 mm dub I</t>
  </si>
  <si>
    <t>1519012462</t>
  </si>
  <si>
    <t>303</t>
  </si>
  <si>
    <t>61192580</t>
  </si>
  <si>
    <t>vlysy parketové š 60mm do dl 300mm I třída dub</t>
  </si>
  <si>
    <t>-1782743055</t>
  </si>
  <si>
    <t>304</t>
  </si>
  <si>
    <t>998775202</t>
  </si>
  <si>
    <t>Přesun hmot procentní pro podlahy dřevěné v objektech v přes 6 do 12 m</t>
  </si>
  <si>
    <t>-919661660</t>
  </si>
  <si>
    <t>305</t>
  </si>
  <si>
    <t>776141111</t>
  </si>
  <si>
    <t>Stěrka podlahová nivelační pro vyrovnání podkladu povlakových podlah pevnosti 20 MPa tl do 3 mm</t>
  </si>
  <si>
    <t>634014373</t>
  </si>
  <si>
    <t>Poznámka k položce:_x000D_
1NP a 2NP pod vinylové podlahy_x000D_
stavební část D 104 D 106 D 110</t>
  </si>
  <si>
    <t>306</t>
  </si>
  <si>
    <t>776221121</t>
  </si>
  <si>
    <t>Lepení elektrostaticky vodivých pásů z PVC</t>
  </si>
  <si>
    <t>790258120</t>
  </si>
  <si>
    <t>Poznámka k položce:_x000D_
stavební část  D 104, 106</t>
  </si>
  <si>
    <t>11,27+11,41+20,06+50,9+40,19+19,3+7,08+44+9,39</t>
  </si>
  <si>
    <t>307</t>
  </si>
  <si>
    <t>28411127</t>
  </si>
  <si>
    <t>PVC vinyl elektrostatický tl 2mm, hm 2980g/m2, hořlavost Bfl-s1, smykové tření µ 0,6, třída zátěže 34/43, odpor krytiny ≤10^6 napětí těla &lt;35V, pro průmysl a čisté prostory</t>
  </si>
  <si>
    <t>221222883</t>
  </si>
  <si>
    <t>"Přepočtené koeficientem množství"  213,6*1,1</t>
  </si>
  <si>
    <t>308</t>
  </si>
  <si>
    <t>776411111</t>
  </si>
  <si>
    <t>Montáž obvodových soklíků výšky do 80 mm</t>
  </si>
  <si>
    <t>-413800511</t>
  </si>
  <si>
    <t>14,2+14,6+15,72+43,05+17,63+31,63+6,9+43,1+6,64</t>
  </si>
  <si>
    <t>309</t>
  </si>
  <si>
    <t>28411003</t>
  </si>
  <si>
    <t>lišta soklová PVC 30x30mm</t>
  </si>
  <si>
    <t>-1889501020</t>
  </si>
  <si>
    <t>"Přepočtené koeficientem množství"  193,47*1,02</t>
  </si>
  <si>
    <t>310</t>
  </si>
  <si>
    <t>998776202</t>
  </si>
  <si>
    <t>Přesun hmot procentní pro podlahy povlakové v objektech v přes 6 do 12 m</t>
  </si>
  <si>
    <t>-643583606</t>
  </si>
  <si>
    <t>781</t>
  </si>
  <si>
    <t>Dokončovací práce - obklady</t>
  </si>
  <si>
    <t>311</t>
  </si>
  <si>
    <t>781161021</t>
  </si>
  <si>
    <t>Montáž profilu ukončujícího rohového nebo vanového</t>
  </si>
  <si>
    <t>622049666</t>
  </si>
  <si>
    <t>312</t>
  </si>
  <si>
    <t>19416005</t>
  </si>
  <si>
    <t>lišta ukončovací z eloxovaného hliníku 10mm</t>
  </si>
  <si>
    <t>-607220780</t>
  </si>
  <si>
    <t>"Přepočtené koeficientem množství"  18,2*1,1</t>
  </si>
  <si>
    <t>313</t>
  </si>
  <si>
    <t>781474111</t>
  </si>
  <si>
    <t>Montáž obkladů vnitřních keramických hladkých přes 6 do 9 ks/m2 lepených flexibilním lepidlem</t>
  </si>
  <si>
    <t>-1407824613</t>
  </si>
  <si>
    <t>Poznámka k položce:_x000D_
stavební část  D 104, 106, 110</t>
  </si>
  <si>
    <t>45,9*2+47,5*1,5</t>
  </si>
  <si>
    <t>37,5*2</t>
  </si>
  <si>
    <t>314</t>
  </si>
  <si>
    <t>RMAT0005</t>
  </si>
  <si>
    <t>B JB HL 400x300 OT3 1</t>
  </si>
  <si>
    <t>-1281884528</t>
  </si>
  <si>
    <t>"Přepočtené koeficientem množství"  238,05*1,05</t>
  </si>
  <si>
    <t>315</t>
  </si>
  <si>
    <t>781734112</t>
  </si>
  <si>
    <t>Montáž obkladů vnějších z obkladaček nebo obkladových pásků cihelných přes 50 do 85 ks/m2 lepené flexibilním lepidlem</t>
  </si>
  <si>
    <t>1273533030</t>
  </si>
  <si>
    <t>Poznámka k položce:_x000D_
stavební část  D 104, 106, 110, 112-115</t>
  </si>
  <si>
    <t>(11,43*9)-(0,8*2+0,8*1,1)+(44,7*4,6)-(3,8*1,15*6)</t>
  </si>
  <si>
    <t>316</t>
  </si>
  <si>
    <t>59623113</t>
  </si>
  <si>
    <t>pásek obkladový cihlový hladký 240x71x14mm červený</t>
  </si>
  <si>
    <t>1956463486</t>
  </si>
  <si>
    <t>"Přepočtené koeficientem množství"  279,79*48</t>
  </si>
  <si>
    <t>317</t>
  </si>
  <si>
    <t>998781202</t>
  </si>
  <si>
    <t>Přesun hmot procentní pro obklady keramické v objektech v přes 6 do 12 m</t>
  </si>
  <si>
    <t>-805194471</t>
  </si>
  <si>
    <t>783</t>
  </si>
  <si>
    <t>Dokončovací práce - nátěry</t>
  </si>
  <si>
    <t>318</t>
  </si>
  <si>
    <t>783104100</t>
  </si>
  <si>
    <t>Provedení základního jednonásobného nátěru truhlářských konstrukcí</t>
  </si>
  <si>
    <t>1732746208</t>
  </si>
  <si>
    <t>Poznámka k položce:_x000D_
_x000D_
podbíjení, palubky, parkety, kryty otopných těles</t>
  </si>
  <si>
    <t>palubky, střecha</t>
  </si>
  <si>
    <t>156*1,15</t>
  </si>
  <si>
    <t>parkety</t>
  </si>
  <si>
    <t>319</t>
  </si>
  <si>
    <t>783108210</t>
  </si>
  <si>
    <t>Provedení lakovacího dvojnásobného nátěru truhlářských konstrukcí s mezibroušením</t>
  </si>
  <si>
    <t>142355025</t>
  </si>
  <si>
    <t>320</t>
  </si>
  <si>
    <t>RMAT0006</t>
  </si>
  <si>
    <t>lak na parkety vrch Tango sport</t>
  </si>
  <si>
    <t>-1919607476</t>
  </si>
  <si>
    <t>155*0,4</t>
  </si>
  <si>
    <t>321</t>
  </si>
  <si>
    <t>24613579</t>
  </si>
  <si>
    <t>lak polyuretanový bezbarvý</t>
  </si>
  <si>
    <t>-575155420</t>
  </si>
  <si>
    <t>179,4*0,4</t>
  </si>
  <si>
    <t>322</t>
  </si>
  <si>
    <t>783314201</t>
  </si>
  <si>
    <t>Základní antikorozní jednonásobný syntetický standardní nátěr zámečnických konstrukcí</t>
  </si>
  <si>
    <t>1820835133</t>
  </si>
  <si>
    <t>Poznámka k položce:_x000D_
zárubně_x000D_
stavební část  D 104, 106</t>
  </si>
  <si>
    <t>323</t>
  </si>
  <si>
    <t>783315101</t>
  </si>
  <si>
    <t>Mezinátěr jednonásobný syntetický standardní zámečnických konstrukcí</t>
  </si>
  <si>
    <t>1563294496</t>
  </si>
  <si>
    <t>324</t>
  </si>
  <si>
    <t>783317101</t>
  </si>
  <si>
    <t>Krycí jednonásobný syntetický standardní nátěr zámečnických konstrukcí</t>
  </si>
  <si>
    <t>-1400740889</t>
  </si>
  <si>
    <t>784</t>
  </si>
  <si>
    <t>Dokončovací práce - malby a tapety</t>
  </si>
  <si>
    <t>325</t>
  </si>
  <si>
    <t>784181101</t>
  </si>
  <si>
    <t>Základní akrylátová jednonásobná bezbarvá penetrace podkladu v místnostech v do 3,80 m</t>
  </si>
  <si>
    <t>773995766</t>
  </si>
  <si>
    <t>strop</t>
  </si>
  <si>
    <t>628</t>
  </si>
  <si>
    <t>stěny</t>
  </si>
  <si>
    <t>1391+1158 "viz.výkaz vnitřních omítek"</t>
  </si>
  <si>
    <t>326</t>
  </si>
  <si>
    <t>784221101</t>
  </si>
  <si>
    <t>Dvojnásobné bílé malby ze směsí za sucha dobře otěruvzdorných v místnostech do 3,80 m</t>
  </si>
  <si>
    <t>86052628</t>
  </si>
  <si>
    <t>Práce a dodávky M</t>
  </si>
  <si>
    <t>43-M</t>
  </si>
  <si>
    <t>Montáž ocelových konstrukcí</t>
  </si>
  <si>
    <t>327</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</si>
  <si>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</si>
  <si>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</si>
  <si>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</si>
  <si>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</si>
  <si>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</si>
  <si>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</si>
  <si>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</si>
  <si>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</si>
  <si>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</si>
  <si>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</si>
  <si>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</si>
  <si>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</si>
  <si>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</si>
  <si>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</si>
  <si>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</si>
  <si>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</si>
  <si>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</si>
  <si>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</si>
  <si>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</si>
  <si>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</si>
  <si>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</si>
  <si>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</si>
  <si>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</si>
  <si>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</si>
  <si>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</si>
  <si>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</si>
  <si>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</si>
  <si>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</si>
  <si>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</si>
  <si>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</si>
  <si>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</si>
  <si>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</si>
  <si>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</si>
  <si>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</si>
  <si>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</si>
  <si>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</si>
  <si>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</si>
  <si>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</si>
  <si>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</si>
  <si>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</si>
  <si>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</si>
  <si>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</si>
  <si>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</si>
  <si>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</si>
  <si>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</si>
  <si>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</si>
  <si>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</si>
  <si>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</si>
  <si>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</si>
  <si>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</si>
  <si>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</si>
  <si>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</si>
  <si>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</si>
  <si>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</si>
  <si>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</si>
  <si>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</si>
  <si>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</si>
  <si>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</si>
  <si>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</si>
  <si>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</si>
  <si>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</si>
  <si>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</si>
  <si>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</si>
  <si>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</si>
  <si>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</si>
  <si>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</si>
  <si>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</si>
  <si>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</si>
  <si>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</si>
  <si>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</si>
  <si>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</si>
  <si>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</si>
  <si>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</si>
  <si>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</si>
  <si>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</si>
  <si>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</si>
  <si>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</si>
  <si>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</si>
  <si>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</si>
  <si>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</si>
  <si>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</si>
  <si>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</si>
  <si>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</si>
  <si>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</si>
  <si>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</si>
  <si>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</si>
  <si>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</si>
  <si>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</si>
  <si>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</si>
  <si>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</si>
  <si>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</si>
  <si>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</si>
  <si>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</si>
  <si>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</si>
  <si>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</si>
  <si>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</si>
  <si>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</si>
  <si>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</si>
  <si>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</si>
  <si>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</si>
  <si>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</si>
  <si>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</si>
  <si>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</si>
  <si>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</si>
  <si>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</si>
  <si>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</si>
  <si>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</si>
  <si>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</si>
  <si>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</si>
  <si>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</si>
  <si>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</si>
  <si>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</si>
  <si>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</si>
  <si>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</si>
  <si>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</si>
  <si>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</si>
  <si>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</si>
  <si>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</si>
  <si>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</si>
  <si>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</si>
  <si>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</si>
  <si>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</si>
  <si>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</si>
  <si>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</si>
  <si>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</si>
  <si>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</si>
  <si>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</si>
  <si>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</si>
  <si>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</si>
  <si>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</si>
  <si>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</si>
  <si>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</si>
  <si>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</si>
  <si>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</si>
  <si>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</si>
  <si>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</si>
  <si>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</si>
  <si>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</si>
  <si>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</si>
  <si>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</si>
  <si>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</si>
  <si>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</si>
  <si>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</si>
  <si>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</si>
  <si>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</si>
  <si>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</si>
  <si>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</si>
  <si>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</si>
  <si>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</si>
  <si>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</si>
  <si>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</si>
  <si>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</si>
  <si>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</si>
  <si>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</si>
  <si>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</si>
  <si>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</si>
  <si>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</si>
  <si>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</si>
  <si>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</si>
  <si>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</si>
  <si>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</si>
  <si>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</si>
  <si>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</si>
  <si>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</si>
  <si>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</si>
  <si>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</si>
  <si>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</si>
  <si>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</si>
  <si>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</si>
  <si>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</si>
  <si>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</si>
  <si>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</si>
  <si>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</si>
  <si>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</si>
  <si>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</si>
  <si>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</si>
  <si>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</si>
  <si>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</si>
  <si>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</si>
  <si>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</si>
  <si>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</si>
  <si>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</si>
  <si>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</si>
  <si>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</si>
  <si>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</si>
  <si>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</si>
  <si>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</si>
  <si>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</si>
  <si>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</si>
  <si>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</si>
  <si>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</si>
  <si>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</si>
  <si>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</si>
  <si>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</si>
  <si>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</si>
  <si>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</si>
  <si>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</si>
  <si>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</si>
  <si>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</si>
  <si>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</si>
  <si>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</si>
  <si>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</si>
  <si>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</si>
  <si>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</si>
  <si>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</si>
  <si>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</si>
  <si>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</si>
  <si>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</si>
  <si>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</si>
  <si>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</si>
  <si>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</si>
  <si>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</si>
  <si>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</si>
  <si>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</si>
  <si>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</si>
  <si>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</si>
  <si>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</si>
  <si>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</si>
  <si>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</si>
  <si>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</si>
  <si>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</si>
  <si>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</si>
  <si>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</si>
  <si>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</si>
  <si>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</si>
  <si>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</si>
  <si>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</si>
  <si>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</si>
  <si>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</si>
  <si>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</si>
  <si>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</si>
  <si>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</si>
  <si>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</si>
  <si>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</si>
  <si>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</si>
  <si>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</si>
  <si>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</si>
  <si>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</si>
  <si>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</si>
  <si>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</si>
  <si>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</si>
  <si>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</si>
  <si>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</si>
  <si>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</si>
  <si>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</si>
  <si>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</si>
  <si>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</si>
  <si>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</si>
  <si>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</si>
  <si>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</si>
  <si>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</si>
  <si>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</si>
  <si>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</si>
  <si>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</si>
  <si>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</si>
  <si>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</si>
  <si>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</si>
  <si>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</si>
  <si>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</si>
  <si>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</si>
  <si>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</si>
  <si>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</si>
  <si>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</si>
  <si>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</si>
  <si>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</si>
  <si>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</si>
  <si>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</si>
  <si>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</si>
  <si>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</si>
  <si>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</si>
  <si>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</si>
  <si>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</si>
  <si>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</si>
  <si>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</si>
  <si>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</si>
  <si>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</si>
  <si>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</si>
  <si>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</si>
  <si>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</si>
  <si>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</si>
  <si>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</si>
  <si>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</si>
  <si>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</si>
  <si>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</si>
  <si>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</si>
  <si>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</si>
  <si>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</si>
  <si>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</si>
  <si>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</si>
  <si>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</si>
  <si>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</si>
  <si>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</si>
  <si>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</si>
  <si>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</si>
  <si>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</si>
  <si>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</si>
  <si>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</si>
  <si>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</si>
  <si>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</si>
  <si>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</si>
  <si>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</si>
  <si>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 xml:space="preserve">Poznámka k položce:_x000D_
čerpadlo pro okruh podlahového topení bude DN25, Qmin = 860 m3/hod, dopravní výška min 5m - např. Willo - Stratos PICO 25/0,5-6_x000D_
čerpadlo pro okruh TUV bude DN25 Qmin = 860 m3/hod, dopravní výška min 2m - např. Willo - Stratos PICO 25/0,5-4_x000D_
čerpadlo pro okruh teplovzdušných agregátů bude DN32, Qmin=650m3/hod, dopravní výška min 5m - např. Willo - Stratos PICO 32/0,5-6_x000D_
čerpadlo pro okruh otopných těles bude DN32 , Qmin=1225m3/hod, dopravní výška min 6m - např. Willo - Stratos PICO 32/0,5-8_x000D_
</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</si>
  <si>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</si>
  <si>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</si>
  <si>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</si>
  <si>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</si>
  <si>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</si>
  <si>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</si>
  <si>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</si>
  <si>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</si>
  <si>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</si>
  <si>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</si>
  <si>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</si>
  <si>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</si>
  <si>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</si>
  <si>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</si>
  <si>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</si>
  <si>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</si>
  <si>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</si>
  <si>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</si>
  <si>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</si>
  <si>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</si>
  <si>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</si>
  <si>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</si>
  <si>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</si>
  <si>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</si>
  <si>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</si>
  <si>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</si>
  <si>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</si>
  <si>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</si>
  <si>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</si>
  <si>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</si>
  <si>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</si>
  <si>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</si>
  <si>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</si>
  <si>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</si>
  <si>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</si>
  <si>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</si>
  <si>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</si>
  <si>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</si>
  <si>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</si>
  <si>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</si>
  <si>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</si>
  <si>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</si>
  <si>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</si>
  <si>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</si>
  <si>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</si>
  <si>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</si>
  <si>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</si>
  <si>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</si>
  <si>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</si>
  <si>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</si>
  <si>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</si>
  <si>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</si>
  <si>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</si>
  <si>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</si>
  <si>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</si>
  <si>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</si>
  <si>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</si>
  <si>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</si>
  <si>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</si>
  <si>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</si>
  <si>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</si>
  <si>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</si>
  <si>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</si>
  <si>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</si>
  <si>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</si>
  <si>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</si>
  <si>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</si>
  <si>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</si>
  <si>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</si>
  <si>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</si>
  <si>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</si>
  <si>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</si>
  <si>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</si>
  <si>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</si>
  <si>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</si>
  <si>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</si>
  <si>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</si>
  <si>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</si>
  <si>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</si>
  <si>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</si>
  <si>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</si>
  <si>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</si>
  <si>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</si>
  <si>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</si>
  <si>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</si>
  <si>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</si>
  <si>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</si>
  <si>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</si>
  <si>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</si>
  <si>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</si>
  <si>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</si>
  <si>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</si>
  <si>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</si>
  <si>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</si>
  <si>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</si>
  <si>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</si>
  <si>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</si>
  <si>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</si>
  <si>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</si>
  <si>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</si>
  <si>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</si>
  <si>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</si>
  <si>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</si>
  <si>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</si>
  <si>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</si>
  <si>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</si>
  <si>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</si>
  <si>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</si>
  <si>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</si>
  <si>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</si>
  <si>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</si>
  <si>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</si>
  <si>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</si>
  <si>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</si>
  <si>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</si>
  <si>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</si>
  <si>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</si>
  <si>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</si>
  <si>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</si>
  <si>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</si>
  <si>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</si>
  <si>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</si>
  <si>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</si>
  <si>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</si>
  <si>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</si>
  <si>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</si>
  <si>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</si>
  <si>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</si>
  <si>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</si>
  <si>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</si>
  <si>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</si>
  <si>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</si>
  <si>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</si>
  <si>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</si>
  <si>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</si>
  <si>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</si>
  <si>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</si>
  <si>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</si>
  <si>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</si>
  <si>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</si>
  <si>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</si>
  <si>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</si>
  <si>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</si>
  <si>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</si>
  <si>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</si>
  <si>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</si>
  <si>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</si>
  <si>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</si>
  <si>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</si>
  <si>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</si>
  <si>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</si>
  <si>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</si>
  <si>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</si>
  <si>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</si>
  <si>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</si>
  <si>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</si>
  <si>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</si>
  <si>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</si>
  <si>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</si>
  <si>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</si>
  <si>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</si>
  <si>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</si>
  <si>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</si>
  <si>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</si>
  <si>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</si>
  <si>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</si>
  <si>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</si>
  <si>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</si>
  <si>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</si>
  <si>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</si>
  <si>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</si>
  <si>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</si>
  <si>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</si>
  <si>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</si>
  <si>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</si>
  <si>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</si>
  <si>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</si>
  <si>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</si>
  <si>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</si>
  <si>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</si>
  <si>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</si>
  <si>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</si>
  <si>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</si>
  <si>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</si>
  <si>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</si>
  <si>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</si>
  <si>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</si>
  <si>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</si>
  <si>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</si>
  <si>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</si>
  <si>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</si>
  <si>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</si>
  <si>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</si>
  <si>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</si>
  <si>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</si>
  <si>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</si>
  <si>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</si>
  <si>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</si>
  <si>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</si>
  <si>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</si>
  <si>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</si>
  <si>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</si>
  <si>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</si>
  <si>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</si>
  <si>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</si>
  <si>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</si>
  <si>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</si>
  <si>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</si>
  <si>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</si>
  <si>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</si>
  <si>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</si>
  <si>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</si>
  <si>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</si>
  <si>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</si>
  <si>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</si>
  <si>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</si>
  <si>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</si>
  <si>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</si>
  <si>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</si>
  <si>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</si>
  <si>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</si>
  <si>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</si>
  <si>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</si>
  <si>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</si>
  <si>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</si>
  <si>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</si>
  <si>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</si>
  <si>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</si>
  <si>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</si>
  <si>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</si>
  <si>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</si>
  <si>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</si>
  <si>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</si>
  <si>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</si>
  <si>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</si>
  <si>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</si>
  <si>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</si>
  <si>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</si>
  <si>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</si>
  <si>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</si>
  <si>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</si>
  <si>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</si>
  <si>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</si>
  <si>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</si>
  <si>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</si>
  <si>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</si>
  <si>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</si>
  <si>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</si>
  <si>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</si>
  <si>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</si>
  <si>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</si>
  <si>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</si>
  <si>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</si>
  <si>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</si>
  <si>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</si>
  <si>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</si>
  <si>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</si>
  <si>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</si>
  <si>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</si>
  <si>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</si>
  <si>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</si>
  <si>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</si>
  <si>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</si>
  <si>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</si>
  <si>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</si>
  <si>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</si>
  <si>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</si>
  <si>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</si>
  <si>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</si>
  <si>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</si>
  <si>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</si>
  <si>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</si>
  <si>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</si>
  <si>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</si>
  <si>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</si>
  <si>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</si>
  <si>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</si>
  <si>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</si>
  <si>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</si>
  <si>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</si>
  <si>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</si>
  <si>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</si>
  <si>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</si>
  <si>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</si>
  <si>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</si>
  <si>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</si>
  <si>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</si>
  <si>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</si>
  <si>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</si>
  <si>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</si>
  <si>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</si>
  <si>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</si>
  <si>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</si>
  <si>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</si>
  <si>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</si>
  <si>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</si>
  <si>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</si>
  <si>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</si>
  <si>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</si>
  <si>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</si>
  <si>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</si>
  <si>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</si>
  <si>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</si>
  <si>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</si>
  <si>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</si>
  <si>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</si>
  <si>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</si>
  <si>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</si>
  <si>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</si>
  <si>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</si>
  <si>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</si>
  <si>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</si>
  <si>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</si>
  <si>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</si>
  <si>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</si>
  <si>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</si>
  <si>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</si>
  <si>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</si>
  <si>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</si>
  <si>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</si>
  <si>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</si>
  <si>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</si>
  <si>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</si>
  <si>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</si>
  <si>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</si>
  <si>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</si>
  <si>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</si>
  <si>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</si>
  <si>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</si>
  <si>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</si>
  <si>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</si>
  <si>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</si>
  <si>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</si>
  <si>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</si>
  <si>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</si>
  <si>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</si>
  <si>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</si>
  <si>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</si>
  <si>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</si>
  <si>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</si>
  <si>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</si>
  <si>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</si>
  <si>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</si>
  <si>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</si>
  <si>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</si>
  <si>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</si>
  <si>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</si>
  <si>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</si>
  <si>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</si>
  <si>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</si>
  <si>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</si>
  <si>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</si>
  <si>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</si>
  <si>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</si>
  <si>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</si>
  <si>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</si>
  <si>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</si>
  <si>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</si>
  <si>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</si>
  <si>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</si>
  <si>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</si>
  <si>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</si>
  <si>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</si>
  <si>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</si>
  <si>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</si>
  <si>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</si>
  <si>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</si>
  <si>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</si>
  <si>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</si>
  <si>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</si>
  <si>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</si>
  <si>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</si>
  <si>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</si>
  <si>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</si>
  <si>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</si>
  <si>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</si>
  <si>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</si>
  <si>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</si>
  <si>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</si>
  <si>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</si>
  <si>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</si>
  <si>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</si>
  <si>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</si>
  <si>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</si>
  <si>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</si>
  <si>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</si>
  <si>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</si>
  <si>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</si>
  <si>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</si>
  <si>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</si>
  <si>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</si>
  <si>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</si>
  <si>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</si>
  <si>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</si>
  <si>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</si>
  <si>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</si>
  <si>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</si>
  <si>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</si>
  <si>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</si>
  <si>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</si>
  <si>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</si>
  <si>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</si>
  <si>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</si>
  <si>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</si>
  <si>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</si>
  <si>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</si>
  <si>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</si>
  <si>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</si>
  <si>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</si>
  <si>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</si>
  <si>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</si>
  <si>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</si>
  <si>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</si>
  <si>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</si>
  <si>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</si>
  <si>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</si>
  <si>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</si>
  <si>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</si>
  <si>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</si>
  <si>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</si>
  <si>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</si>
  <si>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</si>
  <si>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</si>
  <si>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</si>
  <si>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</si>
  <si>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</si>
  <si>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</si>
  <si>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</si>
  <si>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</si>
  <si>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</si>
  <si>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</si>
  <si>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</si>
  <si>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</si>
  <si>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</si>
  <si>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</si>
  <si>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</si>
  <si>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</si>
  <si>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</si>
  <si>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</si>
  <si>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</si>
  <si>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</si>
  <si>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</si>
  <si>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</si>
  <si>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</si>
  <si>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</si>
  <si>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</si>
  <si>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</si>
  <si>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</si>
  <si>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</si>
  <si>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</si>
  <si>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</si>
  <si>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</si>
  <si>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</si>
  <si>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</si>
  <si>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</si>
  <si>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</si>
  <si>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</si>
  <si>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</si>
  <si>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</si>
  <si>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</si>
  <si>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</si>
  <si>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</si>
  <si>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</si>
  <si>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</si>
  <si>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</si>
  <si>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</si>
  <si>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</si>
  <si>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</si>
  <si>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</si>
  <si>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</si>
  <si>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</si>
  <si>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</si>
  <si>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</si>
  <si>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</si>
  <si>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</si>
  <si>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</si>
  <si>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</si>
  <si>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</si>
  <si>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</si>
  <si>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</si>
  <si>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</si>
  <si>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</si>
  <si>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</si>
  <si>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</si>
  <si>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</si>
  <si>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</si>
  <si>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</si>
  <si>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</si>
  <si>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</si>
  <si>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</si>
  <si>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</si>
  <si>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</si>
  <si>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</si>
  <si>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</si>
  <si>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</si>
  <si>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</si>
  <si>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</si>
  <si>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</si>
  <si>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</si>
  <si>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</si>
  <si>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</si>
  <si>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</si>
  <si>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</si>
  <si>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</si>
  <si>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</si>
  <si>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</si>
  <si>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</si>
  <si>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</si>
  <si>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</si>
  <si>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</si>
  <si>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</si>
  <si>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</si>
  <si>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</si>
  <si>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</si>
  <si>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</si>
  <si>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</si>
  <si>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</si>
  <si>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</si>
  <si>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</si>
  <si>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</si>
  <si>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POL91 M</t>
  </si>
  <si>
    <t>Hrubá výplň rýh ve stěnách do 20x10 cm maltou ze SMS</t>
  </si>
  <si>
    <t>POL92 M</t>
  </si>
  <si>
    <t>Začištění drážky, konečná úprava</t>
  </si>
  <si>
    <t>POL93 M</t>
  </si>
  <si>
    <t>Drobné stavební práce a začištění malých ploch</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</si>
  <si>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</si>
  <si>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</si>
  <si>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</si>
  <si>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</si>
  <si>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</si>
  <si>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</si>
  <si>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</si>
  <si>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</si>
  <si>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</si>
  <si>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</si>
  <si>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</si>
  <si>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</si>
  <si>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</si>
  <si>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</si>
  <si>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</si>
  <si>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</si>
  <si>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</si>
  <si>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</si>
  <si>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</si>
  <si>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</si>
  <si>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</si>
  <si>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</si>
  <si>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</si>
  <si>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</si>
  <si>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</si>
  <si>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</si>
  <si>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</si>
  <si>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</si>
  <si>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</si>
  <si>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</si>
  <si>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</si>
  <si>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</si>
  <si>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</si>
  <si>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</si>
  <si>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</si>
  <si>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</si>
  <si>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</si>
  <si>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</si>
  <si>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</si>
  <si>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</si>
  <si>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</si>
  <si>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</si>
  <si>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</si>
  <si>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</si>
  <si>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</si>
  <si>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</si>
  <si>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</si>
  <si>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</si>
  <si>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</si>
  <si>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</si>
  <si>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</si>
  <si>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</si>
  <si>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</si>
  <si>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</si>
  <si>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</si>
  <si>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</si>
  <si>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</si>
  <si>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</si>
  <si>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</si>
  <si>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</si>
  <si>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</si>
  <si>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</si>
  <si>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</si>
  <si>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</si>
  <si>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</si>
  <si>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</si>
  <si>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</si>
  <si>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</si>
  <si>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</si>
  <si>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</si>
  <si>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</si>
  <si>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</si>
  <si>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</si>
  <si>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</si>
  <si>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</si>
  <si>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</si>
  <si>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</si>
  <si>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</si>
  <si>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</si>
  <si>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</si>
  <si>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</si>
  <si>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</si>
  <si>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</si>
  <si>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</si>
  <si>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</si>
  <si>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</si>
  <si>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</si>
  <si>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</si>
  <si>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</si>
  <si>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</si>
  <si>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</si>
  <si>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</si>
  <si>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</si>
  <si>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</si>
  <si>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</si>
  <si>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</si>
  <si>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</si>
  <si>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</si>
  <si>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</si>
  <si>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</si>
  <si>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</si>
  <si>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</si>
  <si>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</si>
  <si>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</si>
  <si>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</si>
  <si>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</si>
  <si>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</si>
  <si>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</si>
  <si>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</si>
  <si>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</si>
  <si>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</si>
  <si>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</si>
  <si>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</si>
  <si>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</si>
  <si>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</si>
  <si>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</si>
  <si>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</si>
  <si>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</si>
  <si>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</si>
  <si>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</si>
  <si>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</si>
  <si>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</si>
  <si>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</si>
  <si>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</si>
  <si>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</si>
  <si>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</si>
  <si>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</si>
  <si>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</si>
  <si>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</si>
  <si>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</si>
  <si>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</si>
  <si>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</si>
  <si>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</si>
  <si>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</si>
  <si>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</si>
  <si>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</si>
  <si>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</si>
  <si>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</si>
  <si>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</si>
  <si>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</si>
  <si>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</si>
  <si>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</si>
  <si>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</si>
  <si>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</si>
  <si>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</si>
  <si>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</si>
  <si>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</si>
  <si>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</si>
  <si>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</si>
  <si>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</si>
  <si>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</si>
  <si>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</si>
  <si>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</si>
  <si>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</si>
  <si>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</si>
  <si>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</si>
  <si>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</si>
  <si>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</si>
  <si>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</si>
  <si>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</si>
  <si>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</si>
  <si>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</si>
  <si>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</si>
  <si>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</si>
  <si>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</si>
  <si>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</si>
  <si>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</si>
  <si>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</si>
  <si>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</si>
  <si>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</si>
  <si>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</si>
  <si>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</si>
  <si>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</si>
  <si>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</si>
  <si>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</si>
  <si>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</si>
  <si>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</si>
  <si>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</si>
  <si>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</si>
  <si>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</si>
  <si>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</si>
  <si>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</si>
  <si>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</si>
  <si>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</si>
  <si>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</si>
  <si>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</si>
  <si>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</si>
  <si>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</si>
  <si>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</si>
  <si>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</si>
  <si>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</si>
  <si>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</si>
  <si>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</si>
  <si>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</si>
  <si>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</si>
  <si>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</si>
  <si>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</si>
  <si>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</si>
  <si>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</si>
  <si>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</si>
  <si>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</si>
  <si>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</si>
  <si>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</si>
  <si>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</si>
  <si>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</si>
  <si>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</si>
  <si>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</si>
  <si>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</si>
  <si>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</si>
  <si>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</si>
  <si>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</si>
  <si>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</si>
  <si>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</si>
  <si>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</si>
  <si>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</si>
  <si>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</si>
  <si>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</si>
  <si>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</si>
  <si>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</si>
  <si>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</si>
  <si>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</si>
  <si>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</si>
  <si>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</si>
  <si>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</si>
  <si>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</si>
  <si>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</si>
  <si>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</si>
  <si>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</si>
  <si>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</si>
  <si>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</si>
  <si>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</si>
  <si>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</si>
  <si>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</si>
  <si>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</si>
  <si>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</si>
  <si>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</si>
  <si>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</si>
  <si>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</si>
  <si>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</si>
  <si>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</si>
  <si>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</si>
  <si>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</si>
  <si>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</si>
  <si>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</si>
  <si>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</si>
  <si>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</si>
  <si>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</si>
  <si>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</si>
  <si>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</si>
  <si>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</si>
  <si>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</si>
  <si>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</si>
  <si>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</si>
  <si>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</si>
  <si>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</si>
  <si>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</si>
  <si>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</si>
  <si>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</si>
  <si>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</si>
  <si>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</si>
  <si>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</si>
  <si>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</si>
  <si>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</si>
  <si>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</si>
  <si>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</si>
  <si>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</si>
  <si>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</si>
  <si>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</si>
  <si>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</si>
  <si>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</si>
  <si>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</si>
  <si>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</si>
  <si>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</si>
  <si>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</si>
  <si>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</si>
  <si>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</si>
  <si>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</si>
  <si>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</si>
  <si>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</si>
  <si>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</si>
  <si>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</si>
  <si>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</si>
  <si>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</si>
  <si>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</si>
  <si>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</si>
  <si>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</si>
  <si>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</si>
  <si>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</si>
  <si>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</si>
  <si>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</si>
  <si>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</si>
  <si>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</si>
  <si>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</si>
  <si>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</si>
  <si>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</si>
  <si>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</si>
  <si>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</si>
  <si>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</si>
  <si>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</si>
  <si>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</si>
  <si>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</si>
  <si>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</si>
  <si>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</si>
  <si>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</si>
  <si>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</si>
  <si>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</si>
  <si>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</si>
  <si>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</si>
  <si>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</si>
  <si>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</si>
  <si>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</si>
  <si>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</si>
  <si>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</si>
  <si>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</si>
  <si>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</si>
  <si>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</si>
  <si>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</si>
  <si>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</si>
  <si>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</si>
  <si>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</si>
  <si>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</si>
  <si>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</si>
  <si>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</si>
  <si>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</si>
  <si>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</si>
  <si>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</si>
  <si>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</si>
  <si>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</si>
  <si>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</si>
  <si>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</si>
  <si>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</si>
  <si>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</si>
  <si>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</si>
  <si>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</si>
  <si>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</si>
  <si>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</si>
  <si>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</si>
  <si>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</si>
  <si>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</si>
  <si>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</si>
  <si>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</si>
  <si>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</si>
  <si>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</si>
  <si>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</si>
  <si>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</si>
  <si>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</si>
  <si>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</si>
  <si>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</si>
  <si>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</si>
  <si>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</si>
  <si>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</si>
  <si>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</si>
  <si>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</si>
  <si>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</si>
  <si>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</si>
  <si>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</si>
  <si>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</si>
  <si>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</si>
  <si>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</si>
  <si>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</si>
  <si>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</si>
  <si>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</si>
  <si>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</si>
  <si>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</si>
  <si>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</si>
  <si>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</si>
  <si>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</si>
  <si>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</si>
  <si>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</si>
  <si>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</si>
  <si>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</si>
  <si>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</si>
  <si>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</si>
  <si>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</si>
  <si>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</si>
  <si>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</si>
  <si>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</si>
  <si>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</si>
  <si>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</si>
  <si>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</si>
  <si>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</si>
  <si>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</si>
  <si>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</si>
  <si>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</si>
  <si>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</si>
  <si>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</si>
  <si>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</si>
  <si>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</si>
  <si>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</si>
  <si>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</si>
  <si>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</si>
  <si>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</si>
  <si>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</si>
  <si>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</si>
  <si>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</si>
  <si>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</si>
  <si>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</si>
  <si>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</si>
  <si>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</si>
  <si>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</si>
  <si>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</si>
  <si>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</si>
  <si>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</si>
  <si>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</si>
  <si>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</si>
  <si>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</si>
  <si>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</si>
  <si>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</si>
  <si>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</si>
  <si>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</si>
  <si>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</si>
  <si>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</si>
  <si>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</si>
  <si>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</si>
  <si>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</si>
  <si>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</si>
  <si>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</si>
  <si>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</si>
  <si>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</si>
  <si>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</si>
  <si>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</si>
  <si>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</si>
  <si>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</si>
  <si>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</si>
  <si>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</si>
  <si>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</si>
  <si>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</si>
  <si>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</si>
  <si>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</si>
  <si>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</si>
  <si>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</si>
  <si>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</si>
  <si>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</si>
  <si>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</si>
  <si>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</si>
  <si>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</si>
  <si>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</si>
  <si>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</si>
  <si>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</si>
  <si>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</si>
  <si>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</si>
  <si>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</si>
  <si>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</si>
  <si>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</si>
  <si>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</si>
  <si>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</si>
  <si>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</si>
  <si>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</si>
  <si>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</si>
  <si>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</si>
  <si>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</si>
  <si>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</si>
  <si>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</si>
  <si>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</si>
  <si>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</si>
  <si>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</si>
  <si>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</si>
  <si>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</si>
  <si>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</si>
  <si>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</si>
  <si>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</si>
  <si>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</si>
  <si>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</si>
  <si>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</si>
  <si>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</si>
  <si>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</si>
  <si>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</si>
  <si>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</si>
  <si>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</si>
  <si>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</si>
  <si>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</si>
  <si>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</si>
  <si>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</si>
  <si>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</si>
  <si>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</si>
  <si>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</si>
  <si>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</si>
  <si>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</si>
  <si>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</si>
  <si>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</si>
  <si>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</si>
  <si>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</si>
  <si>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</si>
  <si>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</si>
  <si>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</si>
  <si>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</si>
  <si>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</si>
  <si>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</si>
  <si>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</si>
  <si>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</si>
  <si>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</si>
  <si>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</si>
  <si>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</si>
  <si>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</si>
  <si>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</si>
  <si>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</si>
  <si>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</si>
  <si>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</si>
  <si>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</si>
  <si>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</si>
  <si>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</si>
  <si>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</si>
  <si>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</si>
  <si>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</si>
  <si>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</si>
  <si>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</si>
  <si>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</si>
  <si>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</si>
  <si>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</si>
  <si>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</si>
  <si>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</si>
  <si>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</si>
  <si>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</si>
  <si>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</si>
  <si>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</si>
  <si>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</si>
  <si>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</si>
  <si>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</si>
  <si>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</si>
  <si>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</si>
  <si>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</si>
  <si>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</si>
  <si>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</si>
  <si>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</si>
  <si>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</si>
  <si>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</si>
  <si>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</si>
  <si>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</si>
  <si>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</si>
  <si>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</si>
  <si>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</si>
  <si>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</si>
  <si>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</si>
  <si>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</si>
  <si>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</si>
  <si>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</si>
  <si>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</si>
  <si>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</si>
  <si>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</si>
  <si>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</si>
  <si>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</si>
  <si>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</si>
  <si>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</si>
  <si>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</si>
  <si>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</si>
  <si>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</si>
  <si>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</si>
  <si>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</si>
  <si>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</si>
  <si>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</si>
  <si>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</si>
  <si>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</si>
  <si>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</si>
  <si>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</si>
  <si>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</si>
  <si>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</si>
  <si>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</si>
  <si>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</si>
  <si>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</si>
  <si>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</si>
  <si>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</si>
  <si>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</si>
  <si>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</si>
  <si>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</si>
  <si>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</si>
  <si>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</si>
  <si>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</si>
  <si>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</si>
  <si>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</si>
  <si>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</si>
  <si>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</si>
  <si>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</si>
  <si>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</si>
  <si>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</si>
  <si>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</si>
  <si>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</si>
  <si>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</si>
  <si>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</si>
  <si>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</si>
  <si>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</si>
  <si>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</si>
  <si>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</si>
  <si>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</si>
  <si>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</si>
  <si>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</si>
  <si>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</si>
  <si>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</si>
  <si>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</si>
  <si>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</si>
  <si>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</si>
  <si>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</si>
  <si>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</si>
  <si>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</si>
  <si>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</si>
  <si>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</si>
  <si>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</si>
  <si>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</si>
  <si>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</si>
  <si>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</si>
  <si>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</si>
  <si>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</si>
  <si>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</si>
  <si>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</si>
  <si>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</si>
  <si>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</si>
  <si>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</si>
  <si>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</si>
  <si>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</si>
  <si>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</si>
  <si>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</si>
  <si>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</si>
  <si>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</si>
  <si>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</si>
  <si>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</si>
  <si>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</si>
  <si>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</si>
  <si>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</si>
  <si>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</si>
  <si>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</si>
  <si>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</si>
  <si>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</si>
  <si>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</si>
  <si>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</si>
  <si>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</si>
  <si>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</si>
  <si>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</si>
  <si>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</si>
  <si>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</si>
  <si>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</si>
  <si>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</si>
  <si>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</si>
  <si>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</si>
  <si>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</si>
  <si>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</si>
  <si>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</si>
  <si>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</si>
  <si>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</si>
  <si>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</si>
  <si>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</si>
  <si>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</si>
  <si>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</si>
  <si>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</si>
  <si>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</si>
  <si>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</si>
  <si>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</si>
  <si>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</si>
  <si>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</si>
  <si>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</si>
  <si>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</si>
  <si>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</si>
  <si>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</si>
  <si>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</si>
  <si>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</si>
  <si>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</si>
  <si>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</si>
  <si>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</si>
  <si>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</si>
  <si>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</si>
  <si>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</si>
  <si>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</si>
  <si>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</si>
  <si>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</si>
  <si>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</si>
  <si>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</si>
  <si>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</si>
  <si>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</si>
  <si>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</si>
  <si>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</si>
  <si>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</si>
  <si>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</si>
  <si>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</si>
  <si>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</si>
  <si>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</si>
  <si>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</si>
  <si>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</si>
  <si>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</si>
  <si>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</si>
  <si>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</si>
  <si>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</si>
  <si>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</si>
  <si>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</si>
  <si>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</si>
  <si>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</si>
  <si>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</si>
  <si>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</si>
  <si>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</si>
  <si>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</si>
  <si>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</si>
  <si>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</si>
  <si>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</si>
  <si>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</si>
  <si>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</si>
  <si>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</si>
  <si>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</si>
  <si>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</si>
  <si>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</si>
  <si>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</si>
  <si>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</si>
  <si>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</si>
  <si>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</si>
  <si>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</si>
  <si>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</si>
  <si>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</si>
  <si>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</si>
  <si>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</si>
  <si>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</si>
  <si>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</si>
  <si>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</si>
  <si>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</si>
  <si>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</si>
  <si>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</si>
  <si>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</si>
  <si>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</si>
  <si>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</si>
  <si>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</si>
  <si>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</si>
  <si>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</si>
  <si>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</si>
  <si>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</si>
  <si>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</si>
  <si>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</si>
  <si>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</si>
  <si>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</si>
  <si>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</si>
  <si>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</si>
  <si>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</si>
  <si>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</si>
  <si>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</si>
  <si>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</si>
  <si>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</si>
  <si>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</si>
  <si>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</si>
  <si>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</si>
  <si>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</si>
  <si>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</si>
  <si>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</si>
  <si>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</si>
  <si>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</si>
  <si>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</si>
  <si>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</si>
  <si>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</si>
  <si>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</si>
  <si>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</si>
  <si>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</si>
  <si>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</si>
  <si>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</si>
  <si>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</si>
  <si>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</si>
  <si>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</si>
  <si>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</si>
  <si>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</si>
  <si>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</si>
  <si>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</si>
  <si>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</si>
  <si>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</si>
  <si>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</si>
  <si>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</si>
  <si>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</si>
  <si>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</si>
  <si>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</si>
  <si>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</si>
  <si>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</si>
  <si>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</si>
  <si>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</si>
  <si>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</si>
  <si>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</si>
  <si>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</si>
  <si>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</si>
  <si>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</si>
  <si>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</si>
  <si>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</si>
  <si>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</si>
  <si>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</si>
  <si>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</si>
  <si>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</si>
  <si>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</si>
  <si>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</si>
  <si>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</si>
  <si>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</si>
  <si>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</si>
  <si>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</si>
  <si>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</si>
  <si>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</si>
  <si>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</si>
  <si>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</si>
  <si>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</si>
  <si>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</si>
  <si>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</si>
  <si>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</si>
  <si>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</si>
  <si>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</si>
  <si>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</si>
  <si>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</si>
  <si>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</si>
  <si>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</si>
  <si>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</si>
  <si>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</si>
  <si>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</si>
  <si>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</si>
  <si>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</si>
  <si>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</si>
  <si>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</si>
  <si>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</si>
  <si>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</si>
  <si>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</si>
  <si>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</si>
  <si>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</si>
  <si>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</si>
  <si>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</si>
  <si>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</si>
  <si>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</si>
  <si>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</si>
  <si>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</si>
  <si>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</si>
  <si>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</si>
  <si>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</si>
  <si>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</si>
  <si>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</si>
  <si>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</si>
  <si>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</si>
  <si>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</si>
  <si>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</si>
  <si>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</si>
  <si>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</si>
  <si>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</si>
  <si>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</si>
  <si>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</si>
  <si>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</si>
  <si>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</si>
  <si>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</si>
  <si>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</si>
  <si>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</si>
  <si>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</si>
  <si>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</si>
  <si>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</si>
  <si>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</si>
  <si>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</si>
  <si>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</si>
  <si>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</si>
  <si>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</si>
  <si>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</si>
  <si>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</si>
  <si>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</si>
  <si>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</si>
  <si>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</si>
  <si>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</si>
  <si>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-244559010</t>
  </si>
  <si>
    <t>16,5*0,85</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</si>
  <si>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</si>
  <si>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</si>
  <si>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</si>
  <si>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</si>
  <si>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</si>
  <si>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</si>
  <si>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</si>
  <si>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</si>
  <si>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</si>
  <si>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</si>
  <si>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</si>
  <si>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</si>
  <si>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</si>
  <si>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</si>
  <si>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</si>
  <si>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</si>
  <si>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</si>
  <si>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</si>
  <si>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</si>
  <si>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</si>
  <si>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</si>
  <si>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</si>
  <si>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</si>
  <si>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</si>
  <si>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</si>
  <si>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</si>
  <si>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</si>
  <si>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</si>
  <si>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</si>
  <si>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</si>
  <si>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</si>
  <si>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</si>
  <si>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</si>
  <si>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</si>
  <si>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</si>
  <si>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</si>
  <si>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</si>
  <si>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</si>
  <si>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</si>
  <si>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</si>
  <si>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</si>
  <si>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</si>
  <si>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</si>
  <si>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</si>
  <si>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</si>
  <si>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</si>
  <si>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</si>
  <si>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</si>
  <si>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</si>
  <si>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</si>
  <si>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</si>
  <si>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</si>
  <si>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</si>
  <si>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</si>
  <si>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</si>
  <si>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</si>
  <si>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</si>
  <si>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</si>
  <si>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</si>
  <si>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</si>
  <si>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</si>
  <si>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</si>
  <si>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</si>
  <si>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</si>
  <si>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</si>
  <si>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</si>
  <si>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</si>
  <si>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</si>
  <si>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</si>
  <si>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</si>
  <si>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</si>
  <si>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</si>
  <si>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</si>
  <si>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</si>
  <si>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</si>
  <si>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</si>
  <si>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</si>
  <si>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</si>
  <si>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</si>
  <si>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</si>
  <si>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</si>
  <si>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</si>
  <si>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</si>
  <si>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</si>
  <si>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</si>
  <si>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</si>
  <si>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</si>
  <si>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</si>
  <si>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</si>
  <si>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</si>
  <si>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</si>
  <si>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</si>
  <si>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</si>
  <si>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</si>
  <si>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65,55*1,02  "Přepočtené koeficientem množství"</t>
  </si>
  <si>
    <t>916131213</t>
  </si>
  <si>
    <t>Osazení silničního obrubníku betonového stojatého s boční opěrou do lože z betonu prostého</t>
  </si>
  <si>
    <t>-909886407</t>
  </si>
  <si>
    <t>27,2+68,7+34,4+27</t>
  </si>
  <si>
    <t>-355409325</t>
  </si>
  <si>
    <t>157,3*1,05  "Přepočtené koeficientem množství"</t>
  </si>
  <si>
    <t>916231113</t>
  </si>
  <si>
    <t>Osazení chodníkového obrubníku betonového ležatého s boční opěrou do lože z betonu prostého</t>
  </si>
  <si>
    <t>1238251447</t>
  </si>
  <si>
    <t>"zaměřeno elektronicky"  41,3</t>
  </si>
  <si>
    <t>BTL.0019429.URS</t>
  </si>
  <si>
    <t>obrubník betonový chodníkový ABO 13-10 100x10x25cm</t>
  </si>
  <si>
    <t>195984306</t>
  </si>
  <si>
    <t>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</si>
  <si>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</si>
  <si>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</si>
  <si>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</si>
  <si>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</si>
  <si>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</si>
  <si>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</si>
  <si>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</si>
  <si>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</si>
  <si>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</si>
  <si>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</si>
  <si>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</si>
  <si>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</si>
  <si>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</si>
  <si>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</si>
  <si>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</si>
  <si>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</si>
  <si>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</si>
  <si>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</si>
  <si>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</si>
  <si>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</si>
  <si>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</si>
  <si>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</si>
  <si>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</si>
  <si>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</si>
  <si>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</si>
  <si>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</si>
  <si>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</si>
  <si>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</si>
  <si>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</si>
  <si>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</si>
  <si>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</si>
  <si>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</si>
  <si>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</si>
  <si>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</si>
  <si>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</si>
  <si>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</si>
  <si>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</si>
  <si>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</si>
  <si>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</si>
  <si>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</si>
  <si>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</si>
  <si>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</si>
  <si>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</si>
  <si>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</si>
  <si>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</si>
  <si>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</si>
  <si>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</si>
  <si>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</si>
  <si>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</si>
  <si>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</si>
  <si>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</si>
  <si>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</si>
  <si>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</si>
  <si>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</si>
  <si>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</si>
  <si>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</si>
  <si>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</si>
  <si>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</si>
  <si>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</si>
  <si>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</si>
  <si>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</si>
  <si>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</si>
  <si>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</si>
  <si>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</si>
  <si>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</si>
  <si>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</si>
  <si>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</si>
  <si>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</si>
  <si>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</si>
  <si>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</si>
  <si>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</si>
  <si>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</si>
  <si>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</si>
  <si>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</si>
  <si>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</si>
  <si>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Vybourání + oprava a doplnění vrstev  , stavební činností dotčených , nezpevněných travnatých ploch( rozsah a specifikace _ VZTAŽENO NA MB VIZ.TRASA TRUBNÍHO VEDENÍ *7)</t>
  </si>
  <si>
    <t>600015R02</t>
  </si>
  <si>
    <t>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</si>
  <si>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</si>
  <si>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</si>
  <si>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</si>
  <si>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</si>
  <si>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</si>
  <si>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</si>
  <si>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</si>
  <si>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</si>
  <si>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</si>
  <si>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</si>
  <si>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</si>
  <si>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</si>
  <si>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</si>
  <si>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</si>
  <si>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</si>
  <si>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</si>
  <si>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</si>
  <si>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</si>
  <si>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</si>
  <si>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</si>
  <si>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</si>
  <si>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</si>
  <si>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</si>
  <si>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</si>
  <si>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</si>
  <si>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</si>
  <si>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</si>
  <si>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</si>
  <si>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</si>
  <si>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</si>
  <si>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</si>
  <si>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</si>
  <si>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</si>
  <si>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</si>
  <si>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</si>
  <si>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</si>
  <si>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</si>
  <si>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</si>
  <si>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</si>
  <si>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</si>
  <si>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</si>
  <si>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</si>
  <si>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</si>
  <si>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</si>
  <si>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</si>
  <si>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</si>
  <si>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</si>
  <si>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</si>
  <si>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</si>
  <si>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</si>
  <si>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</si>
  <si>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</si>
  <si>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Vybourání + oprava a doplnění konstrukčních vrstev  , stavební činností dotčených , zpevněných ploch s živičným krytem ( "rozsah a specifikace _ VZTAŽENO NA MB VIZ TRASA TRUBNÍHO VEDENÍ" 15,0 )</t>
  </si>
  <si>
    <t>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</si>
  <si>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</si>
  <si>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</si>
  <si>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</si>
  <si>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871211211</t>
  </si>
  <si>
    <t>Montáž potrubí z PE100 SDR 11 otevřený výkop svařovaných elektrotvarovkou D 63 x 5,8 mm, ("trasa plynovodní přípojky" (15,0+12,0) )</t>
  </si>
  <si>
    <t>28613173R</t>
  </si>
  <si>
    <t>systém_trubka plynovodní PE 100 RC DUALTEC d63x5,8 PN16 SDR 11,  (27*1,2 'Přepočtené koeficientem množství )</t>
  </si>
  <si>
    <t>Tlaková zkouška plynovodní trasy potrubí DN do 80</t>
  </si>
  <si>
    <t>D+M _ chránička d90 x 8,2 mm, (2,8 )</t>
  </si>
  <si>
    <t>Poznámka k položce:_x000D_
K; Poznámka k položce:, Kompletní systémové dodávky a provedení dle specifikace PD a TZ včetně všech přímo souvisejících prací/činností a dodávek/doplňků a přílsušenství,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</si>
  <si>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</si>
  <si>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</si>
  <si>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</si>
  <si>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</si>
  <si>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</si>
  <si>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</si>
  <si>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</si>
  <si>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</si>
  <si>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</si>
  <si>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</si>
  <si>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</si>
  <si>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</si>
  <si>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</si>
  <si>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</si>
  <si>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</si>
  <si>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</si>
  <si>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</si>
  <si>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</si>
  <si>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</si>
  <si>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</si>
  <si>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</si>
  <si>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</si>
  <si>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</si>
  <si>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</si>
  <si>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</si>
  <si>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</si>
  <si>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Poplatek za uložení navážek, zeminy a kamení na recyklační skládce (skládkovné),                                                                                        (100,2*1,8 'Přepočtené koeficientem množství)</t>
  </si>
  <si>
    <t>Zásyp jam, šachet rýh nebo kolem objektů sypaninou se zhutněním, (39,0+20,0+45,0+61,6)-100,2</t>
  </si>
  <si>
    <t>174251101</t>
  </si>
  <si>
    <t>Zásyp jam, šachet rýh nebo kolem objektů sypaninou,              ("vsakovací objekty č.1, č.2" (42,3+19,0)</t>
  </si>
  <si>
    <t>58344171R</t>
  </si>
  <si>
    <t>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</si>
  <si>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</si>
  <si>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</si>
  <si>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</si>
  <si>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</si>
  <si>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Obsypání objektu sypaninou bez prohození, uloženou do 3 m strojně,                                                                                                ("retence" (9,0)</t>
  </si>
  <si>
    <t>Rozprostření ornice tl vrstvy do 200 mm v rovině nebo ve svahu do 1:5 ručně,                                                                                   ("vsakovací objekty č.1,č.2" (4,5*4,5)+(3,5*3,5) )</t>
  </si>
  <si>
    <t>Založení parkového trávníku výsevem pl do 1000 m2 v rovině a ve svahu do 1:5,                                                                                       ( "vsakovací objekty č.1,č.2" (4,5*4,5)+(3,5*3,5) )</t>
  </si>
  <si>
    <t>osivo směs travní parková,                                                                   ( 32,5*0,03 'Přepočtené koeficientem množství )</t>
  </si>
  <si>
    <t>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</si>
  <si>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</si>
  <si>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</si>
  <si>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</si>
  <si>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</si>
  <si>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</si>
  <si>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</si>
  <si>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</si>
  <si>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</si>
  <si>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Vybourání + oprava a doplnění konstrukčních vrstev  , stavební činností dotčených , zpevněných ploch s živičným krytem.               ("rozsah a specifikace _ VZTAŽENO NA MB VIZ TRASA TRUBNÍHO VEDENÍ" (7,0)</t>
  </si>
  <si>
    <t>Vybourání + oprava a doplnění vrstev  , stavební činností dotčených , nezpevněných travnatých ploch                                       "rozsah a specifikace _ VZTAŽENO NA MB VIZ TRASA TRUBNÍHO VEDENÍ" 21,0</t>
  </si>
  <si>
    <t>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</si>
  <si>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</si>
  <si>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</si>
  <si>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</si>
  <si>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</si>
  <si>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</si>
  <si>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                                                 ( 28*1,15 'Přepočtené koeficientem množství )</t>
  </si>
  <si>
    <t>894401R01</t>
  </si>
  <si>
    <t>D+M _ Šachta Š2, O 425, výška: 1,643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</si>
  <si>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</si>
  <si>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</si>
  <si>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</si>
  <si>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</si>
  <si>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</si>
  <si>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</si>
  <si>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</si>
  <si>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</si>
  <si>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</si>
  <si>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</si>
  <si>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</si>
  <si>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</si>
  <si>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</si>
  <si>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</si>
  <si>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</si>
  <si>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</si>
  <si>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</si>
  <si>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</si>
  <si>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</si>
  <si>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</si>
  <si>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</si>
  <si>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</si>
  <si>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</si>
  <si>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</si>
  <si>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</si>
  <si>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</si>
  <si>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</si>
  <si>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</si>
  <si>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</si>
  <si>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</si>
  <si>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</si>
  <si>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</si>
  <si>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</si>
  <si>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</si>
  <si>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</si>
  <si>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</si>
  <si>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</si>
  <si>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</si>
  <si>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</si>
  <si>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</si>
  <si>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</si>
  <si>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</si>
  <si>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</si>
  <si>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</si>
  <si>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</si>
  <si>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</si>
  <si>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</si>
  <si>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</si>
  <si>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</si>
  <si>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Čerpání vody na dopravní výšku do 10 m průměrný přítok do 500 l/min,                                                                                                 ( "předpoklad_bude upřesněno v rámci realizace stavby" 24,0 )</t>
  </si>
  <si>
    <t>132254201</t>
  </si>
  <si>
    <t>Hloubení zapažených rýh š do 2000 mm v hornině třídy těžitelnosti I skupiny 3 objem do 20 m3,                                           ( "trasa kanalizace" (1,0*1,6*11,0)+(1,0*1,5*10,0)</t>
  </si>
  <si>
    <t>Zřízení příložného pažení a rozepření stěn rýh hl do 2 m,                ( "trasa kanalizace" (1,6*2*11,0)+(1,5*2*10,0)</t>
  </si>
  <si>
    <t>Vodorovné přemístění do 50 m výkopku/sypaniny z horniny třídy těžitelnosti I, skupiny 1 až 3,                                                           ( 20,84*2 'Přepočtené koeficientem množství</t>
  </si>
  <si>
    <t>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</si>
  <si>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</si>
  <si>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Poplatek za uložení navážek, zeminy a kamení na recyklační skládce (skládkovné),                                                                         ( 11,76*1,8 'Přepočtené koeficientem množství</t>
  </si>
  <si>
    <t>Zásyp jam, šachet rýh nebo kolem objektů sypaninou se zhutněním ,                                                                                      (32,6)-11,76</t>
  </si>
  <si>
    <t>Obsypání potrubí ručně sypaninou bez prohození, uloženou do 3 m,                                                                                                        ( "trasa kanalizace" 1,0*0,46*(11,0+10,0) )</t>
  </si>
  <si>
    <t>Úprava pláně v hornině třídy těžitelnosti I skupiny 3 se zhutněním ručně,                                                                                                ( "trasa kanalizace" (11,0+10,0)*1,0 )</t>
  </si>
  <si>
    <t>Lože pod potrubí otevřený výkop z kameniva drobného těženého,                                                                                           ( "trasa kanalizace" 1,0*0,1*(11,0+10,0)</t>
  </si>
  <si>
    <t>Vybourání + oprava a doplnění konstrukčních vrstev  , stavební činností dotčených , zpevněných ploch s živičným krytem, ( "rozsah a specifikace _ VZTAŽENO NA MB VIZ TRASA TRUBNÍHO VEDENÍ" (11,0) )</t>
  </si>
  <si>
    <t>Vybourání + oprava a doplnění vrstev  , stavební činností dotčených , nezpevněných travnatých ploch, ( "rozsah a specifikace _ VZTAŽENO NA MB VIZ TRASA TRUBNÍHO VEDENÍ" 10,0</t>
  </si>
  <si>
    <t>trubka kanalizační PVC KG DN 160 SN8                                              ( 21*1,15 'Přepočtené koeficientem množství )</t>
  </si>
  <si>
    <t>D+M _ Šachta Š1, O 425, výška: 2,734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</si>
  <si>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</si>
  <si>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</si>
  <si>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</si>
  <si>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</si>
  <si>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</si>
  <si>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Krytí potrubí z plastů výstražnou fólií z PVC 34cm,                          ( kanalizační trasa" 1,1*(11,0+10,0)</t>
  </si>
  <si>
    <t>SO 08 - 13 - ČOV</t>
  </si>
  <si>
    <t>Čerpání vody na dopravní výšku do 10 m průměrný přítok do 500 l/min,                                                                                                  ( "předpoklad_bude upřesněno v rámci realizace stavby" 48,0</t>
  </si>
  <si>
    <t>Hloubení jam nezapažených v hornině třídy těžitelnosti I skupiny 3 objem do 50 m3 strojně,                                                                     ( "ČOV" 29,0 )</t>
  </si>
  <si>
    <t>Hloubení zapažených rýh š do 2000 mm v hornině třídy těžitelnosti I skupiny 3 objem do 20 m3,                                          (  "trasa kanalizace" (1,0*1,6*3,0)+(1,0*1,5*12,0)</t>
  </si>
  <si>
    <t>Zřízení příložného pažení a rozepření stěn rýh hl do 2 m,                 ( "trasa kanalizace" (2*1,6*3,0)+(2*1,5*12,0)</t>
  </si>
  <si>
    <t>Vodorovné přemístění do 50 m výkopku/sypaniny z horniny třídy těžitelnosti I, skupiny 1 až 3,                                                           ( 29,4*2 'Přepočtené koeficientem množství )</t>
  </si>
  <si>
    <t>Vodorovné přemístění do 10000 m výkopku/sypaniny z horniny třídy těžitelnosti I, skupiny 1 až 3,                                                   ( "kanalizační trasy" (1,0*0,1*15,0)+(1,0*0,46*15,0) + ( "ČOV"  (9,5+1,0+1,0+2,5) )</t>
  </si>
  <si>
    <t>Příplatek k vodorovnému přemístění výkopku/sypaniny z horniny třídy těžitelnosti I skupiny 1 až 3 ZKD 1000 m přes 10000 m,                                                                                          ( 22,4*10 'Přepočtené koeficientem množství</t>
  </si>
  <si>
    <t>Poplatek za uložení navážek, zeminy a kamení na recyklační skládce (skládkovné),                                                              (22,4*1,8 'Přepočtené koeficientem množství</t>
  </si>
  <si>
    <t>Zásyp jam, šachet rýh nebo kolem objektů sypaninou se zhutněním,                                                                                       (29,0+22,8)-22,4</t>
  </si>
  <si>
    <t>Obsypání potrubí ručně sypaninou bez prohození, uloženou do 3 m,                                                                                                       ("trasa kanalizace" (3,0+12,0)*1,0*0,46 )</t>
  </si>
  <si>
    <t>Úprava pláně v hornině třídy těžitelnosti I skupiny 3 se zhutněním ručně,                                                                                                ("trasa kanalizace" (3,0+12,0)*1,0) + ( "ČOV"  (2,5*2,5) )</t>
  </si>
  <si>
    <t>Polštáře zhutněné pod základy ze štěrkopísku tříděného,              ( "ČOV"  (2,5*2,5)*0,15</t>
  </si>
  <si>
    <t>38641111R</t>
  </si>
  <si>
    <t>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</si>
  <si>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</si>
  <si>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Podkladní nebo výplňová vrstva z betonu C 16/20 tl do 100 mm,  ( "ČOV"  (2,5*2,5)</t>
  </si>
  <si>
    <t>Lože pod potrubí otevřený výkop z kameniva drobného těženého, ( "trasa kanalizace" (3,0+12,0)*1,0*0,1 )</t>
  </si>
  <si>
    <t>Vybourání + oprava a doplnění konstrukčních vrstev  , stavební činností dotčených , zpevněných ploch s živičným krytem,               ( "rozsah a specifikace _ VZTAŽENO NA MB VIZ TRASA TRUBNÍHO VEDENÍ" 3,0</t>
  </si>
  <si>
    <t>Vybourání + oprava a doplnění vrstev  , stavební činností dotčených , nezpevněných travnatých ploch,                                 ( "rozsah a specifikace _ VZTAŽENO NA MB VIZ TRASA TRUBNÍHO VEDENÍ" 12,0</t>
  </si>
  <si>
    <t>Výztuž mazanin svařovanými sítěmi Kari,                                           ( "ČOV" (2,5*2,5)*1*(5,0*1,25)/1000 )</t>
  </si>
  <si>
    <t>trubka kanalizační PVC KG DN 160 SN815*1,15 'Přepočtené koeficientem množství,                                                                       ( D+M _ Šachta Š8, O 425, výška: 0,983 )</t>
  </si>
  <si>
    <t>D+M _ Šachta Š8, O 425, výška: 0,983</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</si>
  <si>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</si>
  <si>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</si>
  <si>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</si>
  <si>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Krytí potrubí z plastů výstražnou fólií z PVC 34cm,                          ( "kanalizační trasa" 1,1*(15,0)</t>
  </si>
  <si>
    <t>VRN - HZ HEŘMANICE</t>
  </si>
  <si>
    <t>D1 - VRN</t>
  </si>
  <si>
    <t>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</si>
  <si>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</si>
  <si>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</si>
  <si>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</si>
  <si>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</si>
  <si>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</si>
  <si>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</si>
  <si>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</si>
  <si>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</si>
  <si>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</si>
  <si>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</si>
  <si>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</si>
  <si>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</si>
  <si>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</si>
  <si>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</si>
  <si>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</si>
  <si>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</si>
  <si>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</si>
  <si>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</si>
  <si>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</si>
  <si>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</si>
  <si>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</si>
  <si>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</si>
  <si>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</si>
  <si>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</si>
  <si>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</si>
  <si>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</si>
  <si>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70M2, BEZPEČNOSTNÍ TABULKY S VÝSTRAHOU</t>
  </si>
  <si>
    <t>M13</t>
  </si>
  <si>
    <t>PRAVIDELNÉ ČIŠTĚNÍ STÁVAJÍCÍCH OBSLUŽNÝCH KOMUNIKACÍ SPOJENÝCH SE STAVBOU</t>
  </si>
  <si>
    <t>M14</t>
  </si>
  <si>
    <t>D+M INFORMAČNÍ TABULE STAVBY DLE POŽADAVKŮ OBJEDNATELE STAVBY</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</si>
  <si>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</si>
  <si>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</si>
  <si>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</si>
  <si>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</si>
  <si>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</si>
  <si>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</si>
  <si>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</si>
  <si>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</si>
  <si>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</si>
  <si>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</si>
  <si>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</si>
  <si>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</si>
  <si>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</si>
  <si>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</si>
  <si>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</si>
  <si>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</si>
  <si>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</si>
  <si>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</si>
  <si>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VRN  CELKEM</t>
  </si>
  <si>
    <t>Hydor s.r.o.</t>
  </si>
  <si>
    <t>CZ25818457</t>
  </si>
  <si>
    <t>25818457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</si>
</sst>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0" fillId="0" borderId="19" xfId="0" applyBorder="1" applyAlignment="1">
      <alignment vertical="center"/>
    </xf>
    <xf numFmtId="0" fontId="0" fillId="0" borderId="21" xfId="0"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0" fillId="0" borderId="0" xfId="0"/>
    <xf numFmtId="0" fontId="22" fillId="4" borderId="7" xfId="0" applyFont="1" applyFill="1" applyBorder="1" applyAlignment="1">
      <alignment horizontal="right" vertical="center"/>
    </xf>
    <xf numFmtId="0" fontId="22" fillId="4" borderId="7"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topLeftCell="A61" workbookViewId="0">
      <selection activeCell="W11" sqref="W1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196"/>
      <c r="AS2" s="196"/>
      <c r="AT2" s="196"/>
      <c r="AU2" s="196"/>
      <c r="AV2" s="196"/>
      <c r="AW2" s="196"/>
      <c r="AX2" s="196"/>
      <c r="AY2" s="196"/>
      <c r="AZ2" s="196"/>
      <c r="BA2" s="196"/>
      <c r="BB2" s="196"/>
      <c r="BC2" s="196"/>
      <c r="BD2" s="196"/>
      <c r="BE2" s="196"/>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2" t="s">
        <v>14</v>
      </c>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19"/>
      <c r="BE5" s="209" t="s">
        <v>15</v>
      </c>
      <c r="BS5" s="16" t="s">
        <v>6</v>
      </c>
    </row>
    <row r="6" spans="1:74" ht="36.950000000000003" customHeight="1">
      <c r="B6" s="19"/>
      <c r="D6" s="25" t="s">
        <v>16</v>
      </c>
      <c r="K6" s="213" t="s">
        <v>17</v>
      </c>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R6" s="19"/>
      <c r="BE6" s="210"/>
      <c r="BS6" s="16" t="s">
        <v>6</v>
      </c>
    </row>
    <row r="7" spans="1:74" ht="12" customHeight="1">
      <c r="B7" s="19"/>
      <c r="D7" s="26" t="s">
        <v>18</v>
      </c>
      <c r="K7" s="24" t="s">
        <v>1</v>
      </c>
      <c r="AK7" s="26" t="s">
        <v>19</v>
      </c>
      <c r="AN7" s="24" t="s">
        <v>1</v>
      </c>
      <c r="AR7" s="19"/>
      <c r="BE7" s="210"/>
      <c r="BS7" s="16" t="s">
        <v>6</v>
      </c>
    </row>
    <row r="8" spans="1:74" ht="12" customHeight="1">
      <c r="B8" s="19"/>
      <c r="D8" s="26" t="s">
        <v>20</v>
      </c>
      <c r="K8" s="24" t="s">
        <v>21</v>
      </c>
      <c r="AK8" s="26" t="s">
        <v>22</v>
      </c>
      <c r="AN8" s="27" t="s">
        <v>23</v>
      </c>
      <c r="AR8" s="19"/>
      <c r="BE8" s="210"/>
      <c r="BS8" s="16" t="s">
        <v>6</v>
      </c>
    </row>
    <row r="9" spans="1:74" ht="14.45" customHeight="1">
      <c r="B9" s="19"/>
      <c r="AR9" s="19"/>
      <c r="BE9" s="210"/>
      <c r="BS9" s="16" t="s">
        <v>6</v>
      </c>
    </row>
    <row r="10" spans="1:74" ht="12" customHeight="1">
      <c r="B10" s="19"/>
      <c r="D10" s="26" t="s">
        <v>24</v>
      </c>
      <c r="AK10" s="26" t="s">
        <v>25</v>
      </c>
      <c r="AN10" s="24" t="s">
        <v>1</v>
      </c>
      <c r="AR10" s="19"/>
      <c r="BE10" s="210"/>
      <c r="BS10" s="16" t="s">
        <v>6</v>
      </c>
    </row>
    <row r="11" spans="1:74" ht="18.399999999999999" customHeight="1">
      <c r="B11" s="19"/>
      <c r="E11" s="24" t="s">
        <v>26</v>
      </c>
      <c r="AK11" s="26" t="s">
        <v>27</v>
      </c>
      <c r="AN11" s="24" t="s">
        <v>1</v>
      </c>
      <c r="AR11" s="19"/>
      <c r="BE11" s="210"/>
      <c r="BS11" s="16" t="s">
        <v>6</v>
      </c>
    </row>
    <row r="12" spans="1:74" ht="6.95" customHeight="1">
      <c r="B12" s="19"/>
      <c r="AR12" s="19"/>
      <c r="BE12" s="210"/>
      <c r="BS12" s="16" t="s">
        <v>6</v>
      </c>
    </row>
    <row r="13" spans="1:74" ht="12" customHeight="1">
      <c r="B13" s="19"/>
      <c r="D13" s="26" t="s">
        <v>28</v>
      </c>
      <c r="AK13" s="26" t="s">
        <v>25</v>
      </c>
      <c r="AN13" s="28" t="s">
        <v>4191</v>
      </c>
      <c r="AR13" s="19"/>
      <c r="BE13" s="210"/>
      <c r="BS13" s="16" t="s">
        <v>6</v>
      </c>
    </row>
    <row r="14" spans="1:74" ht="12.75">
      <c r="B14" s="19"/>
      <c r="E14" s="214" t="s">
        <v>4189</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6" t="s">
        <v>27</v>
      </c>
      <c r="AN14" s="28" t="s">
        <v>4190</v>
      </c>
      <c r="AR14" s="19"/>
      <c r="BE14" s="210"/>
      <c r="BS14" s="16" t="s">
        <v>6</v>
      </c>
    </row>
    <row r="15" spans="1:74" ht="6.95" customHeight="1">
      <c r="B15" s="19"/>
      <c r="AR15" s="19"/>
      <c r="BE15" s="210"/>
      <c r="BS15" s="16" t="s">
        <v>4</v>
      </c>
    </row>
    <row r="16" spans="1:74" ht="12" customHeight="1">
      <c r="B16" s="19"/>
      <c r="D16" s="26" t="s">
        <v>29</v>
      </c>
      <c r="AK16" s="26" t="s">
        <v>25</v>
      </c>
      <c r="AN16" s="24" t="s">
        <v>30</v>
      </c>
      <c r="AR16" s="19"/>
      <c r="BE16" s="210"/>
      <c r="BS16" s="16" t="s">
        <v>4</v>
      </c>
    </row>
    <row r="17" spans="2:71" ht="18.399999999999999" customHeight="1">
      <c r="B17" s="19"/>
      <c r="E17" s="24" t="s">
        <v>31</v>
      </c>
      <c r="AK17" s="26" t="s">
        <v>27</v>
      </c>
      <c r="AN17" s="24" t="s">
        <v>32</v>
      </c>
      <c r="AR17" s="19"/>
      <c r="BE17" s="210"/>
      <c r="BS17" s="16" t="s">
        <v>33</v>
      </c>
    </row>
    <row r="18" spans="2:71" ht="6.95" customHeight="1">
      <c r="B18" s="19"/>
      <c r="AR18" s="19"/>
      <c r="BE18" s="210"/>
      <c r="BS18" s="16" t="s">
        <v>6</v>
      </c>
    </row>
    <row r="19" spans="2:71" ht="12" customHeight="1">
      <c r="B19" s="19"/>
      <c r="D19" s="26" t="s">
        <v>34</v>
      </c>
      <c r="AK19" s="26" t="s">
        <v>25</v>
      </c>
      <c r="AN19" s="24" t="s">
        <v>30</v>
      </c>
      <c r="AR19" s="19"/>
      <c r="BE19" s="210"/>
      <c r="BS19" s="16" t="s">
        <v>6</v>
      </c>
    </row>
    <row r="20" spans="2:71" ht="18.399999999999999" customHeight="1">
      <c r="B20" s="19"/>
      <c r="E20" s="24" t="s">
        <v>35</v>
      </c>
      <c r="AK20" s="26" t="s">
        <v>27</v>
      </c>
      <c r="AN20" s="24" t="s">
        <v>32</v>
      </c>
      <c r="AR20" s="19"/>
      <c r="BE20" s="210"/>
      <c r="BS20" s="16" t="s">
        <v>33</v>
      </c>
    </row>
    <row r="21" spans="2:71" ht="6.95" customHeight="1">
      <c r="B21" s="19"/>
      <c r="AR21" s="19"/>
      <c r="BE21" s="210"/>
    </row>
    <row r="22" spans="2:71" ht="12" customHeight="1">
      <c r="B22" s="19"/>
      <c r="D22" s="26" t="s">
        <v>36</v>
      </c>
      <c r="AR22" s="19"/>
      <c r="BE22" s="210"/>
    </row>
    <row r="23" spans="2:71" ht="16.5" customHeight="1">
      <c r="B23" s="19"/>
      <c r="E23" s="216" t="s">
        <v>1</v>
      </c>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R23" s="19"/>
      <c r="BE23" s="210"/>
    </row>
    <row r="24" spans="2:71" ht="6.95" customHeight="1">
      <c r="B24" s="19"/>
      <c r="AR24" s="19"/>
      <c r="BE24" s="210"/>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0"/>
    </row>
    <row r="26" spans="2:71" s="1" customFormat="1" ht="25.9"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7">
        <f>ROUND(AG94,2)</f>
        <v>28684184.16</v>
      </c>
      <c r="AL26" s="218"/>
      <c r="AM26" s="218"/>
      <c r="AN26" s="218"/>
      <c r="AO26" s="218"/>
      <c r="AR26" s="31"/>
      <c r="BE26" s="210"/>
    </row>
    <row r="27" spans="2:71" s="1" customFormat="1" ht="6.95" customHeight="1">
      <c r="B27" s="31"/>
      <c r="AR27" s="31"/>
      <c r="BE27" s="210"/>
    </row>
    <row r="28" spans="2:71" s="1" customFormat="1" ht="12.75">
      <c r="B28" s="31"/>
      <c r="L28" s="219" t="s">
        <v>38</v>
      </c>
      <c r="M28" s="219"/>
      <c r="N28" s="219"/>
      <c r="O28" s="219"/>
      <c r="P28" s="219"/>
      <c r="W28" s="219" t="s">
        <v>39</v>
      </c>
      <c r="X28" s="219"/>
      <c r="Y28" s="219"/>
      <c r="Z28" s="219"/>
      <c r="AA28" s="219"/>
      <c r="AB28" s="219"/>
      <c r="AC28" s="219"/>
      <c r="AD28" s="219"/>
      <c r="AE28" s="219"/>
      <c r="AK28" s="219" t="s">
        <v>40</v>
      </c>
      <c r="AL28" s="219"/>
      <c r="AM28" s="219"/>
      <c r="AN28" s="219"/>
      <c r="AO28" s="219"/>
      <c r="AR28" s="31"/>
      <c r="BE28" s="210"/>
    </row>
    <row r="29" spans="2:71" s="2" customFormat="1" ht="14.45" customHeight="1">
      <c r="B29" s="35"/>
      <c r="D29" s="26" t="s">
        <v>41</v>
      </c>
      <c r="F29" s="26" t="s">
        <v>42</v>
      </c>
      <c r="L29" s="204">
        <v>0.21</v>
      </c>
      <c r="M29" s="203"/>
      <c r="N29" s="203"/>
      <c r="O29" s="203"/>
      <c r="P29" s="203"/>
      <c r="W29" s="202">
        <f>ROUND(AZ94, 2)</f>
        <v>28684184.16</v>
      </c>
      <c r="X29" s="203"/>
      <c r="Y29" s="203"/>
      <c r="Z29" s="203"/>
      <c r="AA29" s="203"/>
      <c r="AB29" s="203"/>
      <c r="AC29" s="203"/>
      <c r="AD29" s="203"/>
      <c r="AE29" s="203"/>
      <c r="AK29" s="202">
        <f>ROUND(AV94, 2)</f>
        <v>6023678.6699999999</v>
      </c>
      <c r="AL29" s="203"/>
      <c r="AM29" s="203"/>
      <c r="AN29" s="203"/>
      <c r="AO29" s="203"/>
      <c r="AR29" s="35"/>
      <c r="BE29" s="211"/>
    </row>
    <row r="30" spans="2:71" s="2" customFormat="1" ht="14.45" customHeight="1">
      <c r="B30" s="35"/>
      <c r="F30" s="26" t="s">
        <v>43</v>
      </c>
      <c r="L30" s="204">
        <v>0.15</v>
      </c>
      <c r="M30" s="203"/>
      <c r="N30" s="203"/>
      <c r="O30" s="203"/>
      <c r="P30" s="203"/>
      <c r="W30" s="202">
        <f>ROUND(BA94, 2)</f>
        <v>0</v>
      </c>
      <c r="X30" s="203"/>
      <c r="Y30" s="203"/>
      <c r="Z30" s="203"/>
      <c r="AA30" s="203"/>
      <c r="AB30" s="203"/>
      <c r="AC30" s="203"/>
      <c r="AD30" s="203"/>
      <c r="AE30" s="203"/>
      <c r="AK30" s="202">
        <f>ROUND(AW94, 2)</f>
        <v>0</v>
      </c>
      <c r="AL30" s="203"/>
      <c r="AM30" s="203"/>
      <c r="AN30" s="203"/>
      <c r="AO30" s="203"/>
      <c r="AR30" s="35"/>
      <c r="BE30" s="211"/>
    </row>
    <row r="31" spans="2:71" s="2" customFormat="1" ht="14.45" hidden="1" customHeight="1">
      <c r="B31" s="35"/>
      <c r="F31" s="26" t="s">
        <v>44</v>
      </c>
      <c r="L31" s="204">
        <v>0.21</v>
      </c>
      <c r="M31" s="203"/>
      <c r="N31" s="203"/>
      <c r="O31" s="203"/>
      <c r="P31" s="203"/>
      <c r="W31" s="202">
        <f>ROUND(BB94, 2)</f>
        <v>0</v>
      </c>
      <c r="X31" s="203"/>
      <c r="Y31" s="203"/>
      <c r="Z31" s="203"/>
      <c r="AA31" s="203"/>
      <c r="AB31" s="203"/>
      <c r="AC31" s="203"/>
      <c r="AD31" s="203"/>
      <c r="AE31" s="203"/>
      <c r="AK31" s="202">
        <v>0</v>
      </c>
      <c r="AL31" s="203"/>
      <c r="AM31" s="203"/>
      <c r="AN31" s="203"/>
      <c r="AO31" s="203"/>
      <c r="AR31" s="35"/>
      <c r="BE31" s="211"/>
    </row>
    <row r="32" spans="2:71" s="2" customFormat="1" ht="14.45" hidden="1" customHeight="1">
      <c r="B32" s="35"/>
      <c r="F32" s="26" t="s">
        <v>45</v>
      </c>
      <c r="L32" s="204">
        <v>0.15</v>
      </c>
      <c r="M32" s="203"/>
      <c r="N32" s="203"/>
      <c r="O32" s="203"/>
      <c r="P32" s="203"/>
      <c r="W32" s="202">
        <f>ROUND(BC94, 2)</f>
        <v>0</v>
      </c>
      <c r="X32" s="203"/>
      <c r="Y32" s="203"/>
      <c r="Z32" s="203"/>
      <c r="AA32" s="203"/>
      <c r="AB32" s="203"/>
      <c r="AC32" s="203"/>
      <c r="AD32" s="203"/>
      <c r="AE32" s="203"/>
      <c r="AK32" s="202">
        <v>0</v>
      </c>
      <c r="AL32" s="203"/>
      <c r="AM32" s="203"/>
      <c r="AN32" s="203"/>
      <c r="AO32" s="203"/>
      <c r="AR32" s="35"/>
      <c r="BE32" s="211"/>
    </row>
    <row r="33" spans="2:57" s="2" customFormat="1" ht="14.45" hidden="1" customHeight="1">
      <c r="B33" s="35"/>
      <c r="F33" s="26" t="s">
        <v>46</v>
      </c>
      <c r="L33" s="204">
        <v>0</v>
      </c>
      <c r="M33" s="203"/>
      <c r="N33" s="203"/>
      <c r="O33" s="203"/>
      <c r="P33" s="203"/>
      <c r="W33" s="202">
        <f>ROUND(BD94, 2)</f>
        <v>0</v>
      </c>
      <c r="X33" s="203"/>
      <c r="Y33" s="203"/>
      <c r="Z33" s="203"/>
      <c r="AA33" s="203"/>
      <c r="AB33" s="203"/>
      <c r="AC33" s="203"/>
      <c r="AD33" s="203"/>
      <c r="AE33" s="203"/>
      <c r="AK33" s="202">
        <v>0</v>
      </c>
      <c r="AL33" s="203"/>
      <c r="AM33" s="203"/>
      <c r="AN33" s="203"/>
      <c r="AO33" s="203"/>
      <c r="AR33" s="35"/>
      <c r="BE33" s="211"/>
    </row>
    <row r="34" spans="2:57" s="1" customFormat="1" ht="6.95" customHeight="1">
      <c r="B34" s="31"/>
      <c r="AR34" s="31"/>
      <c r="BE34" s="210"/>
    </row>
    <row r="35" spans="2:57" s="1" customFormat="1" ht="25.9" customHeight="1">
      <c r="B35" s="31"/>
      <c r="C35" s="36"/>
      <c r="D35" s="37" t="s">
        <v>47</v>
      </c>
      <c r="E35" s="38"/>
      <c r="F35" s="38"/>
      <c r="G35" s="38"/>
      <c r="H35" s="38"/>
      <c r="I35" s="38"/>
      <c r="J35" s="38"/>
      <c r="K35" s="38"/>
      <c r="L35" s="38"/>
      <c r="M35" s="38"/>
      <c r="N35" s="38"/>
      <c r="O35" s="38"/>
      <c r="P35" s="38"/>
      <c r="Q35" s="38"/>
      <c r="R35" s="38"/>
      <c r="S35" s="38"/>
      <c r="T35" s="39" t="s">
        <v>48</v>
      </c>
      <c r="U35" s="38"/>
      <c r="V35" s="38"/>
      <c r="W35" s="38"/>
      <c r="X35" s="208" t="s">
        <v>49</v>
      </c>
      <c r="Y35" s="206"/>
      <c r="Z35" s="206"/>
      <c r="AA35" s="206"/>
      <c r="AB35" s="206"/>
      <c r="AC35" s="38"/>
      <c r="AD35" s="38"/>
      <c r="AE35" s="38"/>
      <c r="AF35" s="38"/>
      <c r="AG35" s="38"/>
      <c r="AH35" s="38"/>
      <c r="AI35" s="38"/>
      <c r="AJ35" s="38"/>
      <c r="AK35" s="205">
        <f>SUM(AK26:AK33)</f>
        <v>34707862.829999998</v>
      </c>
      <c r="AL35" s="206"/>
      <c r="AM35" s="206"/>
      <c r="AN35" s="206"/>
      <c r="AO35" s="207"/>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50</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51</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52</v>
      </c>
      <c r="E60" s="33"/>
      <c r="F60" s="33"/>
      <c r="G60" s="33"/>
      <c r="H60" s="33"/>
      <c r="I60" s="33"/>
      <c r="J60" s="33"/>
      <c r="K60" s="33"/>
      <c r="L60" s="33"/>
      <c r="M60" s="33"/>
      <c r="N60" s="33"/>
      <c r="O60" s="33"/>
      <c r="P60" s="33"/>
      <c r="Q60" s="33"/>
      <c r="R60" s="33"/>
      <c r="S60" s="33"/>
      <c r="T60" s="33"/>
      <c r="U60" s="33"/>
      <c r="V60" s="42" t="s">
        <v>53</v>
      </c>
      <c r="W60" s="33"/>
      <c r="X60" s="33"/>
      <c r="Y60" s="33"/>
      <c r="Z60" s="33"/>
      <c r="AA60" s="33"/>
      <c r="AB60" s="33"/>
      <c r="AC60" s="33"/>
      <c r="AD60" s="33"/>
      <c r="AE60" s="33"/>
      <c r="AF60" s="33"/>
      <c r="AG60" s="33"/>
      <c r="AH60" s="42" t="s">
        <v>52</v>
      </c>
      <c r="AI60" s="33"/>
      <c r="AJ60" s="33"/>
      <c r="AK60" s="33"/>
      <c r="AL60" s="33"/>
      <c r="AM60" s="42" t="s">
        <v>53</v>
      </c>
      <c r="AN60" s="33"/>
      <c r="AO60" s="33"/>
      <c r="AR60" s="31"/>
    </row>
    <row r="61" spans="2:44">
      <c r="B61" s="19"/>
      <c r="AR61" s="19"/>
    </row>
    <row r="62" spans="2:44">
      <c r="B62" s="19"/>
      <c r="AR62" s="19"/>
    </row>
    <row r="63" spans="2:44">
      <c r="B63" s="19"/>
      <c r="AR63" s="19"/>
    </row>
    <row r="64" spans="2:44" s="1" customFormat="1" ht="12.75">
      <c r="B64" s="31"/>
      <c r="D64" s="40" t="s">
        <v>54</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55</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52</v>
      </c>
      <c r="E75" s="33"/>
      <c r="F75" s="33"/>
      <c r="G75" s="33"/>
      <c r="H75" s="33"/>
      <c r="I75" s="33"/>
      <c r="J75" s="33"/>
      <c r="K75" s="33"/>
      <c r="L75" s="33"/>
      <c r="M75" s="33"/>
      <c r="N75" s="33"/>
      <c r="O75" s="33"/>
      <c r="P75" s="33"/>
      <c r="Q75" s="33"/>
      <c r="R75" s="33"/>
      <c r="S75" s="33"/>
      <c r="T75" s="33"/>
      <c r="U75" s="33"/>
      <c r="V75" s="42" t="s">
        <v>53</v>
      </c>
      <c r="W75" s="33"/>
      <c r="X75" s="33"/>
      <c r="Y75" s="33"/>
      <c r="Z75" s="33"/>
      <c r="AA75" s="33"/>
      <c r="AB75" s="33"/>
      <c r="AC75" s="33"/>
      <c r="AD75" s="33"/>
      <c r="AE75" s="33"/>
      <c r="AF75" s="33"/>
      <c r="AG75" s="33"/>
      <c r="AH75" s="42" t="s">
        <v>52</v>
      </c>
      <c r="AI75" s="33"/>
      <c r="AJ75" s="33"/>
      <c r="AK75" s="33"/>
      <c r="AL75" s="33"/>
      <c r="AM75" s="42" t="s">
        <v>53</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56</v>
      </c>
      <c r="AR82" s="31"/>
    </row>
    <row r="83" spans="1:91" s="1" customFormat="1" ht="6.95" customHeight="1">
      <c r="B83" s="31"/>
      <c r="AR83" s="31"/>
    </row>
    <row r="84" spans="1:91" s="3" customFormat="1" ht="12" customHeight="1">
      <c r="B84" s="47"/>
      <c r="C84" s="26" t="s">
        <v>13</v>
      </c>
      <c r="L84" s="3" t="str">
        <f>K5</f>
        <v>01082021</v>
      </c>
      <c r="AR84" s="47"/>
    </row>
    <row r="85" spans="1:91" s="4" customFormat="1" ht="36.950000000000003" customHeight="1">
      <c r="B85" s="48"/>
      <c r="C85" s="49" t="s">
        <v>16</v>
      </c>
      <c r="L85" s="222" t="str">
        <f>K6</f>
        <v>STAVEBNÍ ÚPRAVY HASIČSKÉ ZBROJNICE HEŘMANICE - SLEZSKÁ OSTRAVA</v>
      </c>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R85" s="48"/>
    </row>
    <row r="86" spans="1:91" s="1" customFormat="1" ht="6.95" customHeight="1">
      <c r="B86" s="31"/>
      <c r="AR86" s="31"/>
    </row>
    <row r="87" spans="1:91" s="1" customFormat="1" ht="12" customHeight="1">
      <c r="B87" s="31"/>
      <c r="C87" s="26" t="s">
        <v>20</v>
      </c>
      <c r="L87" s="50" t="str">
        <f>IF(K8="","",K8)</f>
        <v>SLEZSKÁ OSTRAVA</v>
      </c>
      <c r="AI87" s="26" t="s">
        <v>22</v>
      </c>
      <c r="AM87" s="199" t="str">
        <f>IF(AN8= "","",AN8)</f>
        <v>10. 8. 2023</v>
      </c>
      <c r="AN87" s="199"/>
      <c r="AR87" s="31"/>
    </row>
    <row r="88" spans="1:91" s="1" customFormat="1" ht="6.95" customHeight="1">
      <c r="B88" s="31"/>
      <c r="AR88" s="31"/>
    </row>
    <row r="89" spans="1:91" s="1" customFormat="1" ht="15.2" customHeight="1">
      <c r="B89" s="31"/>
      <c r="C89" s="26" t="s">
        <v>24</v>
      </c>
      <c r="L89" s="3" t="str">
        <f>IF(E11= "","",E11)</f>
        <v>SMO - SLEZSKÁ OSTRAVA</v>
      </c>
      <c r="AI89" s="26" t="s">
        <v>29</v>
      </c>
      <c r="AM89" s="200" t="str">
        <f>IF(E17="","",E17)</f>
        <v>SPAN s.r.o.</v>
      </c>
      <c r="AN89" s="201"/>
      <c r="AO89" s="201"/>
      <c r="AP89" s="201"/>
      <c r="AR89" s="31"/>
      <c r="AS89" s="192" t="s">
        <v>57</v>
      </c>
      <c r="AT89" s="193"/>
      <c r="AU89" s="52"/>
      <c r="AV89" s="52"/>
      <c r="AW89" s="52"/>
      <c r="AX89" s="52"/>
      <c r="AY89" s="52"/>
      <c r="AZ89" s="52"/>
      <c r="BA89" s="52"/>
      <c r="BB89" s="52"/>
      <c r="BC89" s="52"/>
      <c r="BD89" s="53"/>
    </row>
    <row r="90" spans="1:91" s="1" customFormat="1" ht="15.2" customHeight="1">
      <c r="B90" s="31"/>
      <c r="C90" s="26" t="s">
        <v>28</v>
      </c>
      <c r="L90" s="3" t="str">
        <f>IF(E14= "Vyplň údaj","",E14)</f>
        <v>Hydor s.r.o.</v>
      </c>
      <c r="AI90" s="26" t="s">
        <v>34</v>
      </c>
      <c r="AM90" s="200" t="str">
        <f>IF(E20="","",E20)</f>
        <v>SPAN S.R.O.</v>
      </c>
      <c r="AN90" s="201"/>
      <c r="AO90" s="201"/>
      <c r="AP90" s="201"/>
      <c r="AR90" s="31"/>
      <c r="AS90" s="194"/>
      <c r="AT90" s="195"/>
      <c r="BD90" s="55"/>
    </row>
    <row r="91" spans="1:91" s="1" customFormat="1" ht="10.9" customHeight="1">
      <c r="B91" s="31"/>
      <c r="AR91" s="31"/>
      <c r="AS91" s="194"/>
      <c r="AT91" s="195"/>
      <c r="BD91" s="55"/>
    </row>
    <row r="92" spans="1:91" s="1" customFormat="1" ht="29.25" customHeight="1">
      <c r="B92" s="31"/>
      <c r="C92" s="226" t="s">
        <v>58</v>
      </c>
      <c r="D92" s="198"/>
      <c r="E92" s="198"/>
      <c r="F92" s="198"/>
      <c r="G92" s="198"/>
      <c r="H92" s="56"/>
      <c r="I92" s="224" t="s">
        <v>59</v>
      </c>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7" t="s">
        <v>60</v>
      </c>
      <c r="AH92" s="198"/>
      <c r="AI92" s="198"/>
      <c r="AJ92" s="198"/>
      <c r="AK92" s="198"/>
      <c r="AL92" s="198"/>
      <c r="AM92" s="198"/>
      <c r="AN92" s="224" t="s">
        <v>61</v>
      </c>
      <c r="AO92" s="198"/>
      <c r="AP92" s="225"/>
      <c r="AQ92" s="57" t="s">
        <v>62</v>
      </c>
      <c r="AR92" s="31"/>
      <c r="AS92" s="58" t="s">
        <v>63</v>
      </c>
      <c r="AT92" s="59" t="s">
        <v>64</v>
      </c>
      <c r="AU92" s="59" t="s">
        <v>65</v>
      </c>
      <c r="AV92" s="59" t="s">
        <v>66</v>
      </c>
      <c r="AW92" s="59" t="s">
        <v>67</v>
      </c>
      <c r="AX92" s="59" t="s">
        <v>68</v>
      </c>
      <c r="AY92" s="59" t="s">
        <v>69</v>
      </c>
      <c r="AZ92" s="59" t="s">
        <v>70</v>
      </c>
      <c r="BA92" s="59" t="s">
        <v>71</v>
      </c>
      <c r="BB92" s="59" t="s">
        <v>72</v>
      </c>
      <c r="BC92" s="59" t="s">
        <v>73</v>
      </c>
      <c r="BD92" s="60" t="s">
        <v>74</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75</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1">
        <f>ROUND(SUM(AG95:AG108),2)</f>
        <v>28684184.16</v>
      </c>
      <c r="AH94" s="221"/>
      <c r="AI94" s="221"/>
      <c r="AJ94" s="221"/>
      <c r="AK94" s="221"/>
      <c r="AL94" s="221"/>
      <c r="AM94" s="221"/>
      <c r="AN94" s="191">
        <f t="shared" ref="AN94:AN108" si="0">SUM(AG94,AT94)</f>
        <v>34707862.829999998</v>
      </c>
      <c r="AO94" s="191"/>
      <c r="AP94" s="191"/>
      <c r="AQ94" s="66" t="s">
        <v>1</v>
      </c>
      <c r="AR94" s="62"/>
      <c r="AS94" s="67">
        <f>ROUND(SUM(AS95:AS108),2)</f>
        <v>0</v>
      </c>
      <c r="AT94" s="68">
        <f t="shared" ref="AT94:AT108" si="1">ROUND(SUM(AV94:AW94),2)</f>
        <v>6023678.6699999999</v>
      </c>
      <c r="AU94" s="69">
        <f>ROUND(SUM(AU95:AU108),5)</f>
        <v>0</v>
      </c>
      <c r="AV94" s="68">
        <f>ROUND(AZ94*L29,2)</f>
        <v>6023678.6699999999</v>
      </c>
      <c r="AW94" s="68">
        <f>ROUND(BA94*L30,2)</f>
        <v>0</v>
      </c>
      <c r="AX94" s="68">
        <f>ROUND(BB94*L29,2)</f>
        <v>0</v>
      </c>
      <c r="AY94" s="68">
        <f>ROUND(BC94*L30,2)</f>
        <v>0</v>
      </c>
      <c r="AZ94" s="68">
        <f>ROUND(SUM(AZ95:AZ108),2)</f>
        <v>28684184.16</v>
      </c>
      <c r="BA94" s="68">
        <f>ROUND(SUM(BA95:BA108),2)</f>
        <v>0</v>
      </c>
      <c r="BB94" s="68">
        <f>ROUND(SUM(BB95:BB108),2)</f>
        <v>0</v>
      </c>
      <c r="BC94" s="68">
        <f>ROUND(SUM(BC95:BC108),2)</f>
        <v>0</v>
      </c>
      <c r="BD94" s="70">
        <f>ROUND(SUM(BD95:BD108),2)</f>
        <v>0</v>
      </c>
      <c r="BS94" s="71" t="s">
        <v>76</v>
      </c>
      <c r="BT94" s="71" t="s">
        <v>77</v>
      </c>
      <c r="BU94" s="72" t="s">
        <v>78</v>
      </c>
      <c r="BV94" s="71" t="s">
        <v>79</v>
      </c>
      <c r="BW94" s="71" t="s">
        <v>5</v>
      </c>
      <c r="BX94" s="71" t="s">
        <v>80</v>
      </c>
      <c r="CL94" s="71" t="s">
        <v>1</v>
      </c>
    </row>
    <row r="95" spans="1:91" s="6" customFormat="1" ht="24.75" customHeight="1">
      <c r="A95" s="73" t="s">
        <v>81</v>
      </c>
      <c r="B95" s="74"/>
      <c r="C95" s="75"/>
      <c r="D95" s="220" t="s">
        <v>82</v>
      </c>
      <c r="E95" s="220"/>
      <c r="F95" s="220"/>
      <c r="G95" s="220"/>
      <c r="H95" s="220"/>
      <c r="I95" s="76"/>
      <c r="J95" s="220" t="s">
        <v>83</v>
      </c>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189">
        <f>'SO 01 - 1 - Bourací práce...'!J30</f>
        <v>295893.25</v>
      </c>
      <c r="AH95" s="190"/>
      <c r="AI95" s="190"/>
      <c r="AJ95" s="190"/>
      <c r="AK95" s="190"/>
      <c r="AL95" s="190"/>
      <c r="AM95" s="190"/>
      <c r="AN95" s="189">
        <f t="shared" si="0"/>
        <v>358030.83</v>
      </c>
      <c r="AO95" s="190"/>
      <c r="AP95" s="190"/>
      <c r="AQ95" s="77" t="s">
        <v>84</v>
      </c>
      <c r="AR95" s="74"/>
      <c r="AS95" s="78">
        <v>0</v>
      </c>
      <c r="AT95" s="79">
        <f t="shared" si="1"/>
        <v>62137.58</v>
      </c>
      <c r="AU95" s="80">
        <f>'SO 01 - 1 - Bourací práce...'!P127</f>
        <v>0</v>
      </c>
      <c r="AV95" s="79">
        <f>'SO 01 - 1 - Bourací práce...'!J33</f>
        <v>62137.58</v>
      </c>
      <c r="AW95" s="79">
        <f>'SO 01 - 1 - Bourací práce...'!J34</f>
        <v>0</v>
      </c>
      <c r="AX95" s="79">
        <f>'SO 01 - 1 - Bourací práce...'!J35</f>
        <v>0</v>
      </c>
      <c r="AY95" s="79">
        <f>'SO 01 - 1 - Bourací práce...'!J36</f>
        <v>0</v>
      </c>
      <c r="AZ95" s="79">
        <f>'SO 01 - 1 - Bourací práce...'!F33</f>
        <v>295893.25</v>
      </c>
      <c r="BA95" s="79">
        <f>'SO 01 - 1 - Bourací práce...'!F34</f>
        <v>0</v>
      </c>
      <c r="BB95" s="79">
        <f>'SO 01 - 1 - Bourací práce...'!F35</f>
        <v>0</v>
      </c>
      <c r="BC95" s="79">
        <f>'SO 01 - 1 - Bourací práce...'!F36</f>
        <v>0</v>
      </c>
      <c r="BD95" s="81">
        <f>'SO 01 - 1 - Bourací práce...'!F37</f>
        <v>0</v>
      </c>
      <c r="BT95" s="82" t="s">
        <v>85</v>
      </c>
      <c r="BV95" s="82" t="s">
        <v>79</v>
      </c>
      <c r="BW95" s="82" t="s">
        <v>86</v>
      </c>
      <c r="BX95" s="82" t="s">
        <v>5</v>
      </c>
      <c r="CL95" s="82" t="s">
        <v>1</v>
      </c>
      <c r="CM95" s="82" t="s">
        <v>87</v>
      </c>
    </row>
    <row r="96" spans="1:91" s="6" customFormat="1" ht="24.75" customHeight="1">
      <c r="A96" s="73" t="s">
        <v>81</v>
      </c>
      <c r="B96" s="74"/>
      <c r="C96" s="75"/>
      <c r="D96" s="220" t="s">
        <v>88</v>
      </c>
      <c r="E96" s="220"/>
      <c r="F96" s="220"/>
      <c r="G96" s="220"/>
      <c r="H96" s="220"/>
      <c r="I96" s="76"/>
      <c r="J96" s="220" t="s">
        <v>89</v>
      </c>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189">
        <f>'SO 01 - 2 - Objekt HZ - H...'!J30</f>
        <v>18651856.920000002</v>
      </c>
      <c r="AH96" s="190"/>
      <c r="AI96" s="190"/>
      <c r="AJ96" s="190"/>
      <c r="AK96" s="190"/>
      <c r="AL96" s="190"/>
      <c r="AM96" s="190"/>
      <c r="AN96" s="189">
        <f t="shared" si="0"/>
        <v>22568746.870000001</v>
      </c>
      <c r="AO96" s="190"/>
      <c r="AP96" s="190"/>
      <c r="AQ96" s="77" t="s">
        <v>84</v>
      </c>
      <c r="AR96" s="74"/>
      <c r="AS96" s="78">
        <v>0</v>
      </c>
      <c r="AT96" s="79">
        <f t="shared" si="1"/>
        <v>3916889.95</v>
      </c>
      <c r="AU96" s="80">
        <f>'SO 01 - 2 - Objekt HZ - H...'!P146</f>
        <v>0</v>
      </c>
      <c r="AV96" s="79">
        <f>'SO 01 - 2 - Objekt HZ - H...'!J33</f>
        <v>3916889.95</v>
      </c>
      <c r="AW96" s="79">
        <f>'SO 01 - 2 - Objekt HZ - H...'!J34</f>
        <v>0</v>
      </c>
      <c r="AX96" s="79">
        <f>'SO 01 - 2 - Objekt HZ - H...'!J35</f>
        <v>0</v>
      </c>
      <c r="AY96" s="79">
        <f>'SO 01 - 2 - Objekt HZ - H...'!J36</f>
        <v>0</v>
      </c>
      <c r="AZ96" s="79">
        <f>'SO 01 - 2 - Objekt HZ - H...'!F33</f>
        <v>18651856.920000002</v>
      </c>
      <c r="BA96" s="79">
        <f>'SO 01 - 2 - Objekt HZ - H...'!F34</f>
        <v>0</v>
      </c>
      <c r="BB96" s="79">
        <f>'SO 01 - 2 - Objekt HZ - H...'!F35</f>
        <v>0</v>
      </c>
      <c r="BC96" s="79">
        <f>'SO 01 - 2 - Objekt HZ - H...'!F36</f>
        <v>0</v>
      </c>
      <c r="BD96" s="81">
        <f>'SO 01 - 2 - Objekt HZ - H...'!F37</f>
        <v>0</v>
      </c>
      <c r="BT96" s="82" t="s">
        <v>85</v>
      </c>
      <c r="BV96" s="82" t="s">
        <v>79</v>
      </c>
      <c r="BW96" s="82" t="s">
        <v>90</v>
      </c>
      <c r="BX96" s="82" t="s">
        <v>5</v>
      </c>
      <c r="CL96" s="82" t="s">
        <v>1</v>
      </c>
      <c r="CM96" s="82" t="s">
        <v>87</v>
      </c>
    </row>
    <row r="97" spans="1:91" s="6" customFormat="1" ht="50.25" customHeight="1">
      <c r="A97" s="73" t="s">
        <v>81</v>
      </c>
      <c r="B97" s="74"/>
      <c r="C97" s="75"/>
      <c r="D97" s="220" t="s">
        <v>91</v>
      </c>
      <c r="E97" s="220"/>
      <c r="F97" s="220"/>
      <c r="G97" s="220"/>
      <c r="H97" s="220"/>
      <c r="I97" s="76"/>
      <c r="J97" s="220" t="s">
        <v>92</v>
      </c>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189">
        <f>'SO 01 - 3-OBJEKT HZ - ZDR...'!J30</f>
        <v>704070.45</v>
      </c>
      <c r="AH97" s="190"/>
      <c r="AI97" s="190"/>
      <c r="AJ97" s="190"/>
      <c r="AK97" s="190"/>
      <c r="AL97" s="190"/>
      <c r="AM97" s="190"/>
      <c r="AN97" s="189">
        <f t="shared" si="0"/>
        <v>851925.24</v>
      </c>
      <c r="AO97" s="190"/>
      <c r="AP97" s="190"/>
      <c r="AQ97" s="77" t="s">
        <v>84</v>
      </c>
      <c r="AR97" s="74"/>
      <c r="AS97" s="78">
        <v>0</v>
      </c>
      <c r="AT97" s="79">
        <f t="shared" si="1"/>
        <v>147854.79</v>
      </c>
      <c r="AU97" s="80">
        <f>'SO 01 - 3-OBJEKT HZ - ZDR...'!P126</f>
        <v>0</v>
      </c>
      <c r="AV97" s="79">
        <f>'SO 01 - 3-OBJEKT HZ - ZDR...'!J33</f>
        <v>147854.79</v>
      </c>
      <c r="AW97" s="79">
        <f>'SO 01 - 3-OBJEKT HZ - ZDR...'!J34</f>
        <v>0</v>
      </c>
      <c r="AX97" s="79">
        <f>'SO 01 - 3-OBJEKT HZ - ZDR...'!J35</f>
        <v>0</v>
      </c>
      <c r="AY97" s="79">
        <f>'SO 01 - 3-OBJEKT HZ - ZDR...'!J36</f>
        <v>0</v>
      </c>
      <c r="AZ97" s="79">
        <f>'SO 01 - 3-OBJEKT HZ - ZDR...'!F33</f>
        <v>704070.45</v>
      </c>
      <c r="BA97" s="79">
        <f>'SO 01 - 3-OBJEKT HZ - ZDR...'!F34</f>
        <v>0</v>
      </c>
      <c r="BB97" s="79">
        <f>'SO 01 - 3-OBJEKT HZ - ZDR...'!F35</f>
        <v>0</v>
      </c>
      <c r="BC97" s="79">
        <f>'SO 01 - 3-OBJEKT HZ - ZDR...'!F36</f>
        <v>0</v>
      </c>
      <c r="BD97" s="81">
        <f>'SO 01 - 3-OBJEKT HZ - ZDR...'!F37</f>
        <v>0</v>
      </c>
      <c r="BT97" s="82" t="s">
        <v>85</v>
      </c>
      <c r="BV97" s="82" t="s">
        <v>79</v>
      </c>
      <c r="BW97" s="82" t="s">
        <v>93</v>
      </c>
      <c r="BX97" s="82" t="s">
        <v>5</v>
      </c>
      <c r="CL97" s="82" t="s">
        <v>1</v>
      </c>
      <c r="CM97" s="82" t="s">
        <v>87</v>
      </c>
    </row>
    <row r="98" spans="1:91" s="6" customFormat="1" ht="50.25" customHeight="1">
      <c r="A98" s="73" t="s">
        <v>81</v>
      </c>
      <c r="B98" s="74"/>
      <c r="C98" s="75"/>
      <c r="D98" s="220" t="s">
        <v>94</v>
      </c>
      <c r="E98" s="220"/>
      <c r="F98" s="220"/>
      <c r="G98" s="220"/>
      <c r="H98" s="220"/>
      <c r="I98" s="76"/>
      <c r="J98" s="220" t="s">
        <v>95</v>
      </c>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189">
        <f>'SO 01 - 4-OBJEKT HZ - ÚST...'!J30</f>
        <v>1104256.3600000001</v>
      </c>
      <c r="AH98" s="190"/>
      <c r="AI98" s="190"/>
      <c r="AJ98" s="190"/>
      <c r="AK98" s="190"/>
      <c r="AL98" s="190"/>
      <c r="AM98" s="190"/>
      <c r="AN98" s="189">
        <f t="shared" si="0"/>
        <v>1336150.2000000002</v>
      </c>
      <c r="AO98" s="190"/>
      <c r="AP98" s="190"/>
      <c r="AQ98" s="77" t="s">
        <v>84</v>
      </c>
      <c r="AR98" s="74"/>
      <c r="AS98" s="78">
        <v>0</v>
      </c>
      <c r="AT98" s="79">
        <f t="shared" si="1"/>
        <v>231893.84</v>
      </c>
      <c r="AU98" s="80">
        <f>'SO 01 - 4-OBJEKT HZ - ÚST...'!P133</f>
        <v>0</v>
      </c>
      <c r="AV98" s="79">
        <f>'SO 01 - 4-OBJEKT HZ - ÚST...'!J33</f>
        <v>231893.84</v>
      </c>
      <c r="AW98" s="79">
        <f>'SO 01 - 4-OBJEKT HZ - ÚST...'!J34</f>
        <v>0</v>
      </c>
      <c r="AX98" s="79">
        <f>'SO 01 - 4-OBJEKT HZ - ÚST...'!J35</f>
        <v>0</v>
      </c>
      <c r="AY98" s="79">
        <f>'SO 01 - 4-OBJEKT HZ - ÚST...'!J36</f>
        <v>0</v>
      </c>
      <c r="AZ98" s="79">
        <f>'SO 01 - 4-OBJEKT HZ - ÚST...'!F33</f>
        <v>1104256.3600000001</v>
      </c>
      <c r="BA98" s="79">
        <f>'SO 01 - 4-OBJEKT HZ - ÚST...'!F34</f>
        <v>0</v>
      </c>
      <c r="BB98" s="79">
        <f>'SO 01 - 4-OBJEKT HZ - ÚST...'!F35</f>
        <v>0</v>
      </c>
      <c r="BC98" s="79">
        <f>'SO 01 - 4-OBJEKT HZ - ÚST...'!F36</f>
        <v>0</v>
      </c>
      <c r="BD98" s="81">
        <f>'SO 01 - 4-OBJEKT HZ - ÚST...'!F37</f>
        <v>0</v>
      </c>
      <c r="BT98" s="82" t="s">
        <v>85</v>
      </c>
      <c r="BV98" s="82" t="s">
        <v>79</v>
      </c>
      <c r="BW98" s="82" t="s">
        <v>96</v>
      </c>
      <c r="BX98" s="82" t="s">
        <v>5</v>
      </c>
      <c r="CL98" s="82" t="s">
        <v>1</v>
      </c>
      <c r="CM98" s="82" t="s">
        <v>87</v>
      </c>
    </row>
    <row r="99" spans="1:91" s="6" customFormat="1" ht="50.25" customHeight="1">
      <c r="A99" s="73" t="s">
        <v>81</v>
      </c>
      <c r="B99" s="74"/>
      <c r="C99" s="75"/>
      <c r="D99" s="220" t="s">
        <v>97</v>
      </c>
      <c r="E99" s="220"/>
      <c r="F99" s="220"/>
      <c r="G99" s="220"/>
      <c r="H99" s="220"/>
      <c r="I99" s="76"/>
      <c r="J99" s="220" t="s">
        <v>98</v>
      </c>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189">
        <f>'SO 01 - 5-OBJEKT HZ - ELE...'!J30</f>
        <v>2464929.9</v>
      </c>
      <c r="AH99" s="190"/>
      <c r="AI99" s="190"/>
      <c r="AJ99" s="190"/>
      <c r="AK99" s="190"/>
      <c r="AL99" s="190"/>
      <c r="AM99" s="190"/>
      <c r="AN99" s="189">
        <f t="shared" si="0"/>
        <v>2982565.1799999997</v>
      </c>
      <c r="AO99" s="190"/>
      <c r="AP99" s="190"/>
      <c r="AQ99" s="77" t="s">
        <v>84</v>
      </c>
      <c r="AR99" s="74"/>
      <c r="AS99" s="78">
        <v>0</v>
      </c>
      <c r="AT99" s="79">
        <f t="shared" si="1"/>
        <v>517635.28</v>
      </c>
      <c r="AU99" s="80">
        <f>'SO 01 - 5-OBJEKT HZ - ELE...'!P143</f>
        <v>0</v>
      </c>
      <c r="AV99" s="79">
        <f>'SO 01 - 5-OBJEKT HZ - ELE...'!J33</f>
        <v>517635.28</v>
      </c>
      <c r="AW99" s="79">
        <f>'SO 01 - 5-OBJEKT HZ - ELE...'!J34</f>
        <v>0</v>
      </c>
      <c r="AX99" s="79">
        <f>'SO 01 - 5-OBJEKT HZ - ELE...'!J35</f>
        <v>0</v>
      </c>
      <c r="AY99" s="79">
        <f>'SO 01 - 5-OBJEKT HZ - ELE...'!J36</f>
        <v>0</v>
      </c>
      <c r="AZ99" s="79">
        <f>'SO 01 - 5-OBJEKT HZ - ELE...'!F33</f>
        <v>2464929.9</v>
      </c>
      <c r="BA99" s="79">
        <f>'SO 01 - 5-OBJEKT HZ - ELE...'!F34</f>
        <v>0</v>
      </c>
      <c r="BB99" s="79">
        <f>'SO 01 - 5-OBJEKT HZ - ELE...'!F35</f>
        <v>0</v>
      </c>
      <c r="BC99" s="79">
        <f>'SO 01 - 5-OBJEKT HZ - ELE...'!F36</f>
        <v>0</v>
      </c>
      <c r="BD99" s="81">
        <f>'SO 01 - 5-OBJEKT HZ - ELE...'!F37</f>
        <v>0</v>
      </c>
      <c r="BT99" s="82" t="s">
        <v>85</v>
      </c>
      <c r="BV99" s="82" t="s">
        <v>79</v>
      </c>
      <c r="BW99" s="82" t="s">
        <v>99</v>
      </c>
      <c r="BX99" s="82" t="s">
        <v>5</v>
      </c>
      <c r="CL99" s="82" t="s">
        <v>1</v>
      </c>
      <c r="CM99" s="82" t="s">
        <v>87</v>
      </c>
    </row>
    <row r="100" spans="1:91" s="6" customFormat="1" ht="50.25" customHeight="1">
      <c r="A100" s="73" t="s">
        <v>81</v>
      </c>
      <c r="B100" s="74"/>
      <c r="C100" s="75"/>
      <c r="D100" s="220" t="s">
        <v>100</v>
      </c>
      <c r="E100" s="220"/>
      <c r="F100" s="220"/>
      <c r="G100" s="220"/>
      <c r="H100" s="220"/>
      <c r="I100" s="76"/>
      <c r="J100" s="220" t="s">
        <v>101</v>
      </c>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189">
        <f>'SO 01 - 6-OBJEKT HZ - VZD...'!J30</f>
        <v>2300406</v>
      </c>
      <c r="AH100" s="190"/>
      <c r="AI100" s="190"/>
      <c r="AJ100" s="190"/>
      <c r="AK100" s="190"/>
      <c r="AL100" s="190"/>
      <c r="AM100" s="190"/>
      <c r="AN100" s="189">
        <f t="shared" si="0"/>
        <v>2783491.26</v>
      </c>
      <c r="AO100" s="190"/>
      <c r="AP100" s="190"/>
      <c r="AQ100" s="77" t="s">
        <v>84</v>
      </c>
      <c r="AR100" s="74"/>
      <c r="AS100" s="78">
        <v>0</v>
      </c>
      <c r="AT100" s="79">
        <f t="shared" si="1"/>
        <v>483085.26</v>
      </c>
      <c r="AU100" s="80">
        <f>'SO 01 - 6-OBJEKT HZ - VZD...'!P130</f>
        <v>0</v>
      </c>
      <c r="AV100" s="79">
        <f>'SO 01 - 6-OBJEKT HZ - VZD...'!J33</f>
        <v>483085.26</v>
      </c>
      <c r="AW100" s="79">
        <f>'SO 01 - 6-OBJEKT HZ - VZD...'!J34</f>
        <v>0</v>
      </c>
      <c r="AX100" s="79">
        <f>'SO 01 - 6-OBJEKT HZ - VZD...'!J35</f>
        <v>0</v>
      </c>
      <c r="AY100" s="79">
        <f>'SO 01 - 6-OBJEKT HZ - VZD...'!J36</f>
        <v>0</v>
      </c>
      <c r="AZ100" s="79">
        <f>'SO 01 - 6-OBJEKT HZ - VZD...'!F33</f>
        <v>2300406</v>
      </c>
      <c r="BA100" s="79">
        <f>'SO 01 - 6-OBJEKT HZ - VZD...'!F34</f>
        <v>0</v>
      </c>
      <c r="BB100" s="79">
        <f>'SO 01 - 6-OBJEKT HZ - VZD...'!F35</f>
        <v>0</v>
      </c>
      <c r="BC100" s="79">
        <f>'SO 01 - 6-OBJEKT HZ - VZD...'!F36</f>
        <v>0</v>
      </c>
      <c r="BD100" s="81">
        <f>'SO 01 - 6-OBJEKT HZ - VZD...'!F37</f>
        <v>0</v>
      </c>
      <c r="BT100" s="82" t="s">
        <v>85</v>
      </c>
      <c r="BV100" s="82" t="s">
        <v>79</v>
      </c>
      <c r="BW100" s="82" t="s">
        <v>102</v>
      </c>
      <c r="BX100" s="82" t="s">
        <v>5</v>
      </c>
      <c r="CL100" s="82" t="s">
        <v>1</v>
      </c>
      <c r="CM100" s="82" t="s">
        <v>87</v>
      </c>
    </row>
    <row r="101" spans="1:91" s="6" customFormat="1" ht="50.25" customHeight="1">
      <c r="A101" s="73" t="s">
        <v>81</v>
      </c>
      <c r="B101" s="74"/>
      <c r="C101" s="75"/>
      <c r="D101" s="220" t="s">
        <v>103</v>
      </c>
      <c r="E101" s="220"/>
      <c r="F101" s="220"/>
      <c r="G101" s="220"/>
      <c r="H101" s="220"/>
      <c r="I101" s="76"/>
      <c r="J101" s="220" t="s">
        <v>104</v>
      </c>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189">
        <f>'SO 01- 7-OBJEKT HZ - MaR'!J30</f>
        <v>197297</v>
      </c>
      <c r="AH101" s="190"/>
      <c r="AI101" s="190"/>
      <c r="AJ101" s="190"/>
      <c r="AK101" s="190"/>
      <c r="AL101" s="190"/>
      <c r="AM101" s="190"/>
      <c r="AN101" s="189">
        <f t="shared" si="0"/>
        <v>238729.37</v>
      </c>
      <c r="AO101" s="190"/>
      <c r="AP101" s="190"/>
      <c r="AQ101" s="77" t="s">
        <v>84</v>
      </c>
      <c r="AR101" s="74"/>
      <c r="AS101" s="78">
        <v>0</v>
      </c>
      <c r="AT101" s="79">
        <f t="shared" si="1"/>
        <v>41432.370000000003</v>
      </c>
      <c r="AU101" s="80">
        <f>'SO 01- 7-OBJEKT HZ - MaR'!P123</f>
        <v>0</v>
      </c>
      <c r="AV101" s="79">
        <f>'SO 01- 7-OBJEKT HZ - MaR'!J33</f>
        <v>41432.370000000003</v>
      </c>
      <c r="AW101" s="79">
        <f>'SO 01- 7-OBJEKT HZ - MaR'!J34</f>
        <v>0</v>
      </c>
      <c r="AX101" s="79">
        <f>'SO 01- 7-OBJEKT HZ - MaR'!J35</f>
        <v>0</v>
      </c>
      <c r="AY101" s="79">
        <f>'SO 01- 7-OBJEKT HZ - MaR'!J36</f>
        <v>0</v>
      </c>
      <c r="AZ101" s="79">
        <f>'SO 01- 7-OBJEKT HZ - MaR'!F33</f>
        <v>197297</v>
      </c>
      <c r="BA101" s="79">
        <f>'SO 01- 7-OBJEKT HZ - MaR'!F34</f>
        <v>0</v>
      </c>
      <c r="BB101" s="79">
        <f>'SO 01- 7-OBJEKT HZ - MaR'!F35</f>
        <v>0</v>
      </c>
      <c r="BC101" s="79">
        <f>'SO 01- 7-OBJEKT HZ - MaR'!F36</f>
        <v>0</v>
      </c>
      <c r="BD101" s="81">
        <f>'SO 01- 7-OBJEKT HZ - MaR'!F37</f>
        <v>0</v>
      </c>
      <c r="BT101" s="82" t="s">
        <v>85</v>
      </c>
      <c r="BV101" s="82" t="s">
        <v>79</v>
      </c>
      <c r="BW101" s="82" t="s">
        <v>105</v>
      </c>
      <c r="BX101" s="82" t="s">
        <v>5</v>
      </c>
      <c r="CL101" s="82" t="s">
        <v>1</v>
      </c>
      <c r="CM101" s="82" t="s">
        <v>87</v>
      </c>
    </row>
    <row r="102" spans="1:91" s="6" customFormat="1" ht="24.75" customHeight="1">
      <c r="A102" s="73" t="s">
        <v>81</v>
      </c>
      <c r="B102" s="74"/>
      <c r="C102" s="75"/>
      <c r="D102" s="220" t="s">
        <v>106</v>
      </c>
      <c r="E102" s="220"/>
      <c r="F102" s="220"/>
      <c r="G102" s="220"/>
      <c r="H102" s="220"/>
      <c r="I102" s="76"/>
      <c r="J102" s="220" t="s">
        <v>107</v>
      </c>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189">
        <f>'SO 02 - 8 - Komunikace'!J30</f>
        <v>1129374.6599999999</v>
      </c>
      <c r="AH102" s="190"/>
      <c r="AI102" s="190"/>
      <c r="AJ102" s="190"/>
      <c r="AK102" s="190"/>
      <c r="AL102" s="190"/>
      <c r="AM102" s="190"/>
      <c r="AN102" s="189">
        <f t="shared" si="0"/>
        <v>1366543.3399999999</v>
      </c>
      <c r="AO102" s="190"/>
      <c r="AP102" s="190"/>
      <c r="AQ102" s="77" t="s">
        <v>84</v>
      </c>
      <c r="AR102" s="74"/>
      <c r="AS102" s="78">
        <v>0</v>
      </c>
      <c r="AT102" s="79">
        <f t="shared" si="1"/>
        <v>237168.68</v>
      </c>
      <c r="AU102" s="80">
        <f>'SO 02 - 8 - Komunikace'!P125</f>
        <v>0</v>
      </c>
      <c r="AV102" s="79">
        <f>'SO 02 - 8 - Komunikace'!J33</f>
        <v>237168.68</v>
      </c>
      <c r="AW102" s="79">
        <f>'SO 02 - 8 - Komunikace'!J34</f>
        <v>0</v>
      </c>
      <c r="AX102" s="79">
        <f>'SO 02 - 8 - Komunikace'!J35</f>
        <v>0</v>
      </c>
      <c r="AY102" s="79">
        <f>'SO 02 - 8 - Komunikace'!J36</f>
        <v>0</v>
      </c>
      <c r="AZ102" s="79">
        <f>'SO 02 - 8 - Komunikace'!F33</f>
        <v>1129374.6599999999</v>
      </c>
      <c r="BA102" s="79">
        <f>'SO 02 - 8 - Komunikace'!F34</f>
        <v>0</v>
      </c>
      <c r="BB102" s="79">
        <f>'SO 02 - 8 - Komunikace'!F35</f>
        <v>0</v>
      </c>
      <c r="BC102" s="79">
        <f>'SO 02 - 8 - Komunikace'!F36</f>
        <v>0</v>
      </c>
      <c r="BD102" s="81">
        <f>'SO 02 - 8 - Komunikace'!F37</f>
        <v>0</v>
      </c>
      <c r="BT102" s="82" t="s">
        <v>85</v>
      </c>
      <c r="BV102" s="82" t="s">
        <v>79</v>
      </c>
      <c r="BW102" s="82" t="s">
        <v>108</v>
      </c>
      <c r="BX102" s="82" t="s">
        <v>5</v>
      </c>
      <c r="CL102" s="82" t="s">
        <v>1</v>
      </c>
      <c r="CM102" s="82" t="s">
        <v>87</v>
      </c>
    </row>
    <row r="103" spans="1:91" s="6" customFormat="1" ht="24.75" customHeight="1">
      <c r="A103" s="73" t="s">
        <v>81</v>
      </c>
      <c r="B103" s="74"/>
      <c r="C103" s="75"/>
      <c r="D103" s="220" t="s">
        <v>109</v>
      </c>
      <c r="E103" s="220"/>
      <c r="F103" s="220"/>
      <c r="G103" s="220"/>
      <c r="H103" s="220"/>
      <c r="I103" s="76"/>
      <c r="J103" s="220" t="s">
        <v>110</v>
      </c>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189">
        <f>'SO 03 - 10 - PŘELOŽKA VODY'!J30</f>
        <v>306245.78999999998</v>
      </c>
      <c r="AH103" s="190"/>
      <c r="AI103" s="190"/>
      <c r="AJ103" s="190"/>
      <c r="AK103" s="190"/>
      <c r="AL103" s="190"/>
      <c r="AM103" s="190"/>
      <c r="AN103" s="189">
        <f t="shared" si="0"/>
        <v>370557.41</v>
      </c>
      <c r="AO103" s="190"/>
      <c r="AP103" s="190"/>
      <c r="AQ103" s="77" t="s">
        <v>84</v>
      </c>
      <c r="AR103" s="74"/>
      <c r="AS103" s="78">
        <v>0</v>
      </c>
      <c r="AT103" s="79">
        <f t="shared" si="1"/>
        <v>64311.62</v>
      </c>
      <c r="AU103" s="80">
        <f>'SO 03 - 10 - PŘELOŽKA VODY'!P128</f>
        <v>0</v>
      </c>
      <c r="AV103" s="79">
        <f>'SO 03 - 10 - PŘELOŽKA VODY'!J33</f>
        <v>64311.62</v>
      </c>
      <c r="AW103" s="79">
        <f>'SO 03 - 10 - PŘELOŽKA VODY'!J34</f>
        <v>0</v>
      </c>
      <c r="AX103" s="79">
        <f>'SO 03 - 10 - PŘELOŽKA VODY'!J35</f>
        <v>0</v>
      </c>
      <c r="AY103" s="79">
        <f>'SO 03 - 10 - PŘELOŽKA VODY'!J36</f>
        <v>0</v>
      </c>
      <c r="AZ103" s="79">
        <f>'SO 03 - 10 - PŘELOŽKA VODY'!F33</f>
        <v>306245.78999999998</v>
      </c>
      <c r="BA103" s="79">
        <f>'SO 03 - 10 - PŘELOŽKA VODY'!F34</f>
        <v>0</v>
      </c>
      <c r="BB103" s="79">
        <f>'SO 03 - 10 - PŘELOŽKA VODY'!F35</f>
        <v>0</v>
      </c>
      <c r="BC103" s="79">
        <f>'SO 03 - 10 - PŘELOŽKA VODY'!F36</f>
        <v>0</v>
      </c>
      <c r="BD103" s="81">
        <f>'SO 03 - 10 - PŘELOŽKA VODY'!F37</f>
        <v>0</v>
      </c>
      <c r="BT103" s="82" t="s">
        <v>85</v>
      </c>
      <c r="BV103" s="82" t="s">
        <v>79</v>
      </c>
      <c r="BW103" s="82" t="s">
        <v>111</v>
      </c>
      <c r="BX103" s="82" t="s">
        <v>5</v>
      </c>
      <c r="CL103" s="82" t="s">
        <v>1</v>
      </c>
      <c r="CM103" s="82" t="s">
        <v>87</v>
      </c>
    </row>
    <row r="104" spans="1:91" s="6" customFormat="1" ht="24.75" customHeight="1">
      <c r="A104" s="73" t="s">
        <v>81</v>
      </c>
      <c r="B104" s="74"/>
      <c r="C104" s="75"/>
      <c r="D104" s="220" t="s">
        <v>112</v>
      </c>
      <c r="E104" s="220"/>
      <c r="F104" s="220"/>
      <c r="G104" s="220"/>
      <c r="H104" s="220"/>
      <c r="I104" s="76"/>
      <c r="J104" s="220" t="s">
        <v>113</v>
      </c>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189">
        <f>'SO 04 - 10 - PŘELOŽKA PLY...'!J30</f>
        <v>187612.24</v>
      </c>
      <c r="AH104" s="190"/>
      <c r="AI104" s="190"/>
      <c r="AJ104" s="190"/>
      <c r="AK104" s="190"/>
      <c r="AL104" s="190"/>
      <c r="AM104" s="190"/>
      <c r="AN104" s="189">
        <f t="shared" si="0"/>
        <v>227010.81</v>
      </c>
      <c r="AO104" s="190"/>
      <c r="AP104" s="190"/>
      <c r="AQ104" s="77" t="s">
        <v>84</v>
      </c>
      <c r="AR104" s="74"/>
      <c r="AS104" s="78">
        <v>0</v>
      </c>
      <c r="AT104" s="79">
        <f t="shared" si="1"/>
        <v>39398.57</v>
      </c>
      <c r="AU104" s="80">
        <f>'SO 04 - 10 - PŘELOŽKA PLY...'!P125</f>
        <v>0</v>
      </c>
      <c r="AV104" s="79">
        <f>'SO 04 - 10 - PŘELOŽKA PLY...'!J33</f>
        <v>39398.57</v>
      </c>
      <c r="AW104" s="79">
        <f>'SO 04 - 10 - PŘELOŽKA PLY...'!J34</f>
        <v>0</v>
      </c>
      <c r="AX104" s="79">
        <f>'SO 04 - 10 - PŘELOŽKA PLY...'!J35</f>
        <v>0</v>
      </c>
      <c r="AY104" s="79">
        <f>'SO 04 - 10 - PŘELOŽKA PLY...'!J36</f>
        <v>0</v>
      </c>
      <c r="AZ104" s="79">
        <f>'SO 04 - 10 - PŘELOŽKA PLY...'!F33</f>
        <v>187612.24</v>
      </c>
      <c r="BA104" s="79">
        <f>'SO 04 - 10 - PŘELOŽKA PLY...'!F34</f>
        <v>0</v>
      </c>
      <c r="BB104" s="79">
        <f>'SO 04 - 10 - PŘELOŽKA PLY...'!F35</f>
        <v>0</v>
      </c>
      <c r="BC104" s="79">
        <f>'SO 04 - 10 - PŘELOŽKA PLY...'!F36</f>
        <v>0</v>
      </c>
      <c r="BD104" s="81">
        <f>'SO 04 - 10 - PŘELOŽKA PLY...'!F37</f>
        <v>0</v>
      </c>
      <c r="BT104" s="82" t="s">
        <v>85</v>
      </c>
      <c r="BV104" s="82" t="s">
        <v>79</v>
      </c>
      <c r="BW104" s="82" t="s">
        <v>114</v>
      </c>
      <c r="BX104" s="82" t="s">
        <v>5</v>
      </c>
      <c r="CL104" s="82" t="s">
        <v>1</v>
      </c>
      <c r="CM104" s="82" t="s">
        <v>87</v>
      </c>
    </row>
    <row r="105" spans="1:91" s="6" customFormat="1" ht="24.75" customHeight="1">
      <c r="A105" s="73" t="s">
        <v>81</v>
      </c>
      <c r="B105" s="74"/>
      <c r="C105" s="75"/>
      <c r="D105" s="220" t="s">
        <v>115</v>
      </c>
      <c r="E105" s="220"/>
      <c r="F105" s="220"/>
      <c r="G105" s="220"/>
      <c r="H105" s="220"/>
      <c r="I105" s="76"/>
      <c r="J105" s="220" t="s">
        <v>116</v>
      </c>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189">
        <f>'SO 06 - 11 - KANALIZACE D...'!J30</f>
        <v>717602.21</v>
      </c>
      <c r="AH105" s="190"/>
      <c r="AI105" s="190"/>
      <c r="AJ105" s="190"/>
      <c r="AK105" s="190"/>
      <c r="AL105" s="190"/>
      <c r="AM105" s="190"/>
      <c r="AN105" s="189">
        <f t="shared" si="0"/>
        <v>868298.66999999993</v>
      </c>
      <c r="AO105" s="190"/>
      <c r="AP105" s="190"/>
      <c r="AQ105" s="77" t="s">
        <v>84</v>
      </c>
      <c r="AR105" s="74"/>
      <c r="AS105" s="78">
        <v>0</v>
      </c>
      <c r="AT105" s="79">
        <f t="shared" si="1"/>
        <v>150696.46</v>
      </c>
      <c r="AU105" s="80">
        <f>'SO 06 - 11 - KANALIZACE D...'!P131</f>
        <v>0</v>
      </c>
      <c r="AV105" s="79">
        <f>'SO 06 - 11 - KANALIZACE D...'!J33</f>
        <v>150696.46</v>
      </c>
      <c r="AW105" s="79">
        <f>'SO 06 - 11 - KANALIZACE D...'!J34</f>
        <v>0</v>
      </c>
      <c r="AX105" s="79">
        <f>'SO 06 - 11 - KANALIZACE D...'!J35</f>
        <v>0</v>
      </c>
      <c r="AY105" s="79">
        <f>'SO 06 - 11 - KANALIZACE D...'!J36</f>
        <v>0</v>
      </c>
      <c r="AZ105" s="79">
        <f>'SO 06 - 11 - KANALIZACE D...'!F33</f>
        <v>717602.21</v>
      </c>
      <c r="BA105" s="79">
        <f>'SO 06 - 11 - KANALIZACE D...'!F34</f>
        <v>0</v>
      </c>
      <c r="BB105" s="79">
        <f>'SO 06 - 11 - KANALIZACE D...'!F35</f>
        <v>0</v>
      </c>
      <c r="BC105" s="79">
        <f>'SO 06 - 11 - KANALIZACE D...'!F36</f>
        <v>0</v>
      </c>
      <c r="BD105" s="81">
        <f>'SO 06 - 11 - KANALIZACE D...'!F37</f>
        <v>0</v>
      </c>
      <c r="BT105" s="82" t="s">
        <v>85</v>
      </c>
      <c r="BV105" s="82" t="s">
        <v>79</v>
      </c>
      <c r="BW105" s="82" t="s">
        <v>117</v>
      </c>
      <c r="BX105" s="82" t="s">
        <v>5</v>
      </c>
      <c r="CL105" s="82" t="s">
        <v>1</v>
      </c>
      <c r="CM105" s="82" t="s">
        <v>87</v>
      </c>
    </row>
    <row r="106" spans="1:91" s="6" customFormat="1" ht="24.75" customHeight="1">
      <c r="A106" s="73" t="s">
        <v>81</v>
      </c>
      <c r="B106" s="74"/>
      <c r="C106" s="75"/>
      <c r="D106" s="220" t="s">
        <v>118</v>
      </c>
      <c r="E106" s="220"/>
      <c r="F106" s="220"/>
      <c r="G106" s="220"/>
      <c r="H106" s="220"/>
      <c r="I106" s="76"/>
      <c r="J106" s="220" t="s">
        <v>119</v>
      </c>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189">
        <f>'SO 07 - 12 - PŘELOŽKA SPL...'!J30</f>
        <v>204826.27</v>
      </c>
      <c r="AH106" s="190"/>
      <c r="AI106" s="190"/>
      <c r="AJ106" s="190"/>
      <c r="AK106" s="190"/>
      <c r="AL106" s="190"/>
      <c r="AM106" s="190"/>
      <c r="AN106" s="189">
        <f t="shared" si="0"/>
        <v>247839.78999999998</v>
      </c>
      <c r="AO106" s="190"/>
      <c r="AP106" s="190"/>
      <c r="AQ106" s="77" t="s">
        <v>84</v>
      </c>
      <c r="AR106" s="74"/>
      <c r="AS106" s="78">
        <v>0</v>
      </c>
      <c r="AT106" s="79">
        <f t="shared" si="1"/>
        <v>43013.52</v>
      </c>
      <c r="AU106" s="80">
        <f>'SO 07 - 12 - PŘELOŽKA SPL...'!P125</f>
        <v>0</v>
      </c>
      <c r="AV106" s="79">
        <f>'SO 07 - 12 - PŘELOŽKA SPL...'!J33</f>
        <v>43013.52</v>
      </c>
      <c r="AW106" s="79">
        <f>'SO 07 - 12 - PŘELOŽKA SPL...'!J34</f>
        <v>0</v>
      </c>
      <c r="AX106" s="79">
        <f>'SO 07 - 12 - PŘELOŽKA SPL...'!J35</f>
        <v>0</v>
      </c>
      <c r="AY106" s="79">
        <f>'SO 07 - 12 - PŘELOŽKA SPL...'!J36</f>
        <v>0</v>
      </c>
      <c r="AZ106" s="79">
        <f>'SO 07 - 12 - PŘELOŽKA SPL...'!F33</f>
        <v>204826.27</v>
      </c>
      <c r="BA106" s="79">
        <f>'SO 07 - 12 - PŘELOŽKA SPL...'!F34</f>
        <v>0</v>
      </c>
      <c r="BB106" s="79">
        <f>'SO 07 - 12 - PŘELOŽKA SPL...'!F35</f>
        <v>0</v>
      </c>
      <c r="BC106" s="79">
        <f>'SO 07 - 12 - PŘELOŽKA SPL...'!F36</f>
        <v>0</v>
      </c>
      <c r="BD106" s="81">
        <f>'SO 07 - 12 - PŘELOŽKA SPL...'!F37</f>
        <v>0</v>
      </c>
      <c r="BT106" s="82" t="s">
        <v>85</v>
      </c>
      <c r="BV106" s="82" t="s">
        <v>79</v>
      </c>
      <c r="BW106" s="82" t="s">
        <v>120</v>
      </c>
      <c r="BX106" s="82" t="s">
        <v>5</v>
      </c>
      <c r="CL106" s="82" t="s">
        <v>1</v>
      </c>
      <c r="CM106" s="82" t="s">
        <v>87</v>
      </c>
    </row>
    <row r="107" spans="1:91" s="6" customFormat="1" ht="24.75" customHeight="1">
      <c r="A107" s="73" t="s">
        <v>81</v>
      </c>
      <c r="B107" s="74"/>
      <c r="C107" s="75"/>
      <c r="D107" s="220" t="s">
        <v>121</v>
      </c>
      <c r="E107" s="220"/>
      <c r="F107" s="220"/>
      <c r="G107" s="220"/>
      <c r="H107" s="220"/>
      <c r="I107" s="76"/>
      <c r="J107" s="220" t="s">
        <v>122</v>
      </c>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189">
        <f>'SO 08 - 13 - ČOV'!J30</f>
        <v>271463.11</v>
      </c>
      <c r="AH107" s="190"/>
      <c r="AI107" s="190"/>
      <c r="AJ107" s="190"/>
      <c r="AK107" s="190"/>
      <c r="AL107" s="190"/>
      <c r="AM107" s="190"/>
      <c r="AN107" s="189">
        <f t="shared" si="0"/>
        <v>328470.36</v>
      </c>
      <c r="AO107" s="190"/>
      <c r="AP107" s="190"/>
      <c r="AQ107" s="77" t="s">
        <v>84</v>
      </c>
      <c r="AR107" s="74"/>
      <c r="AS107" s="78">
        <v>0</v>
      </c>
      <c r="AT107" s="79">
        <f t="shared" si="1"/>
        <v>57007.25</v>
      </c>
      <c r="AU107" s="80">
        <f>'SO 08 - 13 - ČOV'!P129</f>
        <v>0</v>
      </c>
      <c r="AV107" s="79">
        <f>'SO 08 - 13 - ČOV'!J33</f>
        <v>57007.25</v>
      </c>
      <c r="AW107" s="79">
        <f>'SO 08 - 13 - ČOV'!J34</f>
        <v>0</v>
      </c>
      <c r="AX107" s="79">
        <f>'SO 08 - 13 - ČOV'!J35</f>
        <v>0</v>
      </c>
      <c r="AY107" s="79">
        <f>'SO 08 - 13 - ČOV'!J36</f>
        <v>0</v>
      </c>
      <c r="AZ107" s="79">
        <f>'SO 08 - 13 - ČOV'!F33</f>
        <v>271463.11</v>
      </c>
      <c r="BA107" s="79">
        <f>'SO 08 - 13 - ČOV'!F34</f>
        <v>0</v>
      </c>
      <c r="BB107" s="79">
        <f>'SO 08 - 13 - ČOV'!F35</f>
        <v>0</v>
      </c>
      <c r="BC107" s="79">
        <f>'SO 08 - 13 - ČOV'!F36</f>
        <v>0</v>
      </c>
      <c r="BD107" s="81">
        <f>'SO 08 - 13 - ČOV'!F37</f>
        <v>0</v>
      </c>
      <c r="BT107" s="82" t="s">
        <v>85</v>
      </c>
      <c r="BV107" s="82" t="s">
        <v>79</v>
      </c>
      <c r="BW107" s="82" t="s">
        <v>123</v>
      </c>
      <c r="BX107" s="82" t="s">
        <v>5</v>
      </c>
      <c r="CL107" s="82" t="s">
        <v>1</v>
      </c>
      <c r="CM107" s="82" t="s">
        <v>87</v>
      </c>
    </row>
    <row r="108" spans="1:91" s="6" customFormat="1" ht="16.5" customHeight="1">
      <c r="A108" s="73" t="s">
        <v>81</v>
      </c>
      <c r="B108" s="74"/>
      <c r="C108" s="75"/>
      <c r="D108" s="220" t="s">
        <v>124</v>
      </c>
      <c r="E108" s="220"/>
      <c r="F108" s="220"/>
      <c r="G108" s="220"/>
      <c r="H108" s="220"/>
      <c r="I108" s="76"/>
      <c r="J108" s="220" t="s">
        <v>125</v>
      </c>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189">
        <f>'VRN - HZ HEŘMANICE'!J30</f>
        <v>148350</v>
      </c>
      <c r="AH108" s="190"/>
      <c r="AI108" s="190"/>
      <c r="AJ108" s="190"/>
      <c r="AK108" s="190"/>
      <c r="AL108" s="190"/>
      <c r="AM108" s="190"/>
      <c r="AN108" s="189">
        <f t="shared" si="0"/>
        <v>179503.5</v>
      </c>
      <c r="AO108" s="190"/>
      <c r="AP108" s="190"/>
      <c r="AQ108" s="77" t="s">
        <v>84</v>
      </c>
      <c r="AR108" s="74"/>
      <c r="AS108" s="83">
        <v>0</v>
      </c>
      <c r="AT108" s="84">
        <f t="shared" si="1"/>
        <v>31153.5</v>
      </c>
      <c r="AU108" s="85">
        <f>'VRN - HZ HEŘMANICE'!P118</f>
        <v>0</v>
      </c>
      <c r="AV108" s="84">
        <f>'VRN - HZ HEŘMANICE'!J33</f>
        <v>31153.5</v>
      </c>
      <c r="AW108" s="84">
        <f>'VRN - HZ HEŘMANICE'!J34</f>
        <v>0</v>
      </c>
      <c r="AX108" s="84">
        <f>'VRN - HZ HEŘMANICE'!J35</f>
        <v>0</v>
      </c>
      <c r="AY108" s="84">
        <f>'VRN - HZ HEŘMANICE'!J36</f>
        <v>0</v>
      </c>
      <c r="AZ108" s="84">
        <f>'VRN - HZ HEŘMANICE'!F33</f>
        <v>148350</v>
      </c>
      <c r="BA108" s="84">
        <f>'VRN - HZ HEŘMANICE'!F34</f>
        <v>0</v>
      </c>
      <c r="BB108" s="84">
        <f>'VRN - HZ HEŘMANICE'!F35</f>
        <v>0</v>
      </c>
      <c r="BC108" s="84">
        <f>'VRN - HZ HEŘMANICE'!F36</f>
        <v>0</v>
      </c>
      <c r="BD108" s="86">
        <f>'VRN - HZ HEŘMANICE'!F37</f>
        <v>0</v>
      </c>
      <c r="BT108" s="82" t="s">
        <v>85</v>
      </c>
      <c r="BV108" s="82" t="s">
        <v>79</v>
      </c>
      <c r="BW108" s="82" t="s">
        <v>126</v>
      </c>
      <c r="BX108" s="82" t="s">
        <v>5</v>
      </c>
      <c r="CL108" s="82" t="s">
        <v>1</v>
      </c>
      <c r="CM108" s="82" t="s">
        <v>87</v>
      </c>
    </row>
    <row r="109" spans="1:91" s="1" customFormat="1" ht="30" customHeight="1">
      <c r="B109" s="31"/>
      <c r="AR109" s="31"/>
    </row>
    <row r="110" spans="1:91" s="1" customFormat="1" ht="6.95"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31"/>
    </row>
  </sheetData>
  <sheetProtection algorithmName="SHA-512" hashValue="LuZ4CdeDzy1QfXXyv7w4LlICDwTGTVVrIMJZ8kF3lw6mKKKFrktXdWCxMeEBWgoHWEnir80bE/l9crKmK3YjNg==" saltValue="5VfXzGMhnoSZSkKl7H7NHqXHOrGEXVKgvYtvaaDD0jnDQIHtuzDjC8QenNUVurJKbWkaqDRBOaja12I4sDYc/Q==" spinCount="100000" sheet="1" objects="1" scenarios="1" formatColumns="0" formatRows="0"/>
  <mergeCells count="94">
    <mergeCell ref="C92:G92"/>
    <mergeCell ref="D101:H101"/>
    <mergeCell ref="D98:H98"/>
    <mergeCell ref="D95:H95"/>
    <mergeCell ref="D99:H99"/>
    <mergeCell ref="D100:H100"/>
    <mergeCell ref="D96:H96"/>
    <mergeCell ref="D97:H97"/>
    <mergeCell ref="I92:AF92"/>
    <mergeCell ref="J101:AF101"/>
    <mergeCell ref="J100:AF100"/>
    <mergeCell ref="J102:AF102"/>
    <mergeCell ref="J103:AF103"/>
    <mergeCell ref="J99:AF99"/>
    <mergeCell ref="J97:AF97"/>
    <mergeCell ref="J98:AF98"/>
    <mergeCell ref="J96:AF96"/>
    <mergeCell ref="J95:AF95"/>
    <mergeCell ref="L85:AO85"/>
    <mergeCell ref="D105:H105"/>
    <mergeCell ref="J105:AF105"/>
    <mergeCell ref="D106:H106"/>
    <mergeCell ref="J106:AF106"/>
    <mergeCell ref="AN104:AP104"/>
    <mergeCell ref="AN92:AP92"/>
    <mergeCell ref="AN102:AP102"/>
    <mergeCell ref="AN101:AP101"/>
    <mergeCell ref="AN96:AP96"/>
    <mergeCell ref="AN100:AP100"/>
    <mergeCell ref="AN98:AP98"/>
    <mergeCell ref="AN99:AP99"/>
    <mergeCell ref="AN95:AP95"/>
    <mergeCell ref="D102:H102"/>
    <mergeCell ref="D103:H103"/>
    <mergeCell ref="D107:H107"/>
    <mergeCell ref="J107:AF107"/>
    <mergeCell ref="D108:H108"/>
    <mergeCell ref="J108:AF108"/>
    <mergeCell ref="AG94:AM94"/>
    <mergeCell ref="AG104:AM104"/>
    <mergeCell ref="D104:H104"/>
    <mergeCell ref="J104:AF10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S89:AT91"/>
    <mergeCell ref="AN105:AP105"/>
    <mergeCell ref="AG105:AM105"/>
    <mergeCell ref="AN106:AP106"/>
    <mergeCell ref="AG106:AM106"/>
    <mergeCell ref="AN107:AP107"/>
    <mergeCell ref="AG107:AM107"/>
    <mergeCell ref="AN108:AP108"/>
    <mergeCell ref="AG108:AM108"/>
    <mergeCell ref="AN94:AP94"/>
  </mergeCells>
  <hyperlinks>
    <hyperlink ref="A95" location="'SO 01 - 1 - Bourací práce...'!C2" display="/" xr:uid="{00000000-0004-0000-0000-000000000000}"/>
    <hyperlink ref="A96" location="'SO 01 - 2 - Objekt HZ - H...'!C2" display="/" xr:uid="{00000000-0004-0000-0000-000001000000}"/>
    <hyperlink ref="A97" location="'SO 01 - 3-OBJEKT HZ - ZDR...'!C2" display="/" xr:uid="{00000000-0004-0000-0000-000002000000}"/>
    <hyperlink ref="A98" location="'SO 01 - 4-OBJEKT HZ - ÚST...'!C2" display="/" xr:uid="{00000000-0004-0000-0000-000003000000}"/>
    <hyperlink ref="A99" location="'SO 01 - 5-OBJEKT HZ - ELE...'!C2" display="/" xr:uid="{00000000-0004-0000-0000-000004000000}"/>
    <hyperlink ref="A100" location="'SO 01 - 6-OBJEKT HZ - VZD...'!C2" display="/" xr:uid="{00000000-0004-0000-0000-000005000000}"/>
    <hyperlink ref="A101" location="'SO 01- 7-OBJEKT HZ - MaR'!C2" display="/" xr:uid="{00000000-0004-0000-0000-000006000000}"/>
    <hyperlink ref="A102" location="'SO 02 - 8 - Komunikace'!C2" display="/" xr:uid="{00000000-0004-0000-0000-000007000000}"/>
    <hyperlink ref="A103" location="'SO 03 - 10 - PŘELOŽKA VODY'!C2" display="/" xr:uid="{00000000-0004-0000-0000-000008000000}"/>
    <hyperlink ref="A104" location="'SO 04 - 10 - PŘELOŽKA PLY...'!C2" display="/" xr:uid="{00000000-0004-0000-0000-000009000000}"/>
    <hyperlink ref="A105" location="'SO 06 - 11 - KANALIZACE D...'!C2" display="/" xr:uid="{00000000-0004-0000-0000-00000A000000}"/>
    <hyperlink ref="A106" location="'SO 07 - 12 - PŘELOŽKA SPL...'!C2" display="/" xr:uid="{00000000-0004-0000-0000-00000B000000}"/>
    <hyperlink ref="A107" location="'SO 08 - 13 - ČOV'!C2" display="/" xr:uid="{00000000-0004-0000-0000-00000C000000}"/>
    <hyperlink ref="A108" location="'VRN - HZ HEŘMANICE'!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12"/>
  <sheetViews>
    <sheetView showGridLines="0" workbookViewId="0">
      <selection activeCell="J19" sqref="J1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86</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129</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ROUND(J127, 2)</f>
        <v>295893.25</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ROUND((SUM(BE127:BE311)),  2)</f>
        <v>295893.25</v>
      </c>
      <c r="I33" s="91">
        <v>0.21</v>
      </c>
      <c r="J33" s="90">
        <f>ROUND(((SUM(BE127:BE311))*I33),  2)</f>
        <v>62137.58</v>
      </c>
      <c r="L33" s="31"/>
    </row>
    <row r="34" spans="2:12" s="1" customFormat="1" ht="14.45" customHeight="1">
      <c r="B34" s="31"/>
      <c r="E34" s="26" t="s">
        <v>43</v>
      </c>
      <c r="F34" s="90">
        <f>ROUND((SUM(BF127:BF311)),  2)</f>
        <v>0</v>
      </c>
      <c r="I34" s="91">
        <v>0.15</v>
      </c>
      <c r="J34" s="90">
        <f>ROUND(((SUM(BF127:BF311))*I34),  2)</f>
        <v>0</v>
      </c>
      <c r="L34" s="31"/>
    </row>
    <row r="35" spans="2:12" s="1" customFormat="1" ht="14.45" hidden="1" customHeight="1">
      <c r="B35" s="31"/>
      <c r="E35" s="26" t="s">
        <v>44</v>
      </c>
      <c r="F35" s="90">
        <f>ROUND((SUM(BG127:BG311)),  2)</f>
        <v>0</v>
      </c>
      <c r="I35" s="91">
        <v>0.21</v>
      </c>
      <c r="J35" s="90">
        <f>0</f>
        <v>0</v>
      </c>
      <c r="L35" s="31"/>
    </row>
    <row r="36" spans="2:12" s="1" customFormat="1" ht="14.45" hidden="1" customHeight="1">
      <c r="B36" s="31"/>
      <c r="E36" s="26" t="s">
        <v>45</v>
      </c>
      <c r="F36" s="90">
        <f>ROUND((SUM(BH127:BH311)),  2)</f>
        <v>0</v>
      </c>
      <c r="I36" s="91">
        <v>0.15</v>
      </c>
      <c r="J36" s="90">
        <f>0</f>
        <v>0</v>
      </c>
      <c r="L36" s="31"/>
    </row>
    <row r="37" spans="2:12" s="1" customFormat="1" ht="14.45" hidden="1" customHeight="1">
      <c r="B37" s="31"/>
      <c r="E37" s="26" t="s">
        <v>46</v>
      </c>
      <c r="F37" s="90">
        <f>ROUND((SUM(BI127:BI311)),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358030.83</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01 - 1 - Bourací práce a demolice</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J127</f>
        <v>295893.25</v>
      </c>
      <c r="L96" s="31"/>
      <c r="AU96" s="16" t="s">
        <v>134</v>
      </c>
    </row>
    <row r="97" spans="2:12" s="8" customFormat="1" ht="24.95" hidden="1" customHeight="1">
      <c r="B97" s="103"/>
      <c r="D97" s="104" t="s">
        <v>135</v>
      </c>
      <c r="E97" s="105"/>
      <c r="F97" s="105"/>
      <c r="G97" s="105"/>
      <c r="H97" s="105"/>
      <c r="I97" s="105"/>
      <c r="J97" s="106">
        <f>J128</f>
        <v>246394</v>
      </c>
      <c r="L97" s="103"/>
    </row>
    <row r="98" spans="2:12" s="9" customFormat="1" ht="19.899999999999999" hidden="1" customHeight="1">
      <c r="B98" s="107"/>
      <c r="D98" s="108" t="s">
        <v>136</v>
      </c>
      <c r="E98" s="109"/>
      <c r="F98" s="109"/>
      <c r="G98" s="109"/>
      <c r="H98" s="109"/>
      <c r="I98" s="109"/>
      <c r="J98" s="110">
        <f>J129</f>
        <v>88137.76</v>
      </c>
      <c r="L98" s="107"/>
    </row>
    <row r="99" spans="2:12" s="9" customFormat="1" ht="19.899999999999999" hidden="1" customHeight="1">
      <c r="B99" s="107"/>
      <c r="D99" s="108" t="s">
        <v>137</v>
      </c>
      <c r="E99" s="109"/>
      <c r="F99" s="109"/>
      <c r="G99" s="109"/>
      <c r="H99" s="109"/>
      <c r="I99" s="109"/>
      <c r="J99" s="110">
        <f>J230</f>
        <v>158256.24</v>
      </c>
      <c r="L99" s="107"/>
    </row>
    <row r="100" spans="2:12" s="8" customFormat="1" ht="24.95" hidden="1" customHeight="1">
      <c r="B100" s="103"/>
      <c r="D100" s="104" t="s">
        <v>138</v>
      </c>
      <c r="E100" s="105"/>
      <c r="F100" s="105"/>
      <c r="G100" s="105"/>
      <c r="H100" s="105"/>
      <c r="I100" s="105"/>
      <c r="J100" s="106">
        <f>J236</f>
        <v>49499.25</v>
      </c>
      <c r="L100" s="103"/>
    </row>
    <row r="101" spans="2:12" s="9" customFormat="1" ht="19.899999999999999" hidden="1" customHeight="1">
      <c r="B101" s="107"/>
      <c r="D101" s="108" t="s">
        <v>139</v>
      </c>
      <c r="E101" s="109"/>
      <c r="F101" s="109"/>
      <c r="G101" s="109"/>
      <c r="H101" s="109"/>
      <c r="I101" s="109"/>
      <c r="J101" s="110">
        <f>J237</f>
        <v>266.39999999999998</v>
      </c>
      <c r="L101" s="107"/>
    </row>
    <row r="102" spans="2:12" s="9" customFormat="1" ht="19.899999999999999" hidden="1" customHeight="1">
      <c r="B102" s="107"/>
      <c r="D102" s="108" t="s">
        <v>140</v>
      </c>
      <c r="E102" s="109"/>
      <c r="F102" s="109"/>
      <c r="G102" s="109"/>
      <c r="H102" s="109"/>
      <c r="I102" s="109"/>
      <c r="J102" s="110">
        <f>J242</f>
        <v>12293.9</v>
      </c>
      <c r="L102" s="107"/>
    </row>
    <row r="103" spans="2:12" s="9" customFormat="1" ht="19.899999999999999" hidden="1" customHeight="1">
      <c r="B103" s="107"/>
      <c r="D103" s="108" t="s">
        <v>141</v>
      </c>
      <c r="E103" s="109"/>
      <c r="F103" s="109"/>
      <c r="G103" s="109"/>
      <c r="H103" s="109"/>
      <c r="I103" s="109"/>
      <c r="J103" s="110">
        <f>J246</f>
        <v>3302.24</v>
      </c>
      <c r="L103" s="107"/>
    </row>
    <row r="104" spans="2:12" s="9" customFormat="1" ht="19.899999999999999" hidden="1" customHeight="1">
      <c r="B104" s="107"/>
      <c r="D104" s="108" t="s">
        <v>142</v>
      </c>
      <c r="E104" s="109"/>
      <c r="F104" s="109"/>
      <c r="G104" s="109"/>
      <c r="H104" s="109"/>
      <c r="I104" s="109"/>
      <c r="J104" s="110">
        <f>J262</f>
        <v>25177.15</v>
      </c>
      <c r="L104" s="107"/>
    </row>
    <row r="105" spans="2:12" s="9" customFormat="1" ht="19.899999999999999" hidden="1" customHeight="1">
      <c r="B105" s="107"/>
      <c r="D105" s="108" t="s">
        <v>143</v>
      </c>
      <c r="E105" s="109"/>
      <c r="F105" s="109"/>
      <c r="G105" s="109"/>
      <c r="H105" s="109"/>
      <c r="I105" s="109"/>
      <c r="J105" s="110">
        <f>J297</f>
        <v>675.36</v>
      </c>
      <c r="L105" s="107"/>
    </row>
    <row r="106" spans="2:12" s="9" customFormat="1" ht="19.899999999999999" hidden="1" customHeight="1">
      <c r="B106" s="107"/>
      <c r="D106" s="108" t="s">
        <v>144</v>
      </c>
      <c r="E106" s="109"/>
      <c r="F106" s="109"/>
      <c r="G106" s="109"/>
      <c r="H106" s="109"/>
      <c r="I106" s="109"/>
      <c r="J106" s="110">
        <f>J304</f>
        <v>6588.2</v>
      </c>
      <c r="L106" s="107"/>
    </row>
    <row r="107" spans="2:12" s="9" customFormat="1" ht="19.899999999999999" hidden="1" customHeight="1">
      <c r="B107" s="107"/>
      <c r="D107" s="108" t="s">
        <v>145</v>
      </c>
      <c r="E107" s="109"/>
      <c r="F107" s="109"/>
      <c r="G107" s="109"/>
      <c r="H107" s="109"/>
      <c r="I107" s="109"/>
      <c r="J107" s="110">
        <f>J310</f>
        <v>1196</v>
      </c>
      <c r="L107" s="107"/>
    </row>
    <row r="108" spans="2:12" s="1" customFormat="1" ht="21.75" hidden="1" customHeight="1">
      <c r="B108" s="31"/>
      <c r="L108" s="31"/>
    </row>
    <row r="109" spans="2:12" s="1" customFormat="1" ht="6.95" hidden="1" customHeight="1">
      <c r="B109" s="43"/>
      <c r="C109" s="44"/>
      <c r="D109" s="44"/>
      <c r="E109" s="44"/>
      <c r="F109" s="44"/>
      <c r="G109" s="44"/>
      <c r="H109" s="44"/>
      <c r="I109" s="44"/>
      <c r="J109" s="44"/>
      <c r="K109" s="44"/>
      <c r="L109" s="31"/>
    </row>
    <row r="110" spans="2:12" hidden="1"/>
    <row r="111" spans="2:12" hidden="1"/>
    <row r="112" spans="2:12" hidden="1"/>
    <row r="113" spans="2:63" s="1" customFormat="1" ht="6.95" customHeight="1">
      <c r="B113" s="45"/>
      <c r="C113" s="46"/>
      <c r="D113" s="46"/>
      <c r="E113" s="46"/>
      <c r="F113" s="46"/>
      <c r="G113" s="46"/>
      <c r="H113" s="46"/>
      <c r="I113" s="46"/>
      <c r="J113" s="46"/>
      <c r="K113" s="46"/>
      <c r="L113" s="31"/>
    </row>
    <row r="114" spans="2:63" s="1" customFormat="1" ht="24.95" customHeight="1">
      <c r="B114" s="31"/>
      <c r="C114" s="20" t="s">
        <v>146</v>
      </c>
      <c r="L114" s="31"/>
    </row>
    <row r="115" spans="2:63" s="1" customFormat="1" ht="6.95" customHeight="1">
      <c r="B115" s="31"/>
      <c r="L115" s="31"/>
    </row>
    <row r="116" spans="2:63" s="1" customFormat="1" ht="12" customHeight="1">
      <c r="B116" s="31"/>
      <c r="C116" s="26" t="s">
        <v>16</v>
      </c>
      <c r="L116" s="31"/>
    </row>
    <row r="117" spans="2:63" s="1" customFormat="1" ht="26.25" customHeight="1">
      <c r="B117" s="31"/>
      <c r="E117" s="228" t="str">
        <f>E7</f>
        <v>STAVEBNÍ ÚPRAVY HASIČSKÉ ZBROJNICE HEŘMANICE - SLEZSKÁ OSTRAVA</v>
      </c>
      <c r="F117" s="229"/>
      <c r="G117" s="229"/>
      <c r="H117" s="229"/>
      <c r="L117" s="31"/>
    </row>
    <row r="118" spans="2:63" s="1" customFormat="1" ht="12" customHeight="1">
      <c r="B118" s="31"/>
      <c r="C118" s="26" t="s">
        <v>128</v>
      </c>
      <c r="L118" s="31"/>
    </row>
    <row r="119" spans="2:63" s="1" customFormat="1" ht="16.5" customHeight="1">
      <c r="B119" s="31"/>
      <c r="E119" s="222" t="str">
        <f>E9</f>
        <v>SO 01 - 1 - Bourací práce a demolice</v>
      </c>
      <c r="F119" s="227"/>
      <c r="G119" s="227"/>
      <c r="H119" s="227"/>
      <c r="L119" s="31"/>
    </row>
    <row r="120" spans="2:63" s="1" customFormat="1" ht="6.95" customHeight="1">
      <c r="B120" s="31"/>
      <c r="L120" s="31"/>
    </row>
    <row r="121" spans="2:63" s="1" customFormat="1" ht="12" customHeight="1">
      <c r="B121" s="31"/>
      <c r="C121" s="26" t="s">
        <v>20</v>
      </c>
      <c r="F121" s="24" t="str">
        <f>F12</f>
        <v>SLEZSKÁ OSTRAVA</v>
      </c>
      <c r="I121" s="26" t="s">
        <v>22</v>
      </c>
      <c r="J121" s="51" t="str">
        <f>IF(J12="","",J12)</f>
        <v>10. 8. 2023</v>
      </c>
      <c r="L121" s="31"/>
    </row>
    <row r="122" spans="2:63" s="1" customFormat="1" ht="6.95" customHeight="1">
      <c r="B122" s="31"/>
      <c r="L122" s="31"/>
    </row>
    <row r="123" spans="2:63" s="1" customFormat="1" ht="15.2" customHeight="1">
      <c r="B123" s="31"/>
      <c r="C123" s="26" t="s">
        <v>24</v>
      </c>
      <c r="F123" s="24" t="str">
        <f>E15</f>
        <v>SMO - SLEZSKÁ OSTRAVA</v>
      </c>
      <c r="I123" s="26" t="s">
        <v>29</v>
      </c>
      <c r="J123" s="29" t="str">
        <f>E21</f>
        <v>SPAN s.r.o.</v>
      </c>
      <c r="L123" s="31"/>
    </row>
    <row r="124" spans="2:63" s="1" customFormat="1" ht="15.2" customHeight="1">
      <c r="B124" s="31"/>
      <c r="C124" s="26" t="s">
        <v>28</v>
      </c>
      <c r="F124" s="24" t="str">
        <f>IF(E18="","",E18)</f>
        <v>Hydor s.r.o.</v>
      </c>
      <c r="I124" s="26" t="s">
        <v>34</v>
      </c>
      <c r="J124" s="29" t="str">
        <f>E24</f>
        <v>SPAN S.R.O.</v>
      </c>
      <c r="L124" s="31"/>
    </row>
    <row r="125" spans="2:63" s="1" customFormat="1" ht="10.35" customHeight="1">
      <c r="B125" s="31"/>
      <c r="L125" s="31"/>
    </row>
    <row r="126" spans="2:63" s="10" customFormat="1" ht="29.25" customHeight="1">
      <c r="B126" s="111"/>
      <c r="C126" s="112" t="s">
        <v>147</v>
      </c>
      <c r="D126" s="113" t="s">
        <v>62</v>
      </c>
      <c r="E126" s="113" t="s">
        <v>58</v>
      </c>
      <c r="F126" s="113" t="s">
        <v>59</v>
      </c>
      <c r="G126" s="113" t="s">
        <v>148</v>
      </c>
      <c r="H126" s="113" t="s">
        <v>149</v>
      </c>
      <c r="I126" s="113" t="s">
        <v>150</v>
      </c>
      <c r="J126" s="113" t="s">
        <v>132</v>
      </c>
      <c r="K126" s="114" t="s">
        <v>151</v>
      </c>
      <c r="L126" s="111"/>
      <c r="M126" s="58" t="s">
        <v>1</v>
      </c>
      <c r="N126" s="59" t="s">
        <v>41</v>
      </c>
      <c r="O126" s="59" t="s">
        <v>152</v>
      </c>
      <c r="P126" s="59" t="s">
        <v>153</v>
      </c>
      <c r="Q126" s="59" t="s">
        <v>154</v>
      </c>
      <c r="R126" s="59" t="s">
        <v>155</v>
      </c>
      <c r="S126" s="59" t="s">
        <v>156</v>
      </c>
      <c r="T126" s="60" t="s">
        <v>157</v>
      </c>
    </row>
    <row r="127" spans="2:63" s="1" customFormat="1" ht="22.9" customHeight="1">
      <c r="B127" s="31"/>
      <c r="C127" s="63" t="s">
        <v>158</v>
      </c>
      <c r="J127" s="115">
        <f>BK127</f>
        <v>295893.25</v>
      </c>
      <c r="L127" s="31"/>
      <c r="M127" s="61"/>
      <c r="N127" s="52"/>
      <c r="O127" s="52"/>
      <c r="P127" s="116">
        <f>P128+P236</f>
        <v>0</v>
      </c>
      <c r="Q127" s="52"/>
      <c r="R127" s="116">
        <f>R128+R236</f>
        <v>0.6637904</v>
      </c>
      <c r="S127" s="52"/>
      <c r="T127" s="117">
        <f>T128+T236</f>
        <v>481.02242999999987</v>
      </c>
      <c r="AT127" s="16" t="s">
        <v>76</v>
      </c>
      <c r="AU127" s="16" t="s">
        <v>134</v>
      </c>
      <c r="BK127" s="118">
        <f>BK128+BK236</f>
        <v>295893.25</v>
      </c>
    </row>
    <row r="128" spans="2:63" s="11" customFormat="1" ht="25.9" customHeight="1">
      <c r="B128" s="119"/>
      <c r="D128" s="120" t="s">
        <v>76</v>
      </c>
      <c r="E128" s="121" t="s">
        <v>159</v>
      </c>
      <c r="F128" s="121" t="s">
        <v>160</v>
      </c>
      <c r="I128" s="122"/>
      <c r="J128" s="123">
        <f>BK128</f>
        <v>246394</v>
      </c>
      <c r="L128" s="119"/>
      <c r="M128" s="124"/>
      <c r="P128" s="125">
        <f>P129+P230</f>
        <v>0</v>
      </c>
      <c r="R128" s="125">
        <f>R129+R230</f>
        <v>0.6637904</v>
      </c>
      <c r="T128" s="126">
        <f>T129+T230</f>
        <v>460.71179899999987</v>
      </c>
      <c r="AR128" s="120" t="s">
        <v>85</v>
      </c>
      <c r="AT128" s="127" t="s">
        <v>76</v>
      </c>
      <c r="AU128" s="127" t="s">
        <v>77</v>
      </c>
      <c r="AY128" s="120" t="s">
        <v>161</v>
      </c>
      <c r="BK128" s="128">
        <f>BK129+BK230</f>
        <v>246394</v>
      </c>
    </row>
    <row r="129" spans="2:65" s="11" customFormat="1" ht="22.9" customHeight="1">
      <c r="B129" s="119"/>
      <c r="D129" s="120" t="s">
        <v>76</v>
      </c>
      <c r="E129" s="129" t="s">
        <v>162</v>
      </c>
      <c r="F129" s="129" t="s">
        <v>163</v>
      </c>
      <c r="I129" s="122"/>
      <c r="J129" s="130">
        <f>BK129</f>
        <v>88137.76</v>
      </c>
      <c r="L129" s="119"/>
      <c r="M129" s="124"/>
      <c r="P129" s="125">
        <f>SUM(P130:P229)</f>
        <v>0</v>
      </c>
      <c r="R129" s="125">
        <f>SUM(R130:R229)</f>
        <v>0.6637904</v>
      </c>
      <c r="T129" s="126">
        <f>SUM(T130:T229)</f>
        <v>460.71179899999987</v>
      </c>
      <c r="AR129" s="120" t="s">
        <v>85</v>
      </c>
      <c r="AT129" s="127" t="s">
        <v>76</v>
      </c>
      <c r="AU129" s="127" t="s">
        <v>85</v>
      </c>
      <c r="AY129" s="120" t="s">
        <v>161</v>
      </c>
      <c r="BK129" s="128">
        <f>SUM(BK130:BK229)</f>
        <v>88137.76</v>
      </c>
    </row>
    <row r="130" spans="2:65" s="1" customFormat="1" ht="16.5" customHeight="1">
      <c r="B130" s="31"/>
      <c r="C130" s="131" t="s">
        <v>85</v>
      </c>
      <c r="D130" s="131" t="s">
        <v>164</v>
      </c>
      <c r="E130" s="132" t="s">
        <v>165</v>
      </c>
      <c r="F130" s="133" t="s">
        <v>166</v>
      </c>
      <c r="G130" s="134" t="s">
        <v>167</v>
      </c>
      <c r="H130" s="135">
        <v>2.08</v>
      </c>
      <c r="I130" s="136">
        <v>1</v>
      </c>
      <c r="J130" s="137">
        <f>ROUND(I130*H130,2)</f>
        <v>2.08</v>
      </c>
      <c r="K130" s="133" t="s">
        <v>168</v>
      </c>
      <c r="L130" s="31"/>
      <c r="M130" s="138" t="s">
        <v>1</v>
      </c>
      <c r="N130" s="139" t="s">
        <v>42</v>
      </c>
      <c r="P130" s="140">
        <f>O130*H130</f>
        <v>0</v>
      </c>
      <c r="Q130" s="140">
        <v>0</v>
      </c>
      <c r="R130" s="140">
        <f>Q130*H130</f>
        <v>0</v>
      </c>
      <c r="S130" s="140">
        <v>2</v>
      </c>
      <c r="T130" s="141">
        <f>S130*H130</f>
        <v>4.16</v>
      </c>
      <c r="AR130" s="142" t="s">
        <v>169</v>
      </c>
      <c r="AT130" s="142" t="s">
        <v>164</v>
      </c>
      <c r="AU130" s="142" t="s">
        <v>87</v>
      </c>
      <c r="AY130" s="16" t="s">
        <v>161</v>
      </c>
      <c r="BE130" s="143">
        <f>IF(N130="základní",J130,0)</f>
        <v>2.08</v>
      </c>
      <c r="BF130" s="143">
        <f>IF(N130="snížená",J130,0)</f>
        <v>0</v>
      </c>
      <c r="BG130" s="143">
        <f>IF(N130="zákl. přenesená",J130,0)</f>
        <v>0</v>
      </c>
      <c r="BH130" s="143">
        <f>IF(N130="sníž. přenesená",J130,0)</f>
        <v>0</v>
      </c>
      <c r="BI130" s="143">
        <f>IF(N130="nulová",J130,0)</f>
        <v>0</v>
      </c>
      <c r="BJ130" s="16" t="s">
        <v>85</v>
      </c>
      <c r="BK130" s="143">
        <f>ROUND(I130*H130,2)</f>
        <v>2.08</v>
      </c>
      <c r="BL130" s="16" t="s">
        <v>169</v>
      </c>
      <c r="BM130" s="142" t="s">
        <v>170</v>
      </c>
    </row>
    <row r="131" spans="2:65" s="1" customFormat="1" ht="39">
      <c r="B131" s="31"/>
      <c r="D131" s="144" t="s">
        <v>171</v>
      </c>
      <c r="F131" s="145" t="s">
        <v>172</v>
      </c>
      <c r="I131" s="146"/>
      <c r="L131" s="31"/>
      <c r="M131" s="147"/>
      <c r="T131" s="55"/>
      <c r="AT131" s="16" t="s">
        <v>171</v>
      </c>
      <c r="AU131" s="16" t="s">
        <v>87</v>
      </c>
    </row>
    <row r="132" spans="2:65" s="1" customFormat="1" ht="21.75" customHeight="1">
      <c r="B132" s="31"/>
      <c r="C132" s="131" t="s">
        <v>87</v>
      </c>
      <c r="D132" s="131" t="s">
        <v>164</v>
      </c>
      <c r="E132" s="132" t="s">
        <v>173</v>
      </c>
      <c r="F132" s="133" t="s">
        <v>174</v>
      </c>
      <c r="G132" s="134" t="s">
        <v>175</v>
      </c>
      <c r="H132" s="135">
        <v>87.013000000000005</v>
      </c>
      <c r="I132" s="136">
        <v>1</v>
      </c>
      <c r="J132" s="137">
        <f>ROUND(I132*H132,2)</f>
        <v>87.01</v>
      </c>
      <c r="K132" s="133" t="s">
        <v>168</v>
      </c>
      <c r="L132" s="31"/>
      <c r="M132" s="138" t="s">
        <v>1</v>
      </c>
      <c r="N132" s="139" t="s">
        <v>42</v>
      </c>
      <c r="P132" s="140">
        <f>O132*H132</f>
        <v>0</v>
      </c>
      <c r="Q132" s="140">
        <v>0</v>
      </c>
      <c r="R132" s="140">
        <f>Q132*H132</f>
        <v>0</v>
      </c>
      <c r="S132" s="140">
        <v>0.13100000000000001</v>
      </c>
      <c r="T132" s="141">
        <f>S132*H132</f>
        <v>11.398703000000001</v>
      </c>
      <c r="AR132" s="142" t="s">
        <v>169</v>
      </c>
      <c r="AT132" s="142" t="s">
        <v>164</v>
      </c>
      <c r="AU132" s="142" t="s">
        <v>87</v>
      </c>
      <c r="AY132" s="16" t="s">
        <v>161</v>
      </c>
      <c r="BE132" s="143">
        <f>IF(N132="základní",J132,0)</f>
        <v>87.01</v>
      </c>
      <c r="BF132" s="143">
        <f>IF(N132="snížená",J132,0)</f>
        <v>0</v>
      </c>
      <c r="BG132" s="143">
        <f>IF(N132="zákl. přenesená",J132,0)</f>
        <v>0</v>
      </c>
      <c r="BH132" s="143">
        <f>IF(N132="sníž. přenesená",J132,0)</f>
        <v>0</v>
      </c>
      <c r="BI132" s="143">
        <f>IF(N132="nulová",J132,0)</f>
        <v>0</v>
      </c>
      <c r="BJ132" s="16" t="s">
        <v>85</v>
      </c>
      <c r="BK132" s="143">
        <f>ROUND(I132*H132,2)</f>
        <v>87.01</v>
      </c>
      <c r="BL132" s="16" t="s">
        <v>169</v>
      </c>
      <c r="BM132" s="142" t="s">
        <v>176</v>
      </c>
    </row>
    <row r="133" spans="2:65" s="1" customFormat="1" ht="19.5">
      <c r="B133" s="31"/>
      <c r="D133" s="144" t="s">
        <v>171</v>
      </c>
      <c r="F133" s="145" t="s">
        <v>177</v>
      </c>
      <c r="I133" s="146"/>
      <c r="L133" s="31"/>
      <c r="M133" s="147"/>
      <c r="T133" s="55"/>
      <c r="AT133" s="16" t="s">
        <v>171</v>
      </c>
      <c r="AU133" s="16" t="s">
        <v>87</v>
      </c>
    </row>
    <row r="134" spans="2:65" s="12" customFormat="1">
      <c r="B134" s="148"/>
      <c r="D134" s="144" t="s">
        <v>178</v>
      </c>
      <c r="E134" s="149" t="s">
        <v>1</v>
      </c>
      <c r="F134" s="150" t="s">
        <v>179</v>
      </c>
      <c r="H134" s="151">
        <v>87.013000000000005</v>
      </c>
      <c r="I134" s="152"/>
      <c r="L134" s="148"/>
      <c r="M134" s="153"/>
      <c r="T134" s="154"/>
      <c r="AT134" s="149" t="s">
        <v>178</v>
      </c>
      <c r="AU134" s="149" t="s">
        <v>87</v>
      </c>
      <c r="AV134" s="12" t="s">
        <v>87</v>
      </c>
      <c r="AW134" s="12" t="s">
        <v>33</v>
      </c>
      <c r="AX134" s="12" t="s">
        <v>77</v>
      </c>
      <c r="AY134" s="149" t="s">
        <v>161</v>
      </c>
    </row>
    <row r="135" spans="2:65" s="13" customFormat="1">
      <c r="B135" s="155"/>
      <c r="D135" s="144" t="s">
        <v>178</v>
      </c>
      <c r="E135" s="156" t="s">
        <v>1</v>
      </c>
      <c r="F135" s="157" t="s">
        <v>180</v>
      </c>
      <c r="H135" s="158">
        <v>87.013000000000005</v>
      </c>
      <c r="I135" s="159"/>
      <c r="L135" s="155"/>
      <c r="M135" s="160"/>
      <c r="T135" s="161"/>
      <c r="AT135" s="156" t="s">
        <v>178</v>
      </c>
      <c r="AU135" s="156" t="s">
        <v>87</v>
      </c>
      <c r="AV135" s="13" t="s">
        <v>169</v>
      </c>
      <c r="AW135" s="13" t="s">
        <v>33</v>
      </c>
      <c r="AX135" s="13" t="s">
        <v>85</v>
      </c>
      <c r="AY135" s="156" t="s">
        <v>161</v>
      </c>
    </row>
    <row r="136" spans="2:65" s="1" customFormat="1" ht="21.75" customHeight="1">
      <c r="B136" s="31"/>
      <c r="C136" s="131" t="s">
        <v>181</v>
      </c>
      <c r="D136" s="131" t="s">
        <v>164</v>
      </c>
      <c r="E136" s="132" t="s">
        <v>182</v>
      </c>
      <c r="F136" s="133" t="s">
        <v>183</v>
      </c>
      <c r="G136" s="134" t="s">
        <v>175</v>
      </c>
      <c r="H136" s="135">
        <v>11.028</v>
      </c>
      <c r="I136" s="136">
        <v>1</v>
      </c>
      <c r="J136" s="137">
        <f>ROUND(I136*H136,2)</f>
        <v>11.03</v>
      </c>
      <c r="K136" s="133" t="s">
        <v>168</v>
      </c>
      <c r="L136" s="31"/>
      <c r="M136" s="138" t="s">
        <v>1</v>
      </c>
      <c r="N136" s="139" t="s">
        <v>42</v>
      </c>
      <c r="P136" s="140">
        <f>O136*H136</f>
        <v>0</v>
      </c>
      <c r="Q136" s="140">
        <v>0</v>
      </c>
      <c r="R136" s="140">
        <f>Q136*H136</f>
        <v>0</v>
      </c>
      <c r="S136" s="140">
        <v>0.26100000000000001</v>
      </c>
      <c r="T136" s="141">
        <f>S136*H136</f>
        <v>2.8783080000000001</v>
      </c>
      <c r="AR136" s="142" t="s">
        <v>169</v>
      </c>
      <c r="AT136" s="142" t="s">
        <v>164</v>
      </c>
      <c r="AU136" s="142" t="s">
        <v>87</v>
      </c>
      <c r="AY136" s="16" t="s">
        <v>161</v>
      </c>
      <c r="BE136" s="143">
        <f>IF(N136="základní",J136,0)</f>
        <v>11.03</v>
      </c>
      <c r="BF136" s="143">
        <f>IF(N136="snížená",J136,0)</f>
        <v>0</v>
      </c>
      <c r="BG136" s="143">
        <f>IF(N136="zákl. přenesená",J136,0)</f>
        <v>0</v>
      </c>
      <c r="BH136" s="143">
        <f>IF(N136="sníž. přenesená",J136,0)</f>
        <v>0</v>
      </c>
      <c r="BI136" s="143">
        <f>IF(N136="nulová",J136,0)</f>
        <v>0</v>
      </c>
      <c r="BJ136" s="16" t="s">
        <v>85</v>
      </c>
      <c r="BK136" s="143">
        <f>ROUND(I136*H136,2)</f>
        <v>11.03</v>
      </c>
      <c r="BL136" s="16" t="s">
        <v>169</v>
      </c>
      <c r="BM136" s="142" t="s">
        <v>184</v>
      </c>
    </row>
    <row r="137" spans="2:65" s="1" customFormat="1" ht="19.5">
      <c r="B137" s="31"/>
      <c r="D137" s="144" t="s">
        <v>171</v>
      </c>
      <c r="F137" s="145" t="s">
        <v>177</v>
      </c>
      <c r="I137" s="146"/>
      <c r="L137" s="31"/>
      <c r="M137" s="147"/>
      <c r="T137" s="55"/>
      <c r="AT137" s="16" t="s">
        <v>171</v>
      </c>
      <c r="AU137" s="16" t="s">
        <v>87</v>
      </c>
    </row>
    <row r="138" spans="2:65" s="12" customFormat="1">
      <c r="B138" s="148"/>
      <c r="D138" s="144" t="s">
        <v>178</v>
      </c>
      <c r="E138" s="149" t="s">
        <v>1</v>
      </c>
      <c r="F138" s="150" t="s">
        <v>185</v>
      </c>
      <c r="H138" s="151">
        <v>11.028</v>
      </c>
      <c r="I138" s="152"/>
      <c r="L138" s="148"/>
      <c r="M138" s="153"/>
      <c r="T138" s="154"/>
      <c r="AT138" s="149" t="s">
        <v>178</v>
      </c>
      <c r="AU138" s="149" t="s">
        <v>87</v>
      </c>
      <c r="AV138" s="12" t="s">
        <v>87</v>
      </c>
      <c r="AW138" s="12" t="s">
        <v>33</v>
      </c>
      <c r="AX138" s="12" t="s">
        <v>77</v>
      </c>
      <c r="AY138" s="149" t="s">
        <v>161</v>
      </c>
    </row>
    <row r="139" spans="2:65" s="13" customFormat="1">
      <c r="B139" s="155"/>
      <c r="D139" s="144" t="s">
        <v>178</v>
      </c>
      <c r="E139" s="156" t="s">
        <v>1</v>
      </c>
      <c r="F139" s="157" t="s">
        <v>180</v>
      </c>
      <c r="H139" s="158">
        <v>11.028</v>
      </c>
      <c r="I139" s="159"/>
      <c r="L139" s="155"/>
      <c r="M139" s="160"/>
      <c r="T139" s="161"/>
      <c r="AT139" s="156" t="s">
        <v>178</v>
      </c>
      <c r="AU139" s="156" t="s">
        <v>87</v>
      </c>
      <c r="AV139" s="13" t="s">
        <v>169</v>
      </c>
      <c r="AW139" s="13" t="s">
        <v>33</v>
      </c>
      <c r="AX139" s="13" t="s">
        <v>85</v>
      </c>
      <c r="AY139" s="156" t="s">
        <v>161</v>
      </c>
    </row>
    <row r="140" spans="2:65" s="1" customFormat="1" ht="24.2" customHeight="1">
      <c r="B140" s="31"/>
      <c r="C140" s="131" t="s">
        <v>169</v>
      </c>
      <c r="D140" s="131" t="s">
        <v>164</v>
      </c>
      <c r="E140" s="132" t="s">
        <v>186</v>
      </c>
      <c r="F140" s="133" t="s">
        <v>187</v>
      </c>
      <c r="G140" s="134" t="s">
        <v>167</v>
      </c>
      <c r="H140" s="135">
        <v>60.137999999999998</v>
      </c>
      <c r="I140" s="136">
        <v>1</v>
      </c>
      <c r="J140" s="137">
        <f>ROUND(I140*H140,2)</f>
        <v>60.14</v>
      </c>
      <c r="K140" s="133" t="s">
        <v>168</v>
      </c>
      <c r="L140" s="31"/>
      <c r="M140" s="138" t="s">
        <v>1</v>
      </c>
      <c r="N140" s="139" t="s">
        <v>42</v>
      </c>
      <c r="P140" s="140">
        <f>O140*H140</f>
        <v>0</v>
      </c>
      <c r="Q140" s="140">
        <v>0</v>
      </c>
      <c r="R140" s="140">
        <f>Q140*H140</f>
        <v>0</v>
      </c>
      <c r="S140" s="140">
        <v>1.8</v>
      </c>
      <c r="T140" s="141">
        <f>S140*H140</f>
        <v>108.2484</v>
      </c>
      <c r="AR140" s="142" t="s">
        <v>169</v>
      </c>
      <c r="AT140" s="142" t="s">
        <v>164</v>
      </c>
      <c r="AU140" s="142" t="s">
        <v>87</v>
      </c>
      <c r="AY140" s="16" t="s">
        <v>161</v>
      </c>
      <c r="BE140" s="143">
        <f>IF(N140="základní",J140,0)</f>
        <v>60.14</v>
      </c>
      <c r="BF140" s="143">
        <f>IF(N140="snížená",J140,0)</f>
        <v>0</v>
      </c>
      <c r="BG140" s="143">
        <f>IF(N140="zákl. přenesená",J140,0)</f>
        <v>0</v>
      </c>
      <c r="BH140" s="143">
        <f>IF(N140="sníž. přenesená",J140,0)</f>
        <v>0</v>
      </c>
      <c r="BI140" s="143">
        <f>IF(N140="nulová",J140,0)</f>
        <v>0</v>
      </c>
      <c r="BJ140" s="16" t="s">
        <v>85</v>
      </c>
      <c r="BK140" s="143">
        <f>ROUND(I140*H140,2)</f>
        <v>60.14</v>
      </c>
      <c r="BL140" s="16" t="s">
        <v>169</v>
      </c>
      <c r="BM140" s="142" t="s">
        <v>188</v>
      </c>
    </row>
    <row r="141" spans="2:65" s="1" customFormat="1" ht="19.5">
      <c r="B141" s="31"/>
      <c r="D141" s="144" t="s">
        <v>171</v>
      </c>
      <c r="F141" s="145" t="s">
        <v>177</v>
      </c>
      <c r="I141" s="146"/>
      <c r="L141" s="31"/>
      <c r="M141" s="147"/>
      <c r="T141" s="55"/>
      <c r="AT141" s="16" t="s">
        <v>171</v>
      </c>
      <c r="AU141" s="16" t="s">
        <v>87</v>
      </c>
    </row>
    <row r="142" spans="2:65" s="12" customFormat="1" ht="22.5">
      <c r="B142" s="148"/>
      <c r="D142" s="144" t="s">
        <v>178</v>
      </c>
      <c r="E142" s="149" t="s">
        <v>1</v>
      </c>
      <c r="F142" s="150" t="s">
        <v>189</v>
      </c>
      <c r="H142" s="151">
        <v>60.137999999999998</v>
      </c>
      <c r="I142" s="152"/>
      <c r="L142" s="148"/>
      <c r="M142" s="153"/>
      <c r="T142" s="154"/>
      <c r="AT142" s="149" t="s">
        <v>178</v>
      </c>
      <c r="AU142" s="149" t="s">
        <v>87</v>
      </c>
      <c r="AV142" s="12" t="s">
        <v>87</v>
      </c>
      <c r="AW142" s="12" t="s">
        <v>33</v>
      </c>
      <c r="AX142" s="12" t="s">
        <v>77</v>
      </c>
      <c r="AY142" s="149" t="s">
        <v>161</v>
      </c>
    </row>
    <row r="143" spans="2:65" s="13" customFormat="1">
      <c r="B143" s="155"/>
      <c r="D143" s="144" t="s">
        <v>178</v>
      </c>
      <c r="E143" s="156" t="s">
        <v>1</v>
      </c>
      <c r="F143" s="157" t="s">
        <v>180</v>
      </c>
      <c r="H143" s="158">
        <v>60.137999999999998</v>
      </c>
      <c r="I143" s="159"/>
      <c r="L143" s="155"/>
      <c r="M143" s="160"/>
      <c r="T143" s="161"/>
      <c r="AT143" s="156" t="s">
        <v>178</v>
      </c>
      <c r="AU143" s="156" t="s">
        <v>87</v>
      </c>
      <c r="AV143" s="13" t="s">
        <v>169</v>
      </c>
      <c r="AW143" s="13" t="s">
        <v>33</v>
      </c>
      <c r="AX143" s="13" t="s">
        <v>85</v>
      </c>
      <c r="AY143" s="156" t="s">
        <v>161</v>
      </c>
    </row>
    <row r="144" spans="2:65" s="1" customFormat="1" ht="21.75" customHeight="1">
      <c r="B144" s="31"/>
      <c r="C144" s="131" t="s">
        <v>190</v>
      </c>
      <c r="D144" s="131" t="s">
        <v>164</v>
      </c>
      <c r="E144" s="132" t="s">
        <v>191</v>
      </c>
      <c r="F144" s="133" t="s">
        <v>192</v>
      </c>
      <c r="G144" s="134" t="s">
        <v>167</v>
      </c>
      <c r="H144" s="135">
        <v>1.04</v>
      </c>
      <c r="I144" s="136">
        <v>2000</v>
      </c>
      <c r="J144" s="137">
        <f>ROUND(I144*H144,2)</f>
        <v>2080</v>
      </c>
      <c r="K144" s="133" t="s">
        <v>168</v>
      </c>
      <c r="L144" s="31"/>
      <c r="M144" s="138" t="s">
        <v>1</v>
      </c>
      <c r="N144" s="139" t="s">
        <v>42</v>
      </c>
      <c r="P144" s="140">
        <f>O144*H144</f>
        <v>0</v>
      </c>
      <c r="Q144" s="140">
        <v>0</v>
      </c>
      <c r="R144" s="140">
        <f>Q144*H144</f>
        <v>0</v>
      </c>
      <c r="S144" s="140">
        <v>1.671</v>
      </c>
      <c r="T144" s="141">
        <f>S144*H144</f>
        <v>1.7378400000000001</v>
      </c>
      <c r="AR144" s="142" t="s">
        <v>169</v>
      </c>
      <c r="AT144" s="142" t="s">
        <v>164</v>
      </c>
      <c r="AU144" s="142" t="s">
        <v>87</v>
      </c>
      <c r="AY144" s="16" t="s">
        <v>161</v>
      </c>
      <c r="BE144" s="143">
        <f>IF(N144="základní",J144,0)</f>
        <v>2080</v>
      </c>
      <c r="BF144" s="143">
        <f>IF(N144="snížená",J144,0)</f>
        <v>0</v>
      </c>
      <c r="BG144" s="143">
        <f>IF(N144="zákl. přenesená",J144,0)</f>
        <v>0</v>
      </c>
      <c r="BH144" s="143">
        <f>IF(N144="sníž. přenesená",J144,0)</f>
        <v>0</v>
      </c>
      <c r="BI144" s="143">
        <f>IF(N144="nulová",J144,0)</f>
        <v>0</v>
      </c>
      <c r="BJ144" s="16" t="s">
        <v>85</v>
      </c>
      <c r="BK144" s="143">
        <f>ROUND(I144*H144,2)</f>
        <v>2080</v>
      </c>
      <c r="BL144" s="16" t="s">
        <v>169</v>
      </c>
      <c r="BM144" s="142" t="s">
        <v>193</v>
      </c>
    </row>
    <row r="145" spans="2:65" s="1" customFormat="1" ht="19.5">
      <c r="B145" s="31"/>
      <c r="D145" s="144" t="s">
        <v>171</v>
      </c>
      <c r="F145" s="145" t="s">
        <v>194</v>
      </c>
      <c r="I145" s="146"/>
      <c r="L145" s="31"/>
      <c r="M145" s="147"/>
      <c r="T145" s="55"/>
      <c r="AT145" s="16" t="s">
        <v>171</v>
      </c>
      <c r="AU145" s="16" t="s">
        <v>87</v>
      </c>
    </row>
    <row r="146" spans="2:65" s="1" customFormat="1" ht="24.2" customHeight="1">
      <c r="B146" s="31"/>
      <c r="C146" s="131" t="s">
        <v>195</v>
      </c>
      <c r="D146" s="131" t="s">
        <v>164</v>
      </c>
      <c r="E146" s="132" t="s">
        <v>196</v>
      </c>
      <c r="F146" s="133" t="s">
        <v>197</v>
      </c>
      <c r="G146" s="134" t="s">
        <v>175</v>
      </c>
      <c r="H146" s="135">
        <v>44.2</v>
      </c>
      <c r="I146" s="136">
        <v>1</v>
      </c>
      <c r="J146" s="137">
        <f>ROUND(I146*H146,2)</f>
        <v>44.2</v>
      </c>
      <c r="K146" s="133" t="s">
        <v>1</v>
      </c>
      <c r="L146" s="31"/>
      <c r="M146" s="138" t="s">
        <v>1</v>
      </c>
      <c r="N146" s="139" t="s">
        <v>42</v>
      </c>
      <c r="P146" s="140">
        <f>O146*H146</f>
        <v>0</v>
      </c>
      <c r="Q146" s="140">
        <v>0</v>
      </c>
      <c r="R146" s="140">
        <f>Q146*H146</f>
        <v>0</v>
      </c>
      <c r="S146" s="140">
        <v>0.16500000000000001</v>
      </c>
      <c r="T146" s="141">
        <f>S146*H146</f>
        <v>7.293000000000001</v>
      </c>
      <c r="AR146" s="142" t="s">
        <v>169</v>
      </c>
      <c r="AT146" s="142" t="s">
        <v>164</v>
      </c>
      <c r="AU146" s="142" t="s">
        <v>87</v>
      </c>
      <c r="AY146" s="16" t="s">
        <v>161</v>
      </c>
      <c r="BE146" s="143">
        <f>IF(N146="základní",J146,0)</f>
        <v>44.2</v>
      </c>
      <c r="BF146" s="143">
        <f>IF(N146="snížená",J146,0)</f>
        <v>0</v>
      </c>
      <c r="BG146" s="143">
        <f>IF(N146="zákl. přenesená",J146,0)</f>
        <v>0</v>
      </c>
      <c r="BH146" s="143">
        <f>IF(N146="sníž. přenesená",J146,0)</f>
        <v>0</v>
      </c>
      <c r="BI146" s="143">
        <f>IF(N146="nulová",J146,0)</f>
        <v>0</v>
      </c>
      <c r="BJ146" s="16" t="s">
        <v>85</v>
      </c>
      <c r="BK146" s="143">
        <f>ROUND(I146*H146,2)</f>
        <v>44.2</v>
      </c>
      <c r="BL146" s="16" t="s">
        <v>169</v>
      </c>
      <c r="BM146" s="142" t="s">
        <v>198</v>
      </c>
    </row>
    <row r="147" spans="2:65" s="1" customFormat="1" ht="39">
      <c r="B147" s="31"/>
      <c r="D147" s="144" t="s">
        <v>171</v>
      </c>
      <c r="F147" s="145" t="s">
        <v>199</v>
      </c>
      <c r="I147" s="146"/>
      <c r="L147" s="31"/>
      <c r="M147" s="147"/>
      <c r="T147" s="55"/>
      <c r="AT147" s="16" t="s">
        <v>171</v>
      </c>
      <c r="AU147" s="16" t="s">
        <v>87</v>
      </c>
    </row>
    <row r="148" spans="2:65" s="1" customFormat="1" ht="24.2" customHeight="1">
      <c r="B148" s="31"/>
      <c r="C148" s="131" t="s">
        <v>200</v>
      </c>
      <c r="D148" s="131" t="s">
        <v>164</v>
      </c>
      <c r="E148" s="132" t="s">
        <v>201</v>
      </c>
      <c r="F148" s="133" t="s">
        <v>202</v>
      </c>
      <c r="G148" s="134" t="s">
        <v>175</v>
      </c>
      <c r="H148" s="135">
        <v>2.34</v>
      </c>
      <c r="I148" s="136">
        <v>1</v>
      </c>
      <c r="J148" s="137">
        <f>ROUND(I148*H148,2)</f>
        <v>2.34</v>
      </c>
      <c r="K148" s="133" t="s">
        <v>168</v>
      </c>
      <c r="L148" s="31"/>
      <c r="M148" s="138" t="s">
        <v>1</v>
      </c>
      <c r="N148" s="139" t="s">
        <v>42</v>
      </c>
      <c r="P148" s="140">
        <f>O148*H148</f>
        <v>0</v>
      </c>
      <c r="Q148" s="140">
        <v>0</v>
      </c>
      <c r="R148" s="140">
        <f>Q148*H148</f>
        <v>0</v>
      </c>
      <c r="S148" s="140">
        <v>0.432</v>
      </c>
      <c r="T148" s="141">
        <f>S148*H148</f>
        <v>1.01088</v>
      </c>
      <c r="AR148" s="142" t="s">
        <v>169</v>
      </c>
      <c r="AT148" s="142" t="s">
        <v>164</v>
      </c>
      <c r="AU148" s="142" t="s">
        <v>87</v>
      </c>
      <c r="AY148" s="16" t="s">
        <v>161</v>
      </c>
      <c r="BE148" s="143">
        <f>IF(N148="základní",J148,0)</f>
        <v>2.34</v>
      </c>
      <c r="BF148" s="143">
        <f>IF(N148="snížená",J148,0)</f>
        <v>0</v>
      </c>
      <c r="BG148" s="143">
        <f>IF(N148="zákl. přenesená",J148,0)</f>
        <v>0</v>
      </c>
      <c r="BH148" s="143">
        <f>IF(N148="sníž. přenesená",J148,0)</f>
        <v>0</v>
      </c>
      <c r="BI148" s="143">
        <f>IF(N148="nulová",J148,0)</f>
        <v>0</v>
      </c>
      <c r="BJ148" s="16" t="s">
        <v>85</v>
      </c>
      <c r="BK148" s="143">
        <f>ROUND(I148*H148,2)</f>
        <v>2.34</v>
      </c>
      <c r="BL148" s="16" t="s">
        <v>169</v>
      </c>
      <c r="BM148" s="142" t="s">
        <v>203</v>
      </c>
    </row>
    <row r="149" spans="2:65" s="1" customFormat="1" ht="19.5">
      <c r="B149" s="31"/>
      <c r="D149" s="144" t="s">
        <v>171</v>
      </c>
      <c r="F149" s="145" t="s">
        <v>177</v>
      </c>
      <c r="I149" s="146"/>
      <c r="L149" s="31"/>
      <c r="M149" s="147"/>
      <c r="T149" s="55"/>
      <c r="AT149" s="16" t="s">
        <v>171</v>
      </c>
      <c r="AU149" s="16" t="s">
        <v>87</v>
      </c>
    </row>
    <row r="150" spans="2:65" s="1" customFormat="1" ht="16.5" customHeight="1">
      <c r="B150" s="31"/>
      <c r="C150" s="131" t="s">
        <v>204</v>
      </c>
      <c r="D150" s="131" t="s">
        <v>164</v>
      </c>
      <c r="E150" s="132" t="s">
        <v>205</v>
      </c>
      <c r="F150" s="133" t="s">
        <v>206</v>
      </c>
      <c r="G150" s="134" t="s">
        <v>207</v>
      </c>
      <c r="H150" s="135">
        <v>7.28</v>
      </c>
      <c r="I150" s="136">
        <v>1</v>
      </c>
      <c r="J150" s="137">
        <f>ROUND(I150*H150,2)</f>
        <v>7.28</v>
      </c>
      <c r="K150" s="133" t="s">
        <v>168</v>
      </c>
      <c r="L150" s="31"/>
      <c r="M150" s="138" t="s">
        <v>1</v>
      </c>
      <c r="N150" s="139" t="s">
        <v>42</v>
      </c>
      <c r="P150" s="140">
        <f>O150*H150</f>
        <v>0</v>
      </c>
      <c r="Q150" s="140">
        <v>0</v>
      </c>
      <c r="R150" s="140">
        <f>Q150*H150</f>
        <v>0</v>
      </c>
      <c r="S150" s="140">
        <v>0.14399999999999999</v>
      </c>
      <c r="T150" s="141">
        <f>S150*H150</f>
        <v>1.0483199999999999</v>
      </c>
      <c r="AR150" s="142" t="s">
        <v>169</v>
      </c>
      <c r="AT150" s="142" t="s">
        <v>164</v>
      </c>
      <c r="AU150" s="142" t="s">
        <v>87</v>
      </c>
      <c r="AY150" s="16" t="s">
        <v>161</v>
      </c>
      <c r="BE150" s="143">
        <f>IF(N150="základní",J150,0)</f>
        <v>7.28</v>
      </c>
      <c r="BF150" s="143">
        <f>IF(N150="snížená",J150,0)</f>
        <v>0</v>
      </c>
      <c r="BG150" s="143">
        <f>IF(N150="zákl. přenesená",J150,0)</f>
        <v>0</v>
      </c>
      <c r="BH150" s="143">
        <f>IF(N150="sníž. přenesená",J150,0)</f>
        <v>0</v>
      </c>
      <c r="BI150" s="143">
        <f>IF(N150="nulová",J150,0)</f>
        <v>0</v>
      </c>
      <c r="BJ150" s="16" t="s">
        <v>85</v>
      </c>
      <c r="BK150" s="143">
        <f>ROUND(I150*H150,2)</f>
        <v>7.28</v>
      </c>
      <c r="BL150" s="16" t="s">
        <v>169</v>
      </c>
      <c r="BM150" s="142" t="s">
        <v>208</v>
      </c>
    </row>
    <row r="151" spans="2:65" s="1" customFormat="1" ht="19.5">
      <c r="B151" s="31"/>
      <c r="D151" s="144" t="s">
        <v>171</v>
      </c>
      <c r="F151" s="145" t="s">
        <v>177</v>
      </c>
      <c r="I151" s="146"/>
      <c r="L151" s="31"/>
      <c r="M151" s="147"/>
      <c r="T151" s="55"/>
      <c r="AT151" s="16" t="s">
        <v>171</v>
      </c>
      <c r="AU151" s="16" t="s">
        <v>87</v>
      </c>
    </row>
    <row r="152" spans="2:65" s="1" customFormat="1" ht="24.2" customHeight="1">
      <c r="B152" s="31"/>
      <c r="C152" s="131" t="s">
        <v>162</v>
      </c>
      <c r="D152" s="131" t="s">
        <v>164</v>
      </c>
      <c r="E152" s="132" t="s">
        <v>209</v>
      </c>
      <c r="F152" s="133" t="s">
        <v>210</v>
      </c>
      <c r="G152" s="134" t="s">
        <v>167</v>
      </c>
      <c r="H152" s="135">
        <v>1.79</v>
      </c>
      <c r="I152" s="136">
        <v>1</v>
      </c>
      <c r="J152" s="137">
        <f>ROUND(I152*H152,2)</f>
        <v>1.79</v>
      </c>
      <c r="K152" s="133" t="s">
        <v>168</v>
      </c>
      <c r="L152" s="31"/>
      <c r="M152" s="138" t="s">
        <v>1</v>
      </c>
      <c r="N152" s="139" t="s">
        <v>42</v>
      </c>
      <c r="P152" s="140">
        <f>O152*H152</f>
        <v>0</v>
      </c>
      <c r="Q152" s="140">
        <v>0</v>
      </c>
      <c r="R152" s="140">
        <f>Q152*H152</f>
        <v>0</v>
      </c>
      <c r="S152" s="140">
        <v>2.4</v>
      </c>
      <c r="T152" s="141">
        <f>S152*H152</f>
        <v>4.2960000000000003</v>
      </c>
      <c r="AR152" s="142" t="s">
        <v>169</v>
      </c>
      <c r="AT152" s="142" t="s">
        <v>164</v>
      </c>
      <c r="AU152" s="142" t="s">
        <v>87</v>
      </c>
      <c r="AY152" s="16" t="s">
        <v>161</v>
      </c>
      <c r="BE152" s="143">
        <f>IF(N152="základní",J152,0)</f>
        <v>1.79</v>
      </c>
      <c r="BF152" s="143">
        <f>IF(N152="snížená",J152,0)</f>
        <v>0</v>
      </c>
      <c r="BG152" s="143">
        <f>IF(N152="zákl. přenesená",J152,0)</f>
        <v>0</v>
      </c>
      <c r="BH152" s="143">
        <f>IF(N152="sníž. přenesená",J152,0)</f>
        <v>0</v>
      </c>
      <c r="BI152" s="143">
        <f>IF(N152="nulová",J152,0)</f>
        <v>0</v>
      </c>
      <c r="BJ152" s="16" t="s">
        <v>85</v>
      </c>
      <c r="BK152" s="143">
        <f>ROUND(I152*H152,2)</f>
        <v>1.79</v>
      </c>
      <c r="BL152" s="16" t="s">
        <v>169</v>
      </c>
      <c r="BM152" s="142" t="s">
        <v>211</v>
      </c>
    </row>
    <row r="153" spans="2:65" s="1" customFormat="1" ht="29.25">
      <c r="B153" s="31"/>
      <c r="D153" s="144" t="s">
        <v>171</v>
      </c>
      <c r="F153" s="145" t="s">
        <v>212</v>
      </c>
      <c r="I153" s="146"/>
      <c r="L153" s="31"/>
      <c r="M153" s="147"/>
      <c r="T153" s="55"/>
      <c r="AT153" s="16" t="s">
        <v>171</v>
      </c>
      <c r="AU153" s="16" t="s">
        <v>87</v>
      </c>
    </row>
    <row r="154" spans="2:65" s="1" customFormat="1" ht="33" customHeight="1">
      <c r="B154" s="31"/>
      <c r="C154" s="131" t="s">
        <v>213</v>
      </c>
      <c r="D154" s="131" t="s">
        <v>164</v>
      </c>
      <c r="E154" s="132" t="s">
        <v>214</v>
      </c>
      <c r="F154" s="133" t="s">
        <v>215</v>
      </c>
      <c r="G154" s="134" t="s">
        <v>167</v>
      </c>
      <c r="H154" s="135">
        <v>53.118000000000002</v>
      </c>
      <c r="I154" s="136">
        <v>1</v>
      </c>
      <c r="J154" s="137">
        <f>ROUND(I154*H154,2)</f>
        <v>53.12</v>
      </c>
      <c r="K154" s="133" t="s">
        <v>168</v>
      </c>
      <c r="L154" s="31"/>
      <c r="M154" s="138" t="s">
        <v>1</v>
      </c>
      <c r="N154" s="139" t="s">
        <v>42</v>
      </c>
      <c r="P154" s="140">
        <f>O154*H154</f>
        <v>0</v>
      </c>
      <c r="Q154" s="140">
        <v>0</v>
      </c>
      <c r="R154" s="140">
        <f>Q154*H154</f>
        <v>0</v>
      </c>
      <c r="S154" s="140">
        <v>2.2000000000000002</v>
      </c>
      <c r="T154" s="141">
        <f>S154*H154</f>
        <v>116.85960000000001</v>
      </c>
      <c r="AR154" s="142" t="s">
        <v>169</v>
      </c>
      <c r="AT154" s="142" t="s">
        <v>164</v>
      </c>
      <c r="AU154" s="142" t="s">
        <v>87</v>
      </c>
      <c r="AY154" s="16" t="s">
        <v>161</v>
      </c>
      <c r="BE154" s="143">
        <f>IF(N154="základní",J154,0)</f>
        <v>53.12</v>
      </c>
      <c r="BF154" s="143">
        <f>IF(N154="snížená",J154,0)</f>
        <v>0</v>
      </c>
      <c r="BG154" s="143">
        <f>IF(N154="zákl. přenesená",J154,0)</f>
        <v>0</v>
      </c>
      <c r="BH154" s="143">
        <f>IF(N154="sníž. přenesená",J154,0)</f>
        <v>0</v>
      </c>
      <c r="BI154" s="143">
        <f>IF(N154="nulová",J154,0)</f>
        <v>0</v>
      </c>
      <c r="BJ154" s="16" t="s">
        <v>85</v>
      </c>
      <c r="BK154" s="143">
        <f>ROUND(I154*H154,2)</f>
        <v>53.12</v>
      </c>
      <c r="BL154" s="16" t="s">
        <v>169</v>
      </c>
      <c r="BM154" s="142" t="s">
        <v>216</v>
      </c>
    </row>
    <row r="155" spans="2:65" s="1" customFormat="1" ht="39">
      <c r="B155" s="31"/>
      <c r="D155" s="144" t="s">
        <v>171</v>
      </c>
      <c r="F155" s="145" t="s">
        <v>217</v>
      </c>
      <c r="I155" s="146"/>
      <c r="L155" s="31"/>
      <c r="M155" s="147"/>
      <c r="T155" s="55"/>
      <c r="AT155" s="16" t="s">
        <v>171</v>
      </c>
      <c r="AU155" s="16" t="s">
        <v>87</v>
      </c>
    </row>
    <row r="156" spans="2:65" s="12" customFormat="1">
      <c r="B156" s="148"/>
      <c r="D156" s="144" t="s">
        <v>178</v>
      </c>
      <c r="E156" s="149" t="s">
        <v>1</v>
      </c>
      <c r="F156" s="150" t="s">
        <v>218</v>
      </c>
      <c r="H156" s="151">
        <v>33.299999999999997</v>
      </c>
      <c r="I156" s="152"/>
      <c r="L156" s="148"/>
      <c r="M156" s="153"/>
      <c r="T156" s="154"/>
      <c r="AT156" s="149" t="s">
        <v>178</v>
      </c>
      <c r="AU156" s="149" t="s">
        <v>87</v>
      </c>
      <c r="AV156" s="12" t="s">
        <v>87</v>
      </c>
      <c r="AW156" s="12" t="s">
        <v>33</v>
      </c>
      <c r="AX156" s="12" t="s">
        <v>77</v>
      </c>
      <c r="AY156" s="149" t="s">
        <v>161</v>
      </c>
    </row>
    <row r="157" spans="2:65" s="12" customFormat="1">
      <c r="B157" s="148"/>
      <c r="D157" s="144" t="s">
        <v>178</v>
      </c>
      <c r="E157" s="149" t="s">
        <v>1</v>
      </c>
      <c r="F157" s="150" t="s">
        <v>219</v>
      </c>
      <c r="H157" s="151">
        <v>19.818000000000001</v>
      </c>
      <c r="I157" s="152"/>
      <c r="L157" s="148"/>
      <c r="M157" s="153"/>
      <c r="T157" s="154"/>
      <c r="AT157" s="149" t="s">
        <v>178</v>
      </c>
      <c r="AU157" s="149" t="s">
        <v>87</v>
      </c>
      <c r="AV157" s="12" t="s">
        <v>87</v>
      </c>
      <c r="AW157" s="12" t="s">
        <v>33</v>
      </c>
      <c r="AX157" s="12" t="s">
        <v>77</v>
      </c>
      <c r="AY157" s="149" t="s">
        <v>161</v>
      </c>
    </row>
    <row r="158" spans="2:65" s="13" customFormat="1">
      <c r="B158" s="155"/>
      <c r="D158" s="144" t="s">
        <v>178</v>
      </c>
      <c r="E158" s="156" t="s">
        <v>1</v>
      </c>
      <c r="F158" s="157" t="s">
        <v>180</v>
      </c>
      <c r="H158" s="158">
        <v>53.118000000000002</v>
      </c>
      <c r="I158" s="159"/>
      <c r="L158" s="155"/>
      <c r="M158" s="160"/>
      <c r="T158" s="161"/>
      <c r="AT158" s="156" t="s">
        <v>178</v>
      </c>
      <c r="AU158" s="156" t="s">
        <v>87</v>
      </c>
      <c r="AV158" s="13" t="s">
        <v>169</v>
      </c>
      <c r="AW158" s="13" t="s">
        <v>33</v>
      </c>
      <c r="AX158" s="13" t="s">
        <v>85</v>
      </c>
      <c r="AY158" s="156" t="s">
        <v>161</v>
      </c>
    </row>
    <row r="159" spans="2:65" s="1" customFormat="1" ht="33" customHeight="1">
      <c r="B159" s="31"/>
      <c r="C159" s="131" t="s">
        <v>220</v>
      </c>
      <c r="D159" s="131" t="s">
        <v>164</v>
      </c>
      <c r="E159" s="132" t="s">
        <v>214</v>
      </c>
      <c r="F159" s="133" t="s">
        <v>215</v>
      </c>
      <c r="G159" s="134" t="s">
        <v>167</v>
      </c>
      <c r="H159" s="135">
        <v>27.431000000000001</v>
      </c>
      <c r="I159" s="136">
        <v>1</v>
      </c>
      <c r="J159" s="137">
        <f>ROUND(I159*H159,2)</f>
        <v>27.43</v>
      </c>
      <c r="K159" s="133" t="s">
        <v>168</v>
      </c>
      <c r="L159" s="31"/>
      <c r="M159" s="138" t="s">
        <v>1</v>
      </c>
      <c r="N159" s="139" t="s">
        <v>42</v>
      </c>
      <c r="P159" s="140">
        <f>O159*H159</f>
        <v>0</v>
      </c>
      <c r="Q159" s="140">
        <v>0</v>
      </c>
      <c r="R159" s="140">
        <f>Q159*H159</f>
        <v>0</v>
      </c>
      <c r="S159" s="140">
        <v>2.2000000000000002</v>
      </c>
      <c r="T159" s="141">
        <f>S159*H159</f>
        <v>60.348200000000006</v>
      </c>
      <c r="AR159" s="142" t="s">
        <v>169</v>
      </c>
      <c r="AT159" s="142" t="s">
        <v>164</v>
      </c>
      <c r="AU159" s="142" t="s">
        <v>87</v>
      </c>
      <c r="AY159" s="16" t="s">
        <v>161</v>
      </c>
      <c r="BE159" s="143">
        <f>IF(N159="základní",J159,0)</f>
        <v>27.43</v>
      </c>
      <c r="BF159" s="143">
        <f>IF(N159="snížená",J159,0)</f>
        <v>0</v>
      </c>
      <c r="BG159" s="143">
        <f>IF(N159="zákl. přenesená",J159,0)</f>
        <v>0</v>
      </c>
      <c r="BH159" s="143">
        <f>IF(N159="sníž. přenesená",J159,0)</f>
        <v>0</v>
      </c>
      <c r="BI159" s="143">
        <f>IF(N159="nulová",J159,0)</f>
        <v>0</v>
      </c>
      <c r="BJ159" s="16" t="s">
        <v>85</v>
      </c>
      <c r="BK159" s="143">
        <f>ROUND(I159*H159,2)</f>
        <v>27.43</v>
      </c>
      <c r="BL159" s="16" t="s">
        <v>169</v>
      </c>
      <c r="BM159" s="142" t="s">
        <v>221</v>
      </c>
    </row>
    <row r="160" spans="2:65" s="1" customFormat="1" ht="39">
      <c r="B160" s="31"/>
      <c r="D160" s="144" t="s">
        <v>171</v>
      </c>
      <c r="F160" s="145" t="s">
        <v>222</v>
      </c>
      <c r="I160" s="146"/>
      <c r="L160" s="31"/>
      <c r="M160" s="147"/>
      <c r="T160" s="55"/>
      <c r="AT160" s="16" t="s">
        <v>171</v>
      </c>
      <c r="AU160" s="16" t="s">
        <v>87</v>
      </c>
    </row>
    <row r="161" spans="2:65" s="12" customFormat="1">
      <c r="B161" s="148"/>
      <c r="D161" s="144" t="s">
        <v>178</v>
      </c>
      <c r="E161" s="149" t="s">
        <v>1</v>
      </c>
      <c r="F161" s="150" t="s">
        <v>223</v>
      </c>
      <c r="H161" s="151">
        <v>15.54</v>
      </c>
      <c r="I161" s="152"/>
      <c r="L161" s="148"/>
      <c r="M161" s="153"/>
      <c r="T161" s="154"/>
      <c r="AT161" s="149" t="s">
        <v>178</v>
      </c>
      <c r="AU161" s="149" t="s">
        <v>87</v>
      </c>
      <c r="AV161" s="12" t="s">
        <v>87</v>
      </c>
      <c r="AW161" s="12" t="s">
        <v>33</v>
      </c>
      <c r="AX161" s="12" t="s">
        <v>77</v>
      </c>
      <c r="AY161" s="149" t="s">
        <v>161</v>
      </c>
    </row>
    <row r="162" spans="2:65" s="12" customFormat="1">
      <c r="B162" s="148"/>
      <c r="D162" s="144" t="s">
        <v>178</v>
      </c>
      <c r="E162" s="149" t="s">
        <v>1</v>
      </c>
      <c r="F162" s="150" t="s">
        <v>224</v>
      </c>
      <c r="H162" s="151">
        <v>11.891</v>
      </c>
      <c r="I162" s="152"/>
      <c r="L162" s="148"/>
      <c r="M162" s="153"/>
      <c r="T162" s="154"/>
      <c r="AT162" s="149" t="s">
        <v>178</v>
      </c>
      <c r="AU162" s="149" t="s">
        <v>87</v>
      </c>
      <c r="AV162" s="12" t="s">
        <v>87</v>
      </c>
      <c r="AW162" s="12" t="s">
        <v>33</v>
      </c>
      <c r="AX162" s="12" t="s">
        <v>77</v>
      </c>
      <c r="AY162" s="149" t="s">
        <v>161</v>
      </c>
    </row>
    <row r="163" spans="2:65" s="13" customFormat="1">
      <c r="B163" s="155"/>
      <c r="D163" s="144" t="s">
        <v>178</v>
      </c>
      <c r="E163" s="156" t="s">
        <v>1</v>
      </c>
      <c r="F163" s="157" t="s">
        <v>180</v>
      </c>
      <c r="H163" s="158">
        <v>27.431000000000001</v>
      </c>
      <c r="I163" s="159"/>
      <c r="L163" s="155"/>
      <c r="M163" s="160"/>
      <c r="T163" s="161"/>
      <c r="AT163" s="156" t="s">
        <v>178</v>
      </c>
      <c r="AU163" s="156" t="s">
        <v>87</v>
      </c>
      <c r="AV163" s="13" t="s">
        <v>169</v>
      </c>
      <c r="AW163" s="13" t="s">
        <v>33</v>
      </c>
      <c r="AX163" s="13" t="s">
        <v>85</v>
      </c>
      <c r="AY163" s="156" t="s">
        <v>161</v>
      </c>
    </row>
    <row r="164" spans="2:65" s="1" customFormat="1" ht="33" customHeight="1">
      <c r="B164" s="31"/>
      <c r="C164" s="131" t="s">
        <v>225</v>
      </c>
      <c r="D164" s="131" t="s">
        <v>164</v>
      </c>
      <c r="E164" s="132" t="s">
        <v>226</v>
      </c>
      <c r="F164" s="133" t="s">
        <v>227</v>
      </c>
      <c r="G164" s="134" t="s">
        <v>167</v>
      </c>
      <c r="H164" s="135">
        <v>53.118000000000002</v>
      </c>
      <c r="I164" s="136">
        <v>1</v>
      </c>
      <c r="J164" s="137">
        <f>ROUND(I164*H164,2)</f>
        <v>53.12</v>
      </c>
      <c r="K164" s="133" t="s">
        <v>168</v>
      </c>
      <c r="L164" s="31"/>
      <c r="M164" s="138" t="s">
        <v>1</v>
      </c>
      <c r="N164" s="139" t="s">
        <v>42</v>
      </c>
      <c r="P164" s="140">
        <f>O164*H164</f>
        <v>0</v>
      </c>
      <c r="Q164" s="140">
        <v>0</v>
      </c>
      <c r="R164" s="140">
        <f>Q164*H164</f>
        <v>0</v>
      </c>
      <c r="S164" s="140">
        <v>4.3999999999999997E-2</v>
      </c>
      <c r="T164" s="141">
        <f>S164*H164</f>
        <v>2.3371919999999999</v>
      </c>
      <c r="AR164" s="142" t="s">
        <v>169</v>
      </c>
      <c r="AT164" s="142" t="s">
        <v>164</v>
      </c>
      <c r="AU164" s="142" t="s">
        <v>87</v>
      </c>
      <c r="AY164" s="16" t="s">
        <v>161</v>
      </c>
      <c r="BE164" s="143">
        <f>IF(N164="základní",J164,0)</f>
        <v>53.12</v>
      </c>
      <c r="BF164" s="143">
        <f>IF(N164="snížená",J164,0)</f>
        <v>0</v>
      </c>
      <c r="BG164" s="143">
        <f>IF(N164="zákl. přenesená",J164,0)</f>
        <v>0</v>
      </c>
      <c r="BH164" s="143">
        <f>IF(N164="sníž. přenesená",J164,0)</f>
        <v>0</v>
      </c>
      <c r="BI164" s="143">
        <f>IF(N164="nulová",J164,0)</f>
        <v>0</v>
      </c>
      <c r="BJ164" s="16" t="s">
        <v>85</v>
      </c>
      <c r="BK164" s="143">
        <f>ROUND(I164*H164,2)</f>
        <v>53.12</v>
      </c>
      <c r="BL164" s="16" t="s">
        <v>169</v>
      </c>
      <c r="BM164" s="142" t="s">
        <v>228</v>
      </c>
    </row>
    <row r="165" spans="2:65" s="1" customFormat="1" ht="24.2" customHeight="1">
      <c r="B165" s="31"/>
      <c r="C165" s="131" t="s">
        <v>229</v>
      </c>
      <c r="D165" s="131" t="s">
        <v>164</v>
      </c>
      <c r="E165" s="132" t="s">
        <v>230</v>
      </c>
      <c r="F165" s="133" t="s">
        <v>231</v>
      </c>
      <c r="G165" s="134" t="s">
        <v>175</v>
      </c>
      <c r="H165" s="135">
        <v>151.46</v>
      </c>
      <c r="I165" s="136">
        <v>1</v>
      </c>
      <c r="J165" s="137">
        <f>ROUND(I165*H165,2)</f>
        <v>151.46</v>
      </c>
      <c r="K165" s="133" t="s">
        <v>168</v>
      </c>
      <c r="L165" s="31"/>
      <c r="M165" s="138" t="s">
        <v>1</v>
      </c>
      <c r="N165" s="139" t="s">
        <v>42</v>
      </c>
      <c r="P165" s="140">
        <f>O165*H165</f>
        <v>0</v>
      </c>
      <c r="Q165" s="140">
        <v>0</v>
      </c>
      <c r="R165" s="140">
        <f>Q165*H165</f>
        <v>0</v>
      </c>
      <c r="S165" s="140">
        <v>3.5000000000000003E-2</v>
      </c>
      <c r="T165" s="141">
        <f>S165*H165</f>
        <v>5.3011000000000008</v>
      </c>
      <c r="AR165" s="142" t="s">
        <v>169</v>
      </c>
      <c r="AT165" s="142" t="s">
        <v>164</v>
      </c>
      <c r="AU165" s="142" t="s">
        <v>87</v>
      </c>
      <c r="AY165" s="16" t="s">
        <v>161</v>
      </c>
      <c r="BE165" s="143">
        <f>IF(N165="základní",J165,0)</f>
        <v>151.46</v>
      </c>
      <c r="BF165" s="143">
        <f>IF(N165="snížená",J165,0)</f>
        <v>0</v>
      </c>
      <c r="BG165" s="143">
        <f>IF(N165="zákl. přenesená",J165,0)</f>
        <v>0</v>
      </c>
      <c r="BH165" s="143">
        <f>IF(N165="sníž. přenesená",J165,0)</f>
        <v>0</v>
      </c>
      <c r="BI165" s="143">
        <f>IF(N165="nulová",J165,0)</f>
        <v>0</v>
      </c>
      <c r="BJ165" s="16" t="s">
        <v>85</v>
      </c>
      <c r="BK165" s="143">
        <f>ROUND(I165*H165,2)</f>
        <v>151.46</v>
      </c>
      <c r="BL165" s="16" t="s">
        <v>169</v>
      </c>
      <c r="BM165" s="142" t="s">
        <v>232</v>
      </c>
    </row>
    <row r="166" spans="2:65" s="1" customFormat="1" ht="19.5">
      <c r="B166" s="31"/>
      <c r="D166" s="144" t="s">
        <v>171</v>
      </c>
      <c r="F166" s="145" t="s">
        <v>177</v>
      </c>
      <c r="I166" s="146"/>
      <c r="L166" s="31"/>
      <c r="M166" s="147"/>
      <c r="T166" s="55"/>
      <c r="AT166" s="16" t="s">
        <v>171</v>
      </c>
      <c r="AU166" s="16" t="s">
        <v>87</v>
      </c>
    </row>
    <row r="167" spans="2:65" s="12" customFormat="1">
      <c r="B167" s="148"/>
      <c r="D167" s="144" t="s">
        <v>178</v>
      </c>
      <c r="E167" s="149" t="s">
        <v>1</v>
      </c>
      <c r="F167" s="150" t="s">
        <v>233</v>
      </c>
      <c r="H167" s="151">
        <v>151.46</v>
      </c>
      <c r="I167" s="152"/>
      <c r="L167" s="148"/>
      <c r="M167" s="153"/>
      <c r="T167" s="154"/>
      <c r="AT167" s="149" t="s">
        <v>178</v>
      </c>
      <c r="AU167" s="149" t="s">
        <v>87</v>
      </c>
      <c r="AV167" s="12" t="s">
        <v>87</v>
      </c>
      <c r="AW167" s="12" t="s">
        <v>33</v>
      </c>
      <c r="AX167" s="12" t="s">
        <v>77</v>
      </c>
      <c r="AY167" s="149" t="s">
        <v>161</v>
      </c>
    </row>
    <row r="168" spans="2:65" s="13" customFormat="1">
      <c r="B168" s="155"/>
      <c r="D168" s="144" t="s">
        <v>178</v>
      </c>
      <c r="E168" s="156" t="s">
        <v>1</v>
      </c>
      <c r="F168" s="157" t="s">
        <v>180</v>
      </c>
      <c r="H168" s="158">
        <v>151.46</v>
      </c>
      <c r="I168" s="159"/>
      <c r="L168" s="155"/>
      <c r="M168" s="160"/>
      <c r="T168" s="161"/>
      <c r="AT168" s="156" t="s">
        <v>178</v>
      </c>
      <c r="AU168" s="156" t="s">
        <v>87</v>
      </c>
      <c r="AV168" s="13" t="s">
        <v>169</v>
      </c>
      <c r="AW168" s="13" t="s">
        <v>33</v>
      </c>
      <c r="AX168" s="13" t="s">
        <v>85</v>
      </c>
      <c r="AY168" s="156" t="s">
        <v>161</v>
      </c>
    </row>
    <row r="169" spans="2:65" s="1" customFormat="1" ht="24.2" customHeight="1">
      <c r="B169" s="31"/>
      <c r="C169" s="131" t="s">
        <v>234</v>
      </c>
      <c r="D169" s="131" t="s">
        <v>164</v>
      </c>
      <c r="E169" s="132" t="s">
        <v>235</v>
      </c>
      <c r="F169" s="133" t="s">
        <v>236</v>
      </c>
      <c r="G169" s="134" t="s">
        <v>167</v>
      </c>
      <c r="H169" s="135">
        <v>33.299999999999997</v>
      </c>
      <c r="I169" s="136">
        <v>1</v>
      </c>
      <c r="J169" s="137">
        <f>ROUND(I169*H169,2)</f>
        <v>33.299999999999997</v>
      </c>
      <c r="K169" s="133" t="s">
        <v>168</v>
      </c>
      <c r="L169" s="31"/>
      <c r="M169" s="138" t="s">
        <v>1</v>
      </c>
      <c r="N169" s="139" t="s">
        <v>42</v>
      </c>
      <c r="P169" s="140">
        <f>O169*H169</f>
        <v>0</v>
      </c>
      <c r="Q169" s="140">
        <v>0</v>
      </c>
      <c r="R169" s="140">
        <f>Q169*H169</f>
        <v>0</v>
      </c>
      <c r="S169" s="140">
        <v>1.4</v>
      </c>
      <c r="T169" s="141">
        <f>S169*H169</f>
        <v>46.61999999999999</v>
      </c>
      <c r="AR169" s="142" t="s">
        <v>169</v>
      </c>
      <c r="AT169" s="142" t="s">
        <v>164</v>
      </c>
      <c r="AU169" s="142" t="s">
        <v>87</v>
      </c>
      <c r="AY169" s="16" t="s">
        <v>161</v>
      </c>
      <c r="BE169" s="143">
        <f>IF(N169="základní",J169,0)</f>
        <v>33.299999999999997</v>
      </c>
      <c r="BF169" s="143">
        <f>IF(N169="snížená",J169,0)</f>
        <v>0</v>
      </c>
      <c r="BG169" s="143">
        <f>IF(N169="zákl. přenesená",J169,0)</f>
        <v>0</v>
      </c>
      <c r="BH169" s="143">
        <f>IF(N169="sníž. přenesená",J169,0)</f>
        <v>0</v>
      </c>
      <c r="BI169" s="143">
        <f>IF(N169="nulová",J169,0)</f>
        <v>0</v>
      </c>
      <c r="BJ169" s="16" t="s">
        <v>85</v>
      </c>
      <c r="BK169" s="143">
        <f>ROUND(I169*H169,2)</f>
        <v>33.299999999999997</v>
      </c>
      <c r="BL169" s="16" t="s">
        <v>169</v>
      </c>
      <c r="BM169" s="142" t="s">
        <v>237</v>
      </c>
    </row>
    <row r="170" spans="2:65" s="1" customFormat="1" ht="19.5">
      <c r="B170" s="31"/>
      <c r="D170" s="144" t="s">
        <v>171</v>
      </c>
      <c r="F170" s="145" t="s">
        <v>238</v>
      </c>
      <c r="I170" s="146"/>
      <c r="L170" s="31"/>
      <c r="M170" s="147"/>
      <c r="T170" s="55"/>
      <c r="AT170" s="16" t="s">
        <v>171</v>
      </c>
      <c r="AU170" s="16" t="s">
        <v>87</v>
      </c>
    </row>
    <row r="171" spans="2:65" s="12" customFormat="1">
      <c r="B171" s="148"/>
      <c r="D171" s="144" t="s">
        <v>178</v>
      </c>
      <c r="E171" s="149" t="s">
        <v>1</v>
      </c>
      <c r="F171" s="150" t="s">
        <v>239</v>
      </c>
      <c r="H171" s="151">
        <v>33.299999999999997</v>
      </c>
      <c r="I171" s="152"/>
      <c r="L171" s="148"/>
      <c r="M171" s="153"/>
      <c r="T171" s="154"/>
      <c r="AT171" s="149" t="s">
        <v>178</v>
      </c>
      <c r="AU171" s="149" t="s">
        <v>87</v>
      </c>
      <c r="AV171" s="12" t="s">
        <v>87</v>
      </c>
      <c r="AW171" s="12" t="s">
        <v>33</v>
      </c>
      <c r="AX171" s="12" t="s">
        <v>77</v>
      </c>
      <c r="AY171" s="149" t="s">
        <v>161</v>
      </c>
    </row>
    <row r="172" spans="2:65" s="13" customFormat="1">
      <c r="B172" s="155"/>
      <c r="D172" s="144" t="s">
        <v>178</v>
      </c>
      <c r="E172" s="156" t="s">
        <v>1</v>
      </c>
      <c r="F172" s="157" t="s">
        <v>180</v>
      </c>
      <c r="H172" s="158">
        <v>33.299999999999997</v>
      </c>
      <c r="I172" s="159"/>
      <c r="L172" s="155"/>
      <c r="M172" s="160"/>
      <c r="T172" s="161"/>
      <c r="AT172" s="156" t="s">
        <v>178</v>
      </c>
      <c r="AU172" s="156" t="s">
        <v>87</v>
      </c>
      <c r="AV172" s="13" t="s">
        <v>169</v>
      </c>
      <c r="AW172" s="13" t="s">
        <v>33</v>
      </c>
      <c r="AX172" s="13" t="s">
        <v>85</v>
      </c>
      <c r="AY172" s="156" t="s">
        <v>161</v>
      </c>
    </row>
    <row r="173" spans="2:65" s="1" customFormat="1" ht="21.75" customHeight="1">
      <c r="B173" s="31"/>
      <c r="C173" s="131" t="s">
        <v>8</v>
      </c>
      <c r="D173" s="131" t="s">
        <v>164</v>
      </c>
      <c r="E173" s="132" t="s">
        <v>240</v>
      </c>
      <c r="F173" s="133" t="s">
        <v>241</v>
      </c>
      <c r="G173" s="134" t="s">
        <v>175</v>
      </c>
      <c r="H173" s="135">
        <v>14.976000000000001</v>
      </c>
      <c r="I173" s="136">
        <v>1</v>
      </c>
      <c r="J173" s="137">
        <f>ROUND(I173*H173,2)</f>
        <v>14.98</v>
      </c>
      <c r="K173" s="133" t="s">
        <v>168</v>
      </c>
      <c r="L173" s="31"/>
      <c r="M173" s="138" t="s">
        <v>1</v>
      </c>
      <c r="N173" s="139" t="s">
        <v>42</v>
      </c>
      <c r="P173" s="140">
        <f>O173*H173</f>
        <v>0</v>
      </c>
      <c r="Q173" s="140">
        <v>0</v>
      </c>
      <c r="R173" s="140">
        <f>Q173*H173</f>
        <v>0</v>
      </c>
      <c r="S173" s="140">
        <v>5.8999999999999997E-2</v>
      </c>
      <c r="T173" s="141">
        <f>S173*H173</f>
        <v>0.88358400000000004</v>
      </c>
      <c r="AR173" s="142" t="s">
        <v>169</v>
      </c>
      <c r="AT173" s="142" t="s">
        <v>164</v>
      </c>
      <c r="AU173" s="142" t="s">
        <v>87</v>
      </c>
      <c r="AY173" s="16" t="s">
        <v>161</v>
      </c>
      <c r="BE173" s="143">
        <f>IF(N173="základní",J173,0)</f>
        <v>14.98</v>
      </c>
      <c r="BF173" s="143">
        <f>IF(N173="snížená",J173,0)</f>
        <v>0</v>
      </c>
      <c r="BG173" s="143">
        <f>IF(N173="zákl. přenesená",J173,0)</f>
        <v>0</v>
      </c>
      <c r="BH173" s="143">
        <f>IF(N173="sníž. přenesená",J173,0)</f>
        <v>0</v>
      </c>
      <c r="BI173" s="143">
        <f>IF(N173="nulová",J173,0)</f>
        <v>0</v>
      </c>
      <c r="BJ173" s="16" t="s">
        <v>85</v>
      </c>
      <c r="BK173" s="143">
        <f>ROUND(I173*H173,2)</f>
        <v>14.98</v>
      </c>
      <c r="BL173" s="16" t="s">
        <v>169</v>
      </c>
      <c r="BM173" s="142" t="s">
        <v>242</v>
      </c>
    </row>
    <row r="174" spans="2:65" s="1" customFormat="1" ht="39">
      <c r="B174" s="31"/>
      <c r="D174" s="144" t="s">
        <v>171</v>
      </c>
      <c r="F174" s="145" t="s">
        <v>243</v>
      </c>
      <c r="I174" s="146"/>
      <c r="L174" s="31"/>
      <c r="M174" s="147"/>
      <c r="T174" s="55"/>
      <c r="AT174" s="16" t="s">
        <v>171</v>
      </c>
      <c r="AU174" s="16" t="s">
        <v>87</v>
      </c>
    </row>
    <row r="175" spans="2:65" s="1" customFormat="1" ht="24.2" customHeight="1">
      <c r="B175" s="31"/>
      <c r="C175" s="131" t="s">
        <v>244</v>
      </c>
      <c r="D175" s="131" t="s">
        <v>164</v>
      </c>
      <c r="E175" s="132" t="s">
        <v>245</v>
      </c>
      <c r="F175" s="133" t="s">
        <v>246</v>
      </c>
      <c r="G175" s="134" t="s">
        <v>175</v>
      </c>
      <c r="H175" s="135">
        <v>19.5</v>
      </c>
      <c r="I175" s="136">
        <v>1</v>
      </c>
      <c r="J175" s="137">
        <f>ROUND(I175*H175,2)</f>
        <v>19.5</v>
      </c>
      <c r="K175" s="133" t="s">
        <v>168</v>
      </c>
      <c r="L175" s="31"/>
      <c r="M175" s="138" t="s">
        <v>1</v>
      </c>
      <c r="N175" s="139" t="s">
        <v>42</v>
      </c>
      <c r="P175" s="140">
        <f>O175*H175</f>
        <v>0</v>
      </c>
      <c r="Q175" s="140">
        <v>0</v>
      </c>
      <c r="R175" s="140">
        <f>Q175*H175</f>
        <v>0</v>
      </c>
      <c r="S175" s="140">
        <v>3.4000000000000002E-2</v>
      </c>
      <c r="T175" s="141">
        <f>S175*H175</f>
        <v>0.66300000000000003</v>
      </c>
      <c r="AR175" s="142" t="s">
        <v>169</v>
      </c>
      <c r="AT175" s="142" t="s">
        <v>164</v>
      </c>
      <c r="AU175" s="142" t="s">
        <v>87</v>
      </c>
      <c r="AY175" s="16" t="s">
        <v>161</v>
      </c>
      <c r="BE175" s="143">
        <f>IF(N175="základní",J175,0)</f>
        <v>19.5</v>
      </c>
      <c r="BF175" s="143">
        <f>IF(N175="snížená",J175,0)</f>
        <v>0</v>
      </c>
      <c r="BG175" s="143">
        <f>IF(N175="zákl. přenesená",J175,0)</f>
        <v>0</v>
      </c>
      <c r="BH175" s="143">
        <f>IF(N175="sníž. přenesená",J175,0)</f>
        <v>0</v>
      </c>
      <c r="BI175" s="143">
        <f>IF(N175="nulová",J175,0)</f>
        <v>0</v>
      </c>
      <c r="BJ175" s="16" t="s">
        <v>85</v>
      </c>
      <c r="BK175" s="143">
        <f>ROUND(I175*H175,2)</f>
        <v>19.5</v>
      </c>
      <c r="BL175" s="16" t="s">
        <v>169</v>
      </c>
      <c r="BM175" s="142" t="s">
        <v>247</v>
      </c>
    </row>
    <row r="176" spans="2:65" s="1" customFormat="1" ht="19.5">
      <c r="B176" s="31"/>
      <c r="D176" s="144" t="s">
        <v>171</v>
      </c>
      <c r="F176" s="145" t="s">
        <v>238</v>
      </c>
      <c r="I176" s="146"/>
      <c r="L176" s="31"/>
      <c r="M176" s="147"/>
      <c r="T176" s="55"/>
      <c r="AT176" s="16" t="s">
        <v>171</v>
      </c>
      <c r="AU176" s="16" t="s">
        <v>87</v>
      </c>
    </row>
    <row r="177" spans="2:65" s="12" customFormat="1">
      <c r="B177" s="148"/>
      <c r="D177" s="144" t="s">
        <v>178</v>
      </c>
      <c r="E177" s="149" t="s">
        <v>1</v>
      </c>
      <c r="F177" s="150" t="s">
        <v>248</v>
      </c>
      <c r="H177" s="151">
        <v>19.5</v>
      </c>
      <c r="I177" s="152"/>
      <c r="L177" s="148"/>
      <c r="M177" s="153"/>
      <c r="T177" s="154"/>
      <c r="AT177" s="149" t="s">
        <v>178</v>
      </c>
      <c r="AU177" s="149" t="s">
        <v>87</v>
      </c>
      <c r="AV177" s="12" t="s">
        <v>87</v>
      </c>
      <c r="AW177" s="12" t="s">
        <v>33</v>
      </c>
      <c r="AX177" s="12" t="s">
        <v>77</v>
      </c>
      <c r="AY177" s="149" t="s">
        <v>161</v>
      </c>
    </row>
    <row r="178" spans="2:65" s="13" customFormat="1">
      <c r="B178" s="155"/>
      <c r="D178" s="144" t="s">
        <v>178</v>
      </c>
      <c r="E178" s="156" t="s">
        <v>1</v>
      </c>
      <c r="F178" s="157" t="s">
        <v>180</v>
      </c>
      <c r="H178" s="158">
        <v>19.5</v>
      </c>
      <c r="I178" s="159"/>
      <c r="L178" s="155"/>
      <c r="M178" s="160"/>
      <c r="T178" s="161"/>
      <c r="AT178" s="156" t="s">
        <v>178</v>
      </c>
      <c r="AU178" s="156" t="s">
        <v>87</v>
      </c>
      <c r="AV178" s="13" t="s">
        <v>169</v>
      </c>
      <c r="AW178" s="13" t="s">
        <v>33</v>
      </c>
      <c r="AX178" s="13" t="s">
        <v>85</v>
      </c>
      <c r="AY178" s="156" t="s">
        <v>161</v>
      </c>
    </row>
    <row r="179" spans="2:65" s="1" customFormat="1" ht="16.5" customHeight="1">
      <c r="B179" s="31"/>
      <c r="C179" s="131" t="s">
        <v>249</v>
      </c>
      <c r="D179" s="131" t="s">
        <v>164</v>
      </c>
      <c r="E179" s="132" t="s">
        <v>250</v>
      </c>
      <c r="F179" s="133" t="s">
        <v>251</v>
      </c>
      <c r="G179" s="134" t="s">
        <v>175</v>
      </c>
      <c r="H179" s="135">
        <v>33.979999999999997</v>
      </c>
      <c r="I179" s="136">
        <v>200</v>
      </c>
      <c r="J179" s="137">
        <f>ROUND(I179*H179,2)</f>
        <v>6796</v>
      </c>
      <c r="K179" s="133" t="s">
        <v>168</v>
      </c>
      <c r="L179" s="31"/>
      <c r="M179" s="138" t="s">
        <v>1</v>
      </c>
      <c r="N179" s="139" t="s">
        <v>42</v>
      </c>
      <c r="P179" s="140">
        <f>O179*H179</f>
        <v>0</v>
      </c>
      <c r="Q179" s="140">
        <v>0</v>
      </c>
      <c r="R179" s="140">
        <f>Q179*H179</f>
        <v>0</v>
      </c>
      <c r="S179" s="140">
        <v>0.06</v>
      </c>
      <c r="T179" s="141">
        <f>S179*H179</f>
        <v>2.0387999999999997</v>
      </c>
      <c r="AR179" s="142" t="s">
        <v>169</v>
      </c>
      <c r="AT179" s="142" t="s">
        <v>164</v>
      </c>
      <c r="AU179" s="142" t="s">
        <v>87</v>
      </c>
      <c r="AY179" s="16" t="s">
        <v>161</v>
      </c>
      <c r="BE179" s="143">
        <f>IF(N179="základní",J179,0)</f>
        <v>6796</v>
      </c>
      <c r="BF179" s="143">
        <f>IF(N179="snížená",J179,0)</f>
        <v>0</v>
      </c>
      <c r="BG179" s="143">
        <f>IF(N179="zákl. přenesená",J179,0)</f>
        <v>0</v>
      </c>
      <c r="BH179" s="143">
        <f>IF(N179="sníž. přenesená",J179,0)</f>
        <v>0</v>
      </c>
      <c r="BI179" s="143">
        <f>IF(N179="nulová",J179,0)</f>
        <v>0</v>
      </c>
      <c r="BJ179" s="16" t="s">
        <v>85</v>
      </c>
      <c r="BK179" s="143">
        <f>ROUND(I179*H179,2)</f>
        <v>6796</v>
      </c>
      <c r="BL179" s="16" t="s">
        <v>169</v>
      </c>
      <c r="BM179" s="142" t="s">
        <v>252</v>
      </c>
    </row>
    <row r="180" spans="2:65" s="1" customFormat="1" ht="19.5">
      <c r="B180" s="31"/>
      <c r="D180" s="144" t="s">
        <v>171</v>
      </c>
      <c r="F180" s="145" t="s">
        <v>253</v>
      </c>
      <c r="I180" s="146"/>
      <c r="L180" s="31"/>
      <c r="M180" s="147"/>
      <c r="T180" s="55"/>
      <c r="AT180" s="16" t="s">
        <v>171</v>
      </c>
      <c r="AU180" s="16" t="s">
        <v>87</v>
      </c>
    </row>
    <row r="181" spans="2:65" s="12" customFormat="1">
      <c r="B181" s="148"/>
      <c r="D181" s="144" t="s">
        <v>178</v>
      </c>
      <c r="E181" s="149" t="s">
        <v>1</v>
      </c>
      <c r="F181" s="150" t="s">
        <v>254</v>
      </c>
      <c r="H181" s="151">
        <v>33.979999999999997</v>
      </c>
      <c r="I181" s="152"/>
      <c r="L181" s="148"/>
      <c r="M181" s="153"/>
      <c r="T181" s="154"/>
      <c r="AT181" s="149" t="s">
        <v>178</v>
      </c>
      <c r="AU181" s="149" t="s">
        <v>87</v>
      </c>
      <c r="AV181" s="12" t="s">
        <v>87</v>
      </c>
      <c r="AW181" s="12" t="s">
        <v>33</v>
      </c>
      <c r="AX181" s="12" t="s">
        <v>77</v>
      </c>
      <c r="AY181" s="149" t="s">
        <v>161</v>
      </c>
    </row>
    <row r="182" spans="2:65" s="13" customFormat="1">
      <c r="B182" s="155"/>
      <c r="D182" s="144" t="s">
        <v>178</v>
      </c>
      <c r="E182" s="156" t="s">
        <v>1</v>
      </c>
      <c r="F182" s="157" t="s">
        <v>180</v>
      </c>
      <c r="H182" s="158">
        <v>33.979999999999997</v>
      </c>
      <c r="I182" s="159"/>
      <c r="L182" s="155"/>
      <c r="M182" s="160"/>
      <c r="T182" s="161"/>
      <c r="AT182" s="156" t="s">
        <v>178</v>
      </c>
      <c r="AU182" s="156" t="s">
        <v>87</v>
      </c>
      <c r="AV182" s="13" t="s">
        <v>169</v>
      </c>
      <c r="AW182" s="13" t="s">
        <v>33</v>
      </c>
      <c r="AX182" s="13" t="s">
        <v>85</v>
      </c>
      <c r="AY182" s="156" t="s">
        <v>161</v>
      </c>
    </row>
    <row r="183" spans="2:65" s="1" customFormat="1" ht="16.5" customHeight="1">
      <c r="B183" s="31"/>
      <c r="C183" s="131" t="s">
        <v>255</v>
      </c>
      <c r="D183" s="131" t="s">
        <v>164</v>
      </c>
      <c r="E183" s="132" t="s">
        <v>256</v>
      </c>
      <c r="F183" s="133" t="s">
        <v>257</v>
      </c>
      <c r="G183" s="134" t="s">
        <v>207</v>
      </c>
      <c r="H183" s="135">
        <v>23.4</v>
      </c>
      <c r="I183" s="136">
        <v>1</v>
      </c>
      <c r="J183" s="137">
        <f>ROUND(I183*H183,2)</f>
        <v>23.4</v>
      </c>
      <c r="K183" s="133" t="s">
        <v>168</v>
      </c>
      <c r="L183" s="31"/>
      <c r="M183" s="138" t="s">
        <v>1</v>
      </c>
      <c r="N183" s="139" t="s">
        <v>42</v>
      </c>
      <c r="P183" s="140">
        <f>O183*H183</f>
        <v>0</v>
      </c>
      <c r="Q183" s="140">
        <v>0</v>
      </c>
      <c r="R183" s="140">
        <f>Q183*H183</f>
        <v>0</v>
      </c>
      <c r="S183" s="140">
        <v>6.8000000000000005E-2</v>
      </c>
      <c r="T183" s="141">
        <f>S183*H183</f>
        <v>1.5911999999999999</v>
      </c>
      <c r="AR183" s="142" t="s">
        <v>169</v>
      </c>
      <c r="AT183" s="142" t="s">
        <v>164</v>
      </c>
      <c r="AU183" s="142" t="s">
        <v>87</v>
      </c>
      <c r="AY183" s="16" t="s">
        <v>161</v>
      </c>
      <c r="BE183" s="143">
        <f>IF(N183="základní",J183,0)</f>
        <v>23.4</v>
      </c>
      <c r="BF183" s="143">
        <f>IF(N183="snížená",J183,0)</f>
        <v>0</v>
      </c>
      <c r="BG183" s="143">
        <f>IF(N183="zákl. přenesená",J183,0)</f>
        <v>0</v>
      </c>
      <c r="BH183" s="143">
        <f>IF(N183="sníž. přenesená",J183,0)</f>
        <v>0</v>
      </c>
      <c r="BI183" s="143">
        <f>IF(N183="nulová",J183,0)</f>
        <v>0</v>
      </c>
      <c r="BJ183" s="16" t="s">
        <v>85</v>
      </c>
      <c r="BK183" s="143">
        <f>ROUND(I183*H183,2)</f>
        <v>23.4</v>
      </c>
      <c r="BL183" s="16" t="s">
        <v>169</v>
      </c>
      <c r="BM183" s="142" t="s">
        <v>258</v>
      </c>
    </row>
    <row r="184" spans="2:65" s="1" customFormat="1" ht="29.25">
      <c r="B184" s="31"/>
      <c r="D184" s="144" t="s">
        <v>171</v>
      </c>
      <c r="F184" s="145" t="s">
        <v>259</v>
      </c>
      <c r="I184" s="146"/>
      <c r="L184" s="31"/>
      <c r="M184" s="147"/>
      <c r="T184" s="55"/>
      <c r="AT184" s="16" t="s">
        <v>171</v>
      </c>
      <c r="AU184" s="16" t="s">
        <v>87</v>
      </c>
    </row>
    <row r="185" spans="2:65" s="1" customFormat="1" ht="16.5" customHeight="1">
      <c r="B185" s="31"/>
      <c r="C185" s="131" t="s">
        <v>260</v>
      </c>
      <c r="D185" s="131" t="s">
        <v>164</v>
      </c>
      <c r="E185" s="132" t="s">
        <v>261</v>
      </c>
      <c r="F185" s="133" t="s">
        <v>262</v>
      </c>
      <c r="G185" s="134" t="s">
        <v>207</v>
      </c>
      <c r="H185" s="135">
        <v>44.2</v>
      </c>
      <c r="I185" s="136">
        <v>1</v>
      </c>
      <c r="J185" s="137">
        <f>ROUND(I185*H185,2)</f>
        <v>44.2</v>
      </c>
      <c r="K185" s="133" t="s">
        <v>168</v>
      </c>
      <c r="L185" s="31"/>
      <c r="M185" s="138" t="s">
        <v>1</v>
      </c>
      <c r="N185" s="139" t="s">
        <v>42</v>
      </c>
      <c r="P185" s="140">
        <f>O185*H185</f>
        <v>0</v>
      </c>
      <c r="Q185" s="140">
        <v>0</v>
      </c>
      <c r="R185" s="140">
        <f>Q185*H185</f>
        <v>0</v>
      </c>
      <c r="S185" s="140">
        <v>7.0000000000000001E-3</v>
      </c>
      <c r="T185" s="141">
        <f>S185*H185</f>
        <v>0.30940000000000001</v>
      </c>
      <c r="AR185" s="142" t="s">
        <v>169</v>
      </c>
      <c r="AT185" s="142" t="s">
        <v>164</v>
      </c>
      <c r="AU185" s="142" t="s">
        <v>87</v>
      </c>
      <c r="AY185" s="16" t="s">
        <v>161</v>
      </c>
      <c r="BE185" s="143">
        <f>IF(N185="základní",J185,0)</f>
        <v>44.2</v>
      </c>
      <c r="BF185" s="143">
        <f>IF(N185="snížená",J185,0)</f>
        <v>0</v>
      </c>
      <c r="BG185" s="143">
        <f>IF(N185="zákl. přenesená",J185,0)</f>
        <v>0</v>
      </c>
      <c r="BH185" s="143">
        <f>IF(N185="sníž. přenesená",J185,0)</f>
        <v>0</v>
      </c>
      <c r="BI185" s="143">
        <f>IF(N185="nulová",J185,0)</f>
        <v>0</v>
      </c>
      <c r="BJ185" s="16" t="s">
        <v>85</v>
      </c>
      <c r="BK185" s="143">
        <f>ROUND(I185*H185,2)</f>
        <v>44.2</v>
      </c>
      <c r="BL185" s="16" t="s">
        <v>169</v>
      </c>
      <c r="BM185" s="142" t="s">
        <v>263</v>
      </c>
    </row>
    <row r="186" spans="2:65" s="1" customFormat="1" ht="29.25">
      <c r="B186" s="31"/>
      <c r="D186" s="144" t="s">
        <v>171</v>
      </c>
      <c r="F186" s="145" t="s">
        <v>259</v>
      </c>
      <c r="I186" s="146"/>
      <c r="L186" s="31"/>
      <c r="M186" s="147"/>
      <c r="T186" s="55"/>
      <c r="AT186" s="16" t="s">
        <v>171</v>
      </c>
      <c r="AU186" s="16" t="s">
        <v>87</v>
      </c>
    </row>
    <row r="187" spans="2:65" s="1" customFormat="1" ht="24.2" customHeight="1">
      <c r="B187" s="31"/>
      <c r="C187" s="131" t="s">
        <v>264</v>
      </c>
      <c r="D187" s="131" t="s">
        <v>164</v>
      </c>
      <c r="E187" s="132" t="s">
        <v>265</v>
      </c>
      <c r="F187" s="133" t="s">
        <v>266</v>
      </c>
      <c r="G187" s="134" t="s">
        <v>267</v>
      </c>
      <c r="H187" s="135">
        <v>23</v>
      </c>
      <c r="I187" s="136">
        <v>1</v>
      </c>
      <c r="J187" s="137">
        <f>ROUND(I187*H187,2)</f>
        <v>23</v>
      </c>
      <c r="K187" s="133" t="s">
        <v>168</v>
      </c>
      <c r="L187" s="31"/>
      <c r="M187" s="138" t="s">
        <v>1</v>
      </c>
      <c r="N187" s="139" t="s">
        <v>42</v>
      </c>
      <c r="P187" s="140">
        <f>O187*H187</f>
        <v>0</v>
      </c>
      <c r="Q187" s="140">
        <v>0</v>
      </c>
      <c r="R187" s="140">
        <f>Q187*H187</f>
        <v>0</v>
      </c>
      <c r="S187" s="140">
        <v>1E-3</v>
      </c>
      <c r="T187" s="141">
        <f>S187*H187</f>
        <v>2.3E-2</v>
      </c>
      <c r="AR187" s="142" t="s">
        <v>169</v>
      </c>
      <c r="AT187" s="142" t="s">
        <v>164</v>
      </c>
      <c r="AU187" s="142" t="s">
        <v>87</v>
      </c>
      <c r="AY187" s="16" t="s">
        <v>161</v>
      </c>
      <c r="BE187" s="143">
        <f>IF(N187="základní",J187,0)</f>
        <v>23</v>
      </c>
      <c r="BF187" s="143">
        <f>IF(N187="snížená",J187,0)</f>
        <v>0</v>
      </c>
      <c r="BG187" s="143">
        <f>IF(N187="zákl. přenesená",J187,0)</f>
        <v>0</v>
      </c>
      <c r="BH187" s="143">
        <f>IF(N187="sníž. přenesená",J187,0)</f>
        <v>0</v>
      </c>
      <c r="BI187" s="143">
        <f>IF(N187="nulová",J187,0)</f>
        <v>0</v>
      </c>
      <c r="BJ187" s="16" t="s">
        <v>85</v>
      </c>
      <c r="BK187" s="143">
        <f>ROUND(I187*H187,2)</f>
        <v>23</v>
      </c>
      <c r="BL187" s="16" t="s">
        <v>169</v>
      </c>
      <c r="BM187" s="142" t="s">
        <v>268</v>
      </c>
    </row>
    <row r="188" spans="2:65" s="1" customFormat="1" ht="39">
      <c r="B188" s="31"/>
      <c r="D188" s="144" t="s">
        <v>171</v>
      </c>
      <c r="F188" s="145" t="s">
        <v>269</v>
      </c>
      <c r="I188" s="146"/>
      <c r="L188" s="31"/>
      <c r="M188" s="147"/>
      <c r="T188" s="55"/>
      <c r="AT188" s="16" t="s">
        <v>171</v>
      </c>
      <c r="AU188" s="16" t="s">
        <v>87</v>
      </c>
    </row>
    <row r="189" spans="2:65" s="1" customFormat="1" ht="24.2" customHeight="1">
      <c r="B189" s="31"/>
      <c r="C189" s="131" t="s">
        <v>7</v>
      </c>
      <c r="D189" s="131" t="s">
        <v>164</v>
      </c>
      <c r="E189" s="132" t="s">
        <v>270</v>
      </c>
      <c r="F189" s="133" t="s">
        <v>271</v>
      </c>
      <c r="G189" s="134" t="s">
        <v>267</v>
      </c>
      <c r="H189" s="135">
        <v>18</v>
      </c>
      <c r="I189" s="136">
        <v>1</v>
      </c>
      <c r="J189" s="137">
        <f>ROUND(I189*H189,2)</f>
        <v>18</v>
      </c>
      <c r="K189" s="133" t="s">
        <v>168</v>
      </c>
      <c r="L189" s="31"/>
      <c r="M189" s="138" t="s">
        <v>1</v>
      </c>
      <c r="N189" s="139" t="s">
        <v>42</v>
      </c>
      <c r="P189" s="140">
        <f>O189*H189</f>
        <v>0</v>
      </c>
      <c r="Q189" s="140">
        <v>0</v>
      </c>
      <c r="R189" s="140">
        <f>Q189*H189</f>
        <v>0</v>
      </c>
      <c r="S189" s="140">
        <v>8.0000000000000002E-3</v>
      </c>
      <c r="T189" s="141">
        <f>S189*H189</f>
        <v>0.14400000000000002</v>
      </c>
      <c r="AR189" s="142" t="s">
        <v>169</v>
      </c>
      <c r="AT189" s="142" t="s">
        <v>164</v>
      </c>
      <c r="AU189" s="142" t="s">
        <v>87</v>
      </c>
      <c r="AY189" s="16" t="s">
        <v>161</v>
      </c>
      <c r="BE189" s="143">
        <f>IF(N189="základní",J189,0)</f>
        <v>18</v>
      </c>
      <c r="BF189" s="143">
        <f>IF(N189="snížená",J189,0)</f>
        <v>0</v>
      </c>
      <c r="BG189" s="143">
        <f>IF(N189="zákl. přenesená",J189,0)</f>
        <v>0</v>
      </c>
      <c r="BH189" s="143">
        <f>IF(N189="sníž. přenesená",J189,0)</f>
        <v>0</v>
      </c>
      <c r="BI189" s="143">
        <f>IF(N189="nulová",J189,0)</f>
        <v>0</v>
      </c>
      <c r="BJ189" s="16" t="s">
        <v>85</v>
      </c>
      <c r="BK189" s="143">
        <f>ROUND(I189*H189,2)</f>
        <v>18</v>
      </c>
      <c r="BL189" s="16" t="s">
        <v>169</v>
      </c>
      <c r="BM189" s="142" t="s">
        <v>272</v>
      </c>
    </row>
    <row r="190" spans="2:65" s="1" customFormat="1" ht="39">
      <c r="B190" s="31"/>
      <c r="D190" s="144" t="s">
        <v>171</v>
      </c>
      <c r="F190" s="145" t="s">
        <v>273</v>
      </c>
      <c r="I190" s="146"/>
      <c r="L190" s="31"/>
      <c r="M190" s="147"/>
      <c r="T190" s="55"/>
      <c r="AT190" s="16" t="s">
        <v>171</v>
      </c>
      <c r="AU190" s="16" t="s">
        <v>87</v>
      </c>
    </row>
    <row r="191" spans="2:65" s="1" customFormat="1" ht="24.2" customHeight="1">
      <c r="B191" s="31"/>
      <c r="C191" s="131" t="s">
        <v>274</v>
      </c>
      <c r="D191" s="131" t="s">
        <v>164</v>
      </c>
      <c r="E191" s="132" t="s">
        <v>275</v>
      </c>
      <c r="F191" s="133" t="s">
        <v>276</v>
      </c>
      <c r="G191" s="134" t="s">
        <v>167</v>
      </c>
      <c r="H191" s="135">
        <v>11.962999999999999</v>
      </c>
      <c r="I191" s="136">
        <v>1</v>
      </c>
      <c r="J191" s="137">
        <f>ROUND(I191*H191,2)</f>
        <v>11.96</v>
      </c>
      <c r="K191" s="133" t="s">
        <v>168</v>
      </c>
      <c r="L191" s="31"/>
      <c r="M191" s="138" t="s">
        <v>1</v>
      </c>
      <c r="N191" s="139" t="s">
        <v>42</v>
      </c>
      <c r="P191" s="140">
        <f>O191*H191</f>
        <v>0</v>
      </c>
      <c r="Q191" s="140">
        <v>0</v>
      </c>
      <c r="R191" s="140">
        <f>Q191*H191</f>
        <v>0</v>
      </c>
      <c r="S191" s="140">
        <v>1.8</v>
      </c>
      <c r="T191" s="141">
        <f>S191*H191</f>
        <v>21.5334</v>
      </c>
      <c r="AR191" s="142" t="s">
        <v>169</v>
      </c>
      <c r="AT191" s="142" t="s">
        <v>164</v>
      </c>
      <c r="AU191" s="142" t="s">
        <v>87</v>
      </c>
      <c r="AY191" s="16" t="s">
        <v>161</v>
      </c>
      <c r="BE191" s="143">
        <f>IF(N191="základní",J191,0)</f>
        <v>11.96</v>
      </c>
      <c r="BF191" s="143">
        <f>IF(N191="snížená",J191,0)</f>
        <v>0</v>
      </c>
      <c r="BG191" s="143">
        <f>IF(N191="zákl. přenesená",J191,0)</f>
        <v>0</v>
      </c>
      <c r="BH191" s="143">
        <f>IF(N191="sníž. přenesená",J191,0)</f>
        <v>0</v>
      </c>
      <c r="BI191" s="143">
        <f>IF(N191="nulová",J191,0)</f>
        <v>0</v>
      </c>
      <c r="BJ191" s="16" t="s">
        <v>85</v>
      </c>
      <c r="BK191" s="143">
        <f>ROUND(I191*H191,2)</f>
        <v>11.96</v>
      </c>
      <c r="BL191" s="16" t="s">
        <v>169</v>
      </c>
      <c r="BM191" s="142" t="s">
        <v>277</v>
      </c>
    </row>
    <row r="192" spans="2:65" s="1" customFormat="1" ht="39">
      <c r="B192" s="31"/>
      <c r="D192" s="144" t="s">
        <v>171</v>
      </c>
      <c r="F192" s="145" t="s">
        <v>273</v>
      </c>
      <c r="I192" s="146"/>
      <c r="L192" s="31"/>
      <c r="M192" s="147"/>
      <c r="T192" s="55"/>
      <c r="AT192" s="16" t="s">
        <v>171</v>
      </c>
      <c r="AU192" s="16" t="s">
        <v>87</v>
      </c>
    </row>
    <row r="193" spans="2:65" s="1" customFormat="1" ht="33" customHeight="1">
      <c r="B193" s="31"/>
      <c r="C193" s="131" t="s">
        <v>278</v>
      </c>
      <c r="D193" s="131" t="s">
        <v>164</v>
      </c>
      <c r="E193" s="132" t="s">
        <v>279</v>
      </c>
      <c r="F193" s="133" t="s">
        <v>280</v>
      </c>
      <c r="G193" s="134" t="s">
        <v>267</v>
      </c>
      <c r="H193" s="135">
        <v>13</v>
      </c>
      <c r="I193" s="136">
        <v>1</v>
      </c>
      <c r="J193" s="137">
        <f>ROUND(I193*H193,2)</f>
        <v>13</v>
      </c>
      <c r="K193" s="133" t="s">
        <v>168</v>
      </c>
      <c r="L193" s="31"/>
      <c r="M193" s="138" t="s">
        <v>1</v>
      </c>
      <c r="N193" s="139" t="s">
        <v>42</v>
      </c>
      <c r="P193" s="140">
        <f>O193*H193</f>
        <v>0</v>
      </c>
      <c r="Q193" s="140">
        <v>0</v>
      </c>
      <c r="R193" s="140">
        <f>Q193*H193</f>
        <v>0</v>
      </c>
      <c r="S193" s="140">
        <v>1E-3</v>
      </c>
      <c r="T193" s="141">
        <f>S193*H193</f>
        <v>1.3000000000000001E-2</v>
      </c>
      <c r="AR193" s="142" t="s">
        <v>169</v>
      </c>
      <c r="AT193" s="142" t="s">
        <v>164</v>
      </c>
      <c r="AU193" s="142" t="s">
        <v>87</v>
      </c>
      <c r="AY193" s="16" t="s">
        <v>161</v>
      </c>
      <c r="BE193" s="143">
        <f>IF(N193="základní",J193,0)</f>
        <v>13</v>
      </c>
      <c r="BF193" s="143">
        <f>IF(N193="snížená",J193,0)</f>
        <v>0</v>
      </c>
      <c r="BG193" s="143">
        <f>IF(N193="zákl. přenesená",J193,0)</f>
        <v>0</v>
      </c>
      <c r="BH193" s="143">
        <f>IF(N193="sníž. přenesená",J193,0)</f>
        <v>0</v>
      </c>
      <c r="BI193" s="143">
        <f>IF(N193="nulová",J193,0)</f>
        <v>0</v>
      </c>
      <c r="BJ193" s="16" t="s">
        <v>85</v>
      </c>
      <c r="BK193" s="143">
        <f>ROUND(I193*H193,2)</f>
        <v>13</v>
      </c>
      <c r="BL193" s="16" t="s">
        <v>169</v>
      </c>
      <c r="BM193" s="142" t="s">
        <v>281</v>
      </c>
    </row>
    <row r="194" spans="2:65" s="1" customFormat="1" ht="39">
      <c r="B194" s="31"/>
      <c r="D194" s="144" t="s">
        <v>171</v>
      </c>
      <c r="F194" s="145" t="s">
        <v>273</v>
      </c>
      <c r="I194" s="146"/>
      <c r="L194" s="31"/>
      <c r="M194" s="147"/>
      <c r="T194" s="55"/>
      <c r="AT194" s="16" t="s">
        <v>171</v>
      </c>
      <c r="AU194" s="16" t="s">
        <v>87</v>
      </c>
    </row>
    <row r="195" spans="2:65" s="1" customFormat="1" ht="33" customHeight="1">
      <c r="B195" s="31"/>
      <c r="C195" s="131" t="s">
        <v>282</v>
      </c>
      <c r="D195" s="131" t="s">
        <v>164</v>
      </c>
      <c r="E195" s="132" t="s">
        <v>283</v>
      </c>
      <c r="F195" s="133" t="s">
        <v>284</v>
      </c>
      <c r="G195" s="134" t="s">
        <v>267</v>
      </c>
      <c r="H195" s="135">
        <v>5</v>
      </c>
      <c r="I195" s="136">
        <v>1</v>
      </c>
      <c r="J195" s="137">
        <f>ROUND(I195*H195,2)</f>
        <v>5</v>
      </c>
      <c r="K195" s="133" t="s">
        <v>168</v>
      </c>
      <c r="L195" s="31"/>
      <c r="M195" s="138" t="s">
        <v>1</v>
      </c>
      <c r="N195" s="139" t="s">
        <v>42</v>
      </c>
      <c r="P195" s="140">
        <f>O195*H195</f>
        <v>0</v>
      </c>
      <c r="Q195" s="140">
        <v>0</v>
      </c>
      <c r="R195" s="140">
        <f>Q195*H195</f>
        <v>0</v>
      </c>
      <c r="S195" s="140">
        <v>1.7999999999999999E-2</v>
      </c>
      <c r="T195" s="141">
        <f>S195*H195</f>
        <v>0.09</v>
      </c>
      <c r="AR195" s="142" t="s">
        <v>169</v>
      </c>
      <c r="AT195" s="142" t="s">
        <v>164</v>
      </c>
      <c r="AU195" s="142" t="s">
        <v>87</v>
      </c>
      <c r="AY195" s="16" t="s">
        <v>161</v>
      </c>
      <c r="BE195" s="143">
        <f>IF(N195="základní",J195,0)</f>
        <v>5</v>
      </c>
      <c r="BF195" s="143">
        <f>IF(N195="snížená",J195,0)</f>
        <v>0</v>
      </c>
      <c r="BG195" s="143">
        <f>IF(N195="zákl. přenesená",J195,0)</f>
        <v>0</v>
      </c>
      <c r="BH195" s="143">
        <f>IF(N195="sníž. přenesená",J195,0)</f>
        <v>0</v>
      </c>
      <c r="BI195" s="143">
        <f>IF(N195="nulová",J195,0)</f>
        <v>0</v>
      </c>
      <c r="BJ195" s="16" t="s">
        <v>85</v>
      </c>
      <c r="BK195" s="143">
        <f>ROUND(I195*H195,2)</f>
        <v>5</v>
      </c>
      <c r="BL195" s="16" t="s">
        <v>169</v>
      </c>
      <c r="BM195" s="142" t="s">
        <v>285</v>
      </c>
    </row>
    <row r="196" spans="2:65" s="1" customFormat="1" ht="24.2" customHeight="1">
      <c r="B196" s="31"/>
      <c r="C196" s="131" t="s">
        <v>286</v>
      </c>
      <c r="D196" s="131" t="s">
        <v>164</v>
      </c>
      <c r="E196" s="132" t="s">
        <v>287</v>
      </c>
      <c r="F196" s="133" t="s">
        <v>288</v>
      </c>
      <c r="G196" s="134" t="s">
        <v>267</v>
      </c>
      <c r="H196" s="135">
        <v>34</v>
      </c>
      <c r="I196" s="136">
        <v>1</v>
      </c>
      <c r="J196" s="137">
        <f>ROUND(I196*H196,2)</f>
        <v>34</v>
      </c>
      <c r="K196" s="133" t="s">
        <v>168</v>
      </c>
      <c r="L196" s="31"/>
      <c r="M196" s="138" t="s">
        <v>1</v>
      </c>
      <c r="N196" s="139" t="s">
        <v>42</v>
      </c>
      <c r="P196" s="140">
        <f>O196*H196</f>
        <v>0</v>
      </c>
      <c r="Q196" s="140">
        <v>0</v>
      </c>
      <c r="R196" s="140">
        <f>Q196*H196</f>
        <v>0</v>
      </c>
      <c r="S196" s="140">
        <v>3.1E-2</v>
      </c>
      <c r="T196" s="141">
        <f>S196*H196</f>
        <v>1.054</v>
      </c>
      <c r="AR196" s="142" t="s">
        <v>169</v>
      </c>
      <c r="AT196" s="142" t="s">
        <v>164</v>
      </c>
      <c r="AU196" s="142" t="s">
        <v>87</v>
      </c>
      <c r="AY196" s="16" t="s">
        <v>161</v>
      </c>
      <c r="BE196" s="143">
        <f>IF(N196="základní",J196,0)</f>
        <v>34</v>
      </c>
      <c r="BF196" s="143">
        <f>IF(N196="snížená",J196,0)</f>
        <v>0</v>
      </c>
      <c r="BG196" s="143">
        <f>IF(N196="zákl. přenesená",J196,0)</f>
        <v>0</v>
      </c>
      <c r="BH196" s="143">
        <f>IF(N196="sníž. přenesená",J196,0)</f>
        <v>0</v>
      </c>
      <c r="BI196" s="143">
        <f>IF(N196="nulová",J196,0)</f>
        <v>0</v>
      </c>
      <c r="BJ196" s="16" t="s">
        <v>85</v>
      </c>
      <c r="BK196" s="143">
        <f>ROUND(I196*H196,2)</f>
        <v>34</v>
      </c>
      <c r="BL196" s="16" t="s">
        <v>169</v>
      </c>
      <c r="BM196" s="142" t="s">
        <v>289</v>
      </c>
    </row>
    <row r="197" spans="2:65" s="1" customFormat="1" ht="39">
      <c r="B197" s="31"/>
      <c r="D197" s="144" t="s">
        <v>171</v>
      </c>
      <c r="F197" s="145" t="s">
        <v>273</v>
      </c>
      <c r="I197" s="146"/>
      <c r="L197" s="31"/>
      <c r="M197" s="147"/>
      <c r="T197" s="55"/>
      <c r="AT197" s="16" t="s">
        <v>171</v>
      </c>
      <c r="AU197" s="16" t="s">
        <v>87</v>
      </c>
    </row>
    <row r="198" spans="2:65" s="1" customFormat="1" ht="24.2" customHeight="1">
      <c r="B198" s="31"/>
      <c r="C198" s="131" t="s">
        <v>290</v>
      </c>
      <c r="D198" s="131" t="s">
        <v>164</v>
      </c>
      <c r="E198" s="132" t="s">
        <v>291</v>
      </c>
      <c r="F198" s="133" t="s">
        <v>292</v>
      </c>
      <c r="G198" s="134" t="s">
        <v>267</v>
      </c>
      <c r="H198" s="135">
        <v>86</v>
      </c>
      <c r="I198" s="136">
        <v>1</v>
      </c>
      <c r="J198" s="137">
        <f>ROUND(I198*H198,2)</f>
        <v>86</v>
      </c>
      <c r="K198" s="133" t="s">
        <v>168</v>
      </c>
      <c r="L198" s="31"/>
      <c r="M198" s="138" t="s">
        <v>1</v>
      </c>
      <c r="N198" s="139" t="s">
        <v>42</v>
      </c>
      <c r="P198" s="140">
        <f>O198*H198</f>
        <v>0</v>
      </c>
      <c r="Q198" s="140">
        <v>0</v>
      </c>
      <c r="R198" s="140">
        <f>Q198*H198</f>
        <v>0</v>
      </c>
      <c r="S198" s="140">
        <v>0</v>
      </c>
      <c r="T198" s="141">
        <f>S198*H198</f>
        <v>0</v>
      </c>
      <c r="AR198" s="142" t="s">
        <v>169</v>
      </c>
      <c r="AT198" s="142" t="s">
        <v>164</v>
      </c>
      <c r="AU198" s="142" t="s">
        <v>87</v>
      </c>
      <c r="AY198" s="16" t="s">
        <v>161</v>
      </c>
      <c r="BE198" s="143">
        <f>IF(N198="základní",J198,0)</f>
        <v>86</v>
      </c>
      <c r="BF198" s="143">
        <f>IF(N198="snížená",J198,0)</f>
        <v>0</v>
      </c>
      <c r="BG198" s="143">
        <f>IF(N198="zákl. přenesená",J198,0)</f>
        <v>0</v>
      </c>
      <c r="BH198" s="143">
        <f>IF(N198="sníž. přenesená",J198,0)</f>
        <v>0</v>
      </c>
      <c r="BI198" s="143">
        <f>IF(N198="nulová",J198,0)</f>
        <v>0</v>
      </c>
      <c r="BJ198" s="16" t="s">
        <v>85</v>
      </c>
      <c r="BK198" s="143">
        <f>ROUND(I198*H198,2)</f>
        <v>86</v>
      </c>
      <c r="BL198" s="16" t="s">
        <v>169</v>
      </c>
      <c r="BM198" s="142" t="s">
        <v>293</v>
      </c>
    </row>
    <row r="199" spans="2:65" s="1" customFormat="1" ht="39">
      <c r="B199" s="31"/>
      <c r="D199" s="144" t="s">
        <v>171</v>
      </c>
      <c r="F199" s="145" t="s">
        <v>273</v>
      </c>
      <c r="I199" s="146"/>
      <c r="L199" s="31"/>
      <c r="M199" s="147"/>
      <c r="T199" s="55"/>
      <c r="AT199" s="16" t="s">
        <v>171</v>
      </c>
      <c r="AU199" s="16" t="s">
        <v>87</v>
      </c>
    </row>
    <row r="200" spans="2:65" s="1" customFormat="1" ht="24.2" customHeight="1">
      <c r="B200" s="31"/>
      <c r="C200" s="131" t="s">
        <v>294</v>
      </c>
      <c r="D200" s="131" t="s">
        <v>164</v>
      </c>
      <c r="E200" s="132" t="s">
        <v>295</v>
      </c>
      <c r="F200" s="133" t="s">
        <v>296</v>
      </c>
      <c r="G200" s="134" t="s">
        <v>207</v>
      </c>
      <c r="H200" s="135">
        <v>28.6</v>
      </c>
      <c r="I200" s="136">
        <v>1</v>
      </c>
      <c r="J200" s="137">
        <f>ROUND(I200*H200,2)</f>
        <v>28.6</v>
      </c>
      <c r="K200" s="133" t="s">
        <v>168</v>
      </c>
      <c r="L200" s="31"/>
      <c r="M200" s="138" t="s">
        <v>1</v>
      </c>
      <c r="N200" s="139" t="s">
        <v>42</v>
      </c>
      <c r="P200" s="140">
        <f>O200*H200</f>
        <v>0</v>
      </c>
      <c r="Q200" s="140">
        <v>0</v>
      </c>
      <c r="R200" s="140">
        <f>Q200*H200</f>
        <v>0</v>
      </c>
      <c r="S200" s="140">
        <v>0.01</v>
      </c>
      <c r="T200" s="141">
        <f>S200*H200</f>
        <v>0.28600000000000003</v>
      </c>
      <c r="AR200" s="142" t="s">
        <v>169</v>
      </c>
      <c r="AT200" s="142" t="s">
        <v>164</v>
      </c>
      <c r="AU200" s="142" t="s">
        <v>87</v>
      </c>
      <c r="AY200" s="16" t="s">
        <v>161</v>
      </c>
      <c r="BE200" s="143">
        <f>IF(N200="základní",J200,0)</f>
        <v>28.6</v>
      </c>
      <c r="BF200" s="143">
        <f>IF(N200="snížená",J200,0)</f>
        <v>0</v>
      </c>
      <c r="BG200" s="143">
        <f>IF(N200="zákl. přenesená",J200,0)</f>
        <v>0</v>
      </c>
      <c r="BH200" s="143">
        <f>IF(N200="sníž. přenesená",J200,0)</f>
        <v>0</v>
      </c>
      <c r="BI200" s="143">
        <f>IF(N200="nulová",J200,0)</f>
        <v>0</v>
      </c>
      <c r="BJ200" s="16" t="s">
        <v>85</v>
      </c>
      <c r="BK200" s="143">
        <f>ROUND(I200*H200,2)</f>
        <v>28.6</v>
      </c>
      <c r="BL200" s="16" t="s">
        <v>169</v>
      </c>
      <c r="BM200" s="142" t="s">
        <v>297</v>
      </c>
    </row>
    <row r="201" spans="2:65" s="1" customFormat="1" ht="39">
      <c r="B201" s="31"/>
      <c r="D201" s="144" t="s">
        <v>171</v>
      </c>
      <c r="F201" s="145" t="s">
        <v>273</v>
      </c>
      <c r="I201" s="146"/>
      <c r="L201" s="31"/>
      <c r="M201" s="147"/>
      <c r="T201" s="55"/>
      <c r="AT201" s="16" t="s">
        <v>171</v>
      </c>
      <c r="AU201" s="16" t="s">
        <v>87</v>
      </c>
    </row>
    <row r="202" spans="2:65" s="1" customFormat="1" ht="24.2" customHeight="1">
      <c r="B202" s="31"/>
      <c r="C202" s="131" t="s">
        <v>298</v>
      </c>
      <c r="D202" s="131" t="s">
        <v>164</v>
      </c>
      <c r="E202" s="132" t="s">
        <v>299</v>
      </c>
      <c r="F202" s="133" t="s">
        <v>300</v>
      </c>
      <c r="G202" s="134" t="s">
        <v>207</v>
      </c>
      <c r="H202" s="135">
        <v>187.2</v>
      </c>
      <c r="I202" s="136">
        <v>1</v>
      </c>
      <c r="J202" s="137">
        <f>ROUND(I202*H202,2)</f>
        <v>187.2</v>
      </c>
      <c r="K202" s="133" t="s">
        <v>168</v>
      </c>
      <c r="L202" s="31"/>
      <c r="M202" s="138" t="s">
        <v>1</v>
      </c>
      <c r="N202" s="139" t="s">
        <v>42</v>
      </c>
      <c r="P202" s="140">
        <f>O202*H202</f>
        <v>0</v>
      </c>
      <c r="Q202" s="140">
        <v>0</v>
      </c>
      <c r="R202" s="140">
        <f>Q202*H202</f>
        <v>0</v>
      </c>
      <c r="S202" s="140">
        <v>2E-3</v>
      </c>
      <c r="T202" s="141">
        <f>S202*H202</f>
        <v>0.37440000000000001</v>
      </c>
      <c r="AR202" s="142" t="s">
        <v>169</v>
      </c>
      <c r="AT202" s="142" t="s">
        <v>164</v>
      </c>
      <c r="AU202" s="142" t="s">
        <v>87</v>
      </c>
      <c r="AY202" s="16" t="s">
        <v>161</v>
      </c>
      <c r="BE202" s="143">
        <f>IF(N202="základní",J202,0)</f>
        <v>187.2</v>
      </c>
      <c r="BF202" s="143">
        <f>IF(N202="snížená",J202,0)</f>
        <v>0</v>
      </c>
      <c r="BG202" s="143">
        <f>IF(N202="zákl. přenesená",J202,0)</f>
        <v>0</v>
      </c>
      <c r="BH202" s="143">
        <f>IF(N202="sníž. přenesená",J202,0)</f>
        <v>0</v>
      </c>
      <c r="BI202" s="143">
        <f>IF(N202="nulová",J202,0)</f>
        <v>0</v>
      </c>
      <c r="BJ202" s="16" t="s">
        <v>85</v>
      </c>
      <c r="BK202" s="143">
        <f>ROUND(I202*H202,2)</f>
        <v>187.2</v>
      </c>
      <c r="BL202" s="16" t="s">
        <v>169</v>
      </c>
      <c r="BM202" s="142" t="s">
        <v>301</v>
      </c>
    </row>
    <row r="203" spans="2:65" s="1" customFormat="1" ht="39">
      <c r="B203" s="31"/>
      <c r="D203" s="144" t="s">
        <v>171</v>
      </c>
      <c r="F203" s="145" t="s">
        <v>302</v>
      </c>
      <c r="I203" s="146"/>
      <c r="L203" s="31"/>
      <c r="M203" s="147"/>
      <c r="T203" s="55"/>
      <c r="AT203" s="16" t="s">
        <v>171</v>
      </c>
      <c r="AU203" s="16" t="s">
        <v>87</v>
      </c>
    </row>
    <row r="204" spans="2:65" s="1" customFormat="1" ht="24.2" customHeight="1">
      <c r="B204" s="31"/>
      <c r="C204" s="131" t="s">
        <v>303</v>
      </c>
      <c r="D204" s="131" t="s">
        <v>164</v>
      </c>
      <c r="E204" s="132" t="s">
        <v>304</v>
      </c>
      <c r="F204" s="133" t="s">
        <v>305</v>
      </c>
      <c r="G204" s="134" t="s">
        <v>207</v>
      </c>
      <c r="H204" s="135">
        <v>49.4</v>
      </c>
      <c r="I204" s="136">
        <v>1</v>
      </c>
      <c r="J204" s="137">
        <f>ROUND(I204*H204,2)</f>
        <v>49.4</v>
      </c>
      <c r="K204" s="133" t="s">
        <v>168</v>
      </c>
      <c r="L204" s="31"/>
      <c r="M204" s="138" t="s">
        <v>1</v>
      </c>
      <c r="N204" s="139" t="s">
        <v>42</v>
      </c>
      <c r="P204" s="140">
        <f>O204*H204</f>
        <v>0</v>
      </c>
      <c r="Q204" s="140">
        <v>0</v>
      </c>
      <c r="R204" s="140">
        <f>Q204*H204</f>
        <v>0</v>
      </c>
      <c r="S204" s="140">
        <v>8.9999999999999993E-3</v>
      </c>
      <c r="T204" s="141">
        <f>S204*H204</f>
        <v>0.44459999999999994</v>
      </c>
      <c r="AR204" s="142" t="s">
        <v>169</v>
      </c>
      <c r="AT204" s="142" t="s">
        <v>164</v>
      </c>
      <c r="AU204" s="142" t="s">
        <v>87</v>
      </c>
      <c r="AY204" s="16" t="s">
        <v>161</v>
      </c>
      <c r="BE204" s="143">
        <f>IF(N204="základní",J204,0)</f>
        <v>49.4</v>
      </c>
      <c r="BF204" s="143">
        <f>IF(N204="snížená",J204,0)</f>
        <v>0</v>
      </c>
      <c r="BG204" s="143">
        <f>IF(N204="zákl. přenesená",J204,0)</f>
        <v>0</v>
      </c>
      <c r="BH204" s="143">
        <f>IF(N204="sníž. přenesená",J204,0)</f>
        <v>0</v>
      </c>
      <c r="BI204" s="143">
        <f>IF(N204="nulová",J204,0)</f>
        <v>0</v>
      </c>
      <c r="BJ204" s="16" t="s">
        <v>85</v>
      </c>
      <c r="BK204" s="143">
        <f>ROUND(I204*H204,2)</f>
        <v>49.4</v>
      </c>
      <c r="BL204" s="16" t="s">
        <v>169</v>
      </c>
      <c r="BM204" s="142" t="s">
        <v>306</v>
      </c>
    </row>
    <row r="205" spans="2:65" s="1" customFormat="1" ht="39">
      <c r="B205" s="31"/>
      <c r="D205" s="144" t="s">
        <v>171</v>
      </c>
      <c r="F205" s="145" t="s">
        <v>302</v>
      </c>
      <c r="I205" s="146"/>
      <c r="L205" s="31"/>
      <c r="M205" s="147"/>
      <c r="T205" s="55"/>
      <c r="AT205" s="16" t="s">
        <v>171</v>
      </c>
      <c r="AU205" s="16" t="s">
        <v>87</v>
      </c>
    </row>
    <row r="206" spans="2:65" s="1" customFormat="1" ht="33" customHeight="1">
      <c r="B206" s="31"/>
      <c r="C206" s="131" t="s">
        <v>307</v>
      </c>
      <c r="D206" s="131" t="s">
        <v>164</v>
      </c>
      <c r="E206" s="132" t="s">
        <v>308</v>
      </c>
      <c r="F206" s="133" t="s">
        <v>309</v>
      </c>
      <c r="G206" s="134" t="s">
        <v>207</v>
      </c>
      <c r="H206" s="135">
        <v>23.4</v>
      </c>
      <c r="I206" s="136">
        <v>30</v>
      </c>
      <c r="J206" s="137">
        <f>ROUND(I206*H206,2)</f>
        <v>702</v>
      </c>
      <c r="K206" s="133" t="s">
        <v>168</v>
      </c>
      <c r="L206" s="31"/>
      <c r="M206" s="138" t="s">
        <v>1</v>
      </c>
      <c r="N206" s="139" t="s">
        <v>42</v>
      </c>
      <c r="P206" s="140">
        <f>O206*H206</f>
        <v>0</v>
      </c>
      <c r="Q206" s="140">
        <v>0</v>
      </c>
      <c r="R206" s="140">
        <f>Q206*H206</f>
        <v>0</v>
      </c>
      <c r="S206" s="140">
        <v>4.2000000000000003E-2</v>
      </c>
      <c r="T206" s="141">
        <f>S206*H206</f>
        <v>0.98280000000000001</v>
      </c>
      <c r="AR206" s="142" t="s">
        <v>169</v>
      </c>
      <c r="AT206" s="142" t="s">
        <v>164</v>
      </c>
      <c r="AU206" s="142" t="s">
        <v>87</v>
      </c>
      <c r="AY206" s="16" t="s">
        <v>161</v>
      </c>
      <c r="BE206" s="143">
        <f>IF(N206="základní",J206,0)</f>
        <v>702</v>
      </c>
      <c r="BF206" s="143">
        <f>IF(N206="snížená",J206,0)</f>
        <v>0</v>
      </c>
      <c r="BG206" s="143">
        <f>IF(N206="zákl. přenesená",J206,0)</f>
        <v>0</v>
      </c>
      <c r="BH206" s="143">
        <f>IF(N206="sníž. přenesená",J206,0)</f>
        <v>0</v>
      </c>
      <c r="BI206" s="143">
        <f>IF(N206="nulová",J206,0)</f>
        <v>0</v>
      </c>
      <c r="BJ206" s="16" t="s">
        <v>85</v>
      </c>
      <c r="BK206" s="143">
        <f>ROUND(I206*H206,2)</f>
        <v>702</v>
      </c>
      <c r="BL206" s="16" t="s">
        <v>169</v>
      </c>
      <c r="BM206" s="142" t="s">
        <v>310</v>
      </c>
    </row>
    <row r="207" spans="2:65" s="1" customFormat="1" ht="29.25">
      <c r="B207" s="31"/>
      <c r="D207" s="144" t="s">
        <v>171</v>
      </c>
      <c r="F207" s="145" t="s">
        <v>311</v>
      </c>
      <c r="I207" s="146"/>
      <c r="L207" s="31"/>
      <c r="M207" s="147"/>
      <c r="T207" s="55"/>
      <c r="AT207" s="16" t="s">
        <v>171</v>
      </c>
      <c r="AU207" s="16" t="s">
        <v>87</v>
      </c>
    </row>
    <row r="208" spans="2:65" s="1" customFormat="1" ht="37.9" customHeight="1">
      <c r="B208" s="31"/>
      <c r="C208" s="131" t="s">
        <v>312</v>
      </c>
      <c r="D208" s="131" t="s">
        <v>164</v>
      </c>
      <c r="E208" s="132" t="s">
        <v>313</v>
      </c>
      <c r="F208" s="133" t="s">
        <v>314</v>
      </c>
      <c r="G208" s="134" t="s">
        <v>207</v>
      </c>
      <c r="H208" s="135">
        <v>14.56</v>
      </c>
      <c r="I208" s="136">
        <v>1</v>
      </c>
      <c r="J208" s="137">
        <f>ROUND(I208*H208,2)</f>
        <v>14.56</v>
      </c>
      <c r="K208" s="133" t="s">
        <v>168</v>
      </c>
      <c r="L208" s="31"/>
      <c r="M208" s="138" t="s">
        <v>1</v>
      </c>
      <c r="N208" s="139" t="s">
        <v>42</v>
      </c>
      <c r="P208" s="140">
        <f>O208*H208</f>
        <v>0</v>
      </c>
      <c r="Q208" s="140">
        <v>4.5589999999999999E-2</v>
      </c>
      <c r="R208" s="140">
        <f>Q208*H208</f>
        <v>0.6637904</v>
      </c>
      <c r="S208" s="140">
        <v>0</v>
      </c>
      <c r="T208" s="141">
        <f>S208*H208</f>
        <v>0</v>
      </c>
      <c r="AR208" s="142" t="s">
        <v>169</v>
      </c>
      <c r="AT208" s="142" t="s">
        <v>164</v>
      </c>
      <c r="AU208" s="142" t="s">
        <v>87</v>
      </c>
      <c r="AY208" s="16" t="s">
        <v>161</v>
      </c>
      <c r="BE208" s="143">
        <f>IF(N208="základní",J208,0)</f>
        <v>14.56</v>
      </c>
      <c r="BF208" s="143">
        <f>IF(N208="snížená",J208,0)</f>
        <v>0</v>
      </c>
      <c r="BG208" s="143">
        <f>IF(N208="zákl. přenesená",J208,0)</f>
        <v>0</v>
      </c>
      <c r="BH208" s="143">
        <f>IF(N208="sníž. přenesená",J208,0)</f>
        <v>0</v>
      </c>
      <c r="BI208" s="143">
        <f>IF(N208="nulová",J208,0)</f>
        <v>0</v>
      </c>
      <c r="BJ208" s="16" t="s">
        <v>85</v>
      </c>
      <c r="BK208" s="143">
        <f>ROUND(I208*H208,2)</f>
        <v>14.56</v>
      </c>
      <c r="BL208" s="16" t="s">
        <v>169</v>
      </c>
      <c r="BM208" s="142" t="s">
        <v>315</v>
      </c>
    </row>
    <row r="209" spans="2:65" s="1" customFormat="1" ht="29.25">
      <c r="B209" s="31"/>
      <c r="D209" s="144" t="s">
        <v>171</v>
      </c>
      <c r="F209" s="145" t="s">
        <v>316</v>
      </c>
      <c r="I209" s="146"/>
      <c r="L209" s="31"/>
      <c r="M209" s="147"/>
      <c r="T209" s="55"/>
      <c r="AT209" s="16" t="s">
        <v>171</v>
      </c>
      <c r="AU209" s="16" t="s">
        <v>87</v>
      </c>
    </row>
    <row r="210" spans="2:65" s="1" customFormat="1" ht="37.9" customHeight="1">
      <c r="B210" s="31"/>
      <c r="C210" s="131" t="s">
        <v>317</v>
      </c>
      <c r="D210" s="131" t="s">
        <v>164</v>
      </c>
      <c r="E210" s="132" t="s">
        <v>318</v>
      </c>
      <c r="F210" s="133" t="s">
        <v>319</v>
      </c>
      <c r="G210" s="134" t="s">
        <v>175</v>
      </c>
      <c r="H210" s="135">
        <v>222.17</v>
      </c>
      <c r="I210" s="136">
        <v>80</v>
      </c>
      <c r="J210" s="137">
        <f>ROUND(I210*H210,2)</f>
        <v>17773.599999999999</v>
      </c>
      <c r="K210" s="133" t="s">
        <v>168</v>
      </c>
      <c r="L210" s="31"/>
      <c r="M210" s="138" t="s">
        <v>1</v>
      </c>
      <c r="N210" s="139" t="s">
        <v>42</v>
      </c>
      <c r="P210" s="140">
        <f>O210*H210</f>
        <v>0</v>
      </c>
      <c r="Q210" s="140">
        <v>0</v>
      </c>
      <c r="R210" s="140">
        <f>Q210*H210</f>
        <v>0</v>
      </c>
      <c r="S210" s="140">
        <v>0.05</v>
      </c>
      <c r="T210" s="141">
        <f>S210*H210</f>
        <v>11.108499999999999</v>
      </c>
      <c r="AR210" s="142" t="s">
        <v>169</v>
      </c>
      <c r="AT210" s="142" t="s">
        <v>164</v>
      </c>
      <c r="AU210" s="142" t="s">
        <v>87</v>
      </c>
      <c r="AY210" s="16" t="s">
        <v>161</v>
      </c>
      <c r="BE210" s="143">
        <f>IF(N210="základní",J210,0)</f>
        <v>17773.599999999999</v>
      </c>
      <c r="BF210" s="143">
        <f>IF(N210="snížená",J210,0)</f>
        <v>0</v>
      </c>
      <c r="BG210" s="143">
        <f>IF(N210="zákl. přenesená",J210,0)</f>
        <v>0</v>
      </c>
      <c r="BH210" s="143">
        <f>IF(N210="sníž. přenesená",J210,0)</f>
        <v>0</v>
      </c>
      <c r="BI210" s="143">
        <f>IF(N210="nulová",J210,0)</f>
        <v>0</v>
      </c>
      <c r="BJ210" s="16" t="s">
        <v>85</v>
      </c>
      <c r="BK210" s="143">
        <f>ROUND(I210*H210,2)</f>
        <v>17773.599999999999</v>
      </c>
      <c r="BL210" s="16" t="s">
        <v>169</v>
      </c>
      <c r="BM210" s="142" t="s">
        <v>320</v>
      </c>
    </row>
    <row r="211" spans="2:65" s="1" customFormat="1" ht="29.25">
      <c r="B211" s="31"/>
      <c r="D211" s="144" t="s">
        <v>171</v>
      </c>
      <c r="F211" s="145" t="s">
        <v>321</v>
      </c>
      <c r="I211" s="146"/>
      <c r="L211" s="31"/>
      <c r="M211" s="147"/>
      <c r="T211" s="55"/>
      <c r="AT211" s="16" t="s">
        <v>171</v>
      </c>
      <c r="AU211" s="16" t="s">
        <v>87</v>
      </c>
    </row>
    <row r="212" spans="2:65" s="12" customFormat="1">
      <c r="B212" s="148"/>
      <c r="D212" s="144" t="s">
        <v>178</v>
      </c>
      <c r="E212" s="149" t="s">
        <v>1</v>
      </c>
      <c r="F212" s="150" t="s">
        <v>322</v>
      </c>
      <c r="H212" s="151">
        <v>222.17</v>
      </c>
      <c r="I212" s="152"/>
      <c r="L212" s="148"/>
      <c r="M212" s="153"/>
      <c r="T212" s="154"/>
      <c r="AT212" s="149" t="s">
        <v>178</v>
      </c>
      <c r="AU212" s="149" t="s">
        <v>87</v>
      </c>
      <c r="AV212" s="12" t="s">
        <v>87</v>
      </c>
      <c r="AW212" s="12" t="s">
        <v>33</v>
      </c>
      <c r="AX212" s="12" t="s">
        <v>85</v>
      </c>
      <c r="AY212" s="149" t="s">
        <v>161</v>
      </c>
    </row>
    <row r="213" spans="2:65" s="1" customFormat="1" ht="37.9" customHeight="1">
      <c r="B213" s="31"/>
      <c r="C213" s="131" t="s">
        <v>323</v>
      </c>
      <c r="D213" s="131" t="s">
        <v>164</v>
      </c>
      <c r="E213" s="132" t="s">
        <v>324</v>
      </c>
      <c r="F213" s="133" t="s">
        <v>325</v>
      </c>
      <c r="G213" s="134" t="s">
        <v>175</v>
      </c>
      <c r="H213" s="135">
        <v>118.18</v>
      </c>
      <c r="I213" s="136">
        <v>197</v>
      </c>
      <c r="J213" s="137">
        <f>ROUND(I213*H213,2)</f>
        <v>23281.46</v>
      </c>
      <c r="K213" s="133" t="s">
        <v>168</v>
      </c>
      <c r="L213" s="31"/>
      <c r="M213" s="138" t="s">
        <v>1</v>
      </c>
      <c r="N213" s="139" t="s">
        <v>42</v>
      </c>
      <c r="P213" s="140">
        <f>O213*H213</f>
        <v>0</v>
      </c>
      <c r="Q213" s="140">
        <v>0</v>
      </c>
      <c r="R213" s="140">
        <f>Q213*H213</f>
        <v>0</v>
      </c>
      <c r="S213" s="140">
        <v>0.05</v>
      </c>
      <c r="T213" s="141">
        <f>S213*H213</f>
        <v>5.9090000000000007</v>
      </c>
      <c r="AR213" s="142" t="s">
        <v>169</v>
      </c>
      <c r="AT213" s="142" t="s">
        <v>164</v>
      </c>
      <c r="AU213" s="142" t="s">
        <v>87</v>
      </c>
      <c r="AY213" s="16" t="s">
        <v>161</v>
      </c>
      <c r="BE213" s="143">
        <f>IF(N213="základní",J213,0)</f>
        <v>23281.46</v>
      </c>
      <c r="BF213" s="143">
        <f>IF(N213="snížená",J213,0)</f>
        <v>0</v>
      </c>
      <c r="BG213" s="143">
        <f>IF(N213="zákl. přenesená",J213,0)</f>
        <v>0</v>
      </c>
      <c r="BH213" s="143">
        <f>IF(N213="sníž. přenesená",J213,0)</f>
        <v>0</v>
      </c>
      <c r="BI213" s="143">
        <f>IF(N213="nulová",J213,0)</f>
        <v>0</v>
      </c>
      <c r="BJ213" s="16" t="s">
        <v>85</v>
      </c>
      <c r="BK213" s="143">
        <f>ROUND(I213*H213,2)</f>
        <v>23281.46</v>
      </c>
      <c r="BL213" s="16" t="s">
        <v>169</v>
      </c>
      <c r="BM213" s="142" t="s">
        <v>326</v>
      </c>
    </row>
    <row r="214" spans="2:65" s="1" customFormat="1" ht="29.25">
      <c r="B214" s="31"/>
      <c r="D214" s="144" t="s">
        <v>171</v>
      </c>
      <c r="F214" s="145" t="s">
        <v>327</v>
      </c>
      <c r="I214" s="146"/>
      <c r="L214" s="31"/>
      <c r="M214" s="147"/>
      <c r="T214" s="55"/>
      <c r="AT214" s="16" t="s">
        <v>171</v>
      </c>
      <c r="AU214" s="16" t="s">
        <v>87</v>
      </c>
    </row>
    <row r="215" spans="2:65" s="12" customFormat="1">
      <c r="B215" s="148"/>
      <c r="D215" s="144" t="s">
        <v>178</v>
      </c>
      <c r="E215" s="149" t="s">
        <v>1</v>
      </c>
      <c r="F215" s="150" t="s">
        <v>328</v>
      </c>
      <c r="H215" s="151">
        <v>118.18</v>
      </c>
      <c r="I215" s="152"/>
      <c r="L215" s="148"/>
      <c r="M215" s="153"/>
      <c r="T215" s="154"/>
      <c r="AT215" s="149" t="s">
        <v>178</v>
      </c>
      <c r="AU215" s="149" t="s">
        <v>87</v>
      </c>
      <c r="AV215" s="12" t="s">
        <v>87</v>
      </c>
      <c r="AW215" s="12" t="s">
        <v>33</v>
      </c>
      <c r="AX215" s="12" t="s">
        <v>77</v>
      </c>
      <c r="AY215" s="149" t="s">
        <v>161</v>
      </c>
    </row>
    <row r="216" spans="2:65" s="13" customFormat="1">
      <c r="B216" s="155"/>
      <c r="D216" s="144" t="s">
        <v>178</v>
      </c>
      <c r="E216" s="156" t="s">
        <v>1</v>
      </c>
      <c r="F216" s="157" t="s">
        <v>180</v>
      </c>
      <c r="H216" s="158">
        <v>118.18</v>
      </c>
      <c r="I216" s="159"/>
      <c r="L216" s="155"/>
      <c r="M216" s="160"/>
      <c r="T216" s="161"/>
      <c r="AT216" s="156" t="s">
        <v>178</v>
      </c>
      <c r="AU216" s="156" t="s">
        <v>87</v>
      </c>
      <c r="AV216" s="13" t="s">
        <v>169</v>
      </c>
      <c r="AW216" s="13" t="s">
        <v>33</v>
      </c>
      <c r="AX216" s="13" t="s">
        <v>85</v>
      </c>
      <c r="AY216" s="156" t="s">
        <v>161</v>
      </c>
    </row>
    <row r="217" spans="2:65" s="1" customFormat="1" ht="37.9" customHeight="1">
      <c r="B217" s="31"/>
      <c r="C217" s="131" t="s">
        <v>329</v>
      </c>
      <c r="D217" s="131" t="s">
        <v>164</v>
      </c>
      <c r="E217" s="132" t="s">
        <v>330</v>
      </c>
      <c r="F217" s="133" t="s">
        <v>331</v>
      </c>
      <c r="G217" s="134" t="s">
        <v>175</v>
      </c>
      <c r="H217" s="135">
        <v>656.33199999999999</v>
      </c>
      <c r="I217" s="136">
        <v>50</v>
      </c>
      <c r="J217" s="137">
        <f>ROUND(I217*H217,2)</f>
        <v>32816.6</v>
      </c>
      <c r="K217" s="133" t="s">
        <v>168</v>
      </c>
      <c r="L217" s="31"/>
      <c r="M217" s="138" t="s">
        <v>1</v>
      </c>
      <c r="N217" s="139" t="s">
        <v>42</v>
      </c>
      <c r="P217" s="140">
        <f>O217*H217</f>
        <v>0</v>
      </c>
      <c r="Q217" s="140">
        <v>0</v>
      </c>
      <c r="R217" s="140">
        <f>Q217*H217</f>
        <v>0</v>
      </c>
      <c r="S217" s="140">
        <v>4.5999999999999999E-2</v>
      </c>
      <c r="T217" s="141">
        <f>S217*H217</f>
        <v>30.191271999999998</v>
      </c>
      <c r="AR217" s="142" t="s">
        <v>169</v>
      </c>
      <c r="AT217" s="142" t="s">
        <v>164</v>
      </c>
      <c r="AU217" s="142" t="s">
        <v>87</v>
      </c>
      <c r="AY217" s="16" t="s">
        <v>161</v>
      </c>
      <c r="BE217" s="143">
        <f>IF(N217="základní",J217,0)</f>
        <v>32816.6</v>
      </c>
      <c r="BF217" s="143">
        <f>IF(N217="snížená",J217,0)</f>
        <v>0</v>
      </c>
      <c r="BG217" s="143">
        <f>IF(N217="zákl. přenesená",J217,0)</f>
        <v>0</v>
      </c>
      <c r="BH217" s="143">
        <f>IF(N217="sníž. přenesená",J217,0)</f>
        <v>0</v>
      </c>
      <c r="BI217" s="143">
        <f>IF(N217="nulová",J217,0)</f>
        <v>0</v>
      </c>
      <c r="BJ217" s="16" t="s">
        <v>85</v>
      </c>
      <c r="BK217" s="143">
        <f>ROUND(I217*H217,2)</f>
        <v>32816.6</v>
      </c>
      <c r="BL217" s="16" t="s">
        <v>169</v>
      </c>
      <c r="BM217" s="142" t="s">
        <v>332</v>
      </c>
    </row>
    <row r="218" spans="2:65" s="1" customFormat="1" ht="19.5">
      <c r="B218" s="31"/>
      <c r="D218" s="144" t="s">
        <v>171</v>
      </c>
      <c r="F218" s="145" t="s">
        <v>253</v>
      </c>
      <c r="I218" s="146"/>
      <c r="L218" s="31"/>
      <c r="M218" s="147"/>
      <c r="T218" s="55"/>
      <c r="AT218" s="16" t="s">
        <v>171</v>
      </c>
      <c r="AU218" s="16" t="s">
        <v>87</v>
      </c>
    </row>
    <row r="219" spans="2:65" s="14" customFormat="1">
      <c r="B219" s="162"/>
      <c r="D219" s="144" t="s">
        <v>178</v>
      </c>
      <c r="E219" s="163" t="s">
        <v>1</v>
      </c>
      <c r="F219" s="164" t="s">
        <v>333</v>
      </c>
      <c r="H219" s="163" t="s">
        <v>1</v>
      </c>
      <c r="I219" s="165"/>
      <c r="L219" s="162"/>
      <c r="M219" s="166"/>
      <c r="T219" s="167"/>
      <c r="AT219" s="163" t="s">
        <v>178</v>
      </c>
      <c r="AU219" s="163" t="s">
        <v>87</v>
      </c>
      <c r="AV219" s="14" t="s">
        <v>85</v>
      </c>
      <c r="AW219" s="14" t="s">
        <v>33</v>
      </c>
      <c r="AX219" s="14" t="s">
        <v>77</v>
      </c>
      <c r="AY219" s="163" t="s">
        <v>161</v>
      </c>
    </row>
    <row r="220" spans="2:65" s="12" customFormat="1">
      <c r="B220" s="148"/>
      <c r="D220" s="144" t="s">
        <v>178</v>
      </c>
      <c r="E220" s="149" t="s">
        <v>1</v>
      </c>
      <c r="F220" s="150" t="s">
        <v>334</v>
      </c>
      <c r="H220" s="151">
        <v>437.1</v>
      </c>
      <c r="I220" s="152"/>
      <c r="L220" s="148"/>
      <c r="M220" s="153"/>
      <c r="T220" s="154"/>
      <c r="AT220" s="149" t="s">
        <v>178</v>
      </c>
      <c r="AU220" s="149" t="s">
        <v>87</v>
      </c>
      <c r="AV220" s="12" t="s">
        <v>87</v>
      </c>
      <c r="AW220" s="12" t="s">
        <v>33</v>
      </c>
      <c r="AX220" s="12" t="s">
        <v>77</v>
      </c>
      <c r="AY220" s="149" t="s">
        <v>161</v>
      </c>
    </row>
    <row r="221" spans="2:65" s="14" customFormat="1">
      <c r="B221" s="162"/>
      <c r="D221" s="144" t="s">
        <v>178</v>
      </c>
      <c r="E221" s="163" t="s">
        <v>1</v>
      </c>
      <c r="F221" s="164" t="s">
        <v>335</v>
      </c>
      <c r="H221" s="163" t="s">
        <v>1</v>
      </c>
      <c r="I221" s="165"/>
      <c r="L221" s="162"/>
      <c r="M221" s="166"/>
      <c r="T221" s="167"/>
      <c r="AT221" s="163" t="s">
        <v>178</v>
      </c>
      <c r="AU221" s="163" t="s">
        <v>87</v>
      </c>
      <c r="AV221" s="14" t="s">
        <v>85</v>
      </c>
      <c r="AW221" s="14" t="s">
        <v>33</v>
      </c>
      <c r="AX221" s="14" t="s">
        <v>77</v>
      </c>
      <c r="AY221" s="163" t="s">
        <v>161</v>
      </c>
    </row>
    <row r="222" spans="2:65" s="12" customFormat="1">
      <c r="B222" s="148"/>
      <c r="D222" s="144" t="s">
        <v>178</v>
      </c>
      <c r="E222" s="149" t="s">
        <v>1</v>
      </c>
      <c r="F222" s="150" t="s">
        <v>336</v>
      </c>
      <c r="H222" s="151">
        <v>219.232</v>
      </c>
      <c r="I222" s="152"/>
      <c r="L222" s="148"/>
      <c r="M222" s="153"/>
      <c r="T222" s="154"/>
      <c r="AT222" s="149" t="s">
        <v>178</v>
      </c>
      <c r="AU222" s="149" t="s">
        <v>87</v>
      </c>
      <c r="AV222" s="12" t="s">
        <v>87</v>
      </c>
      <c r="AW222" s="12" t="s">
        <v>33</v>
      </c>
      <c r="AX222" s="12" t="s">
        <v>77</v>
      </c>
      <c r="AY222" s="149" t="s">
        <v>161</v>
      </c>
    </row>
    <row r="223" spans="2:65" s="13" customFormat="1">
      <c r="B223" s="155"/>
      <c r="D223" s="144" t="s">
        <v>178</v>
      </c>
      <c r="E223" s="156" t="s">
        <v>1</v>
      </c>
      <c r="F223" s="157" t="s">
        <v>180</v>
      </c>
      <c r="H223" s="158">
        <v>656.33199999999999</v>
      </c>
      <c r="I223" s="159"/>
      <c r="L223" s="155"/>
      <c r="M223" s="160"/>
      <c r="T223" s="161"/>
      <c r="AT223" s="156" t="s">
        <v>178</v>
      </c>
      <c r="AU223" s="156" t="s">
        <v>87</v>
      </c>
      <c r="AV223" s="13" t="s">
        <v>169</v>
      </c>
      <c r="AW223" s="13" t="s">
        <v>33</v>
      </c>
      <c r="AX223" s="13" t="s">
        <v>85</v>
      </c>
      <c r="AY223" s="156" t="s">
        <v>161</v>
      </c>
    </row>
    <row r="224" spans="2:65" s="1" customFormat="1" ht="37.9" customHeight="1">
      <c r="B224" s="31"/>
      <c r="C224" s="131" t="s">
        <v>337</v>
      </c>
      <c r="D224" s="131" t="s">
        <v>164</v>
      </c>
      <c r="E224" s="132" t="s">
        <v>338</v>
      </c>
      <c r="F224" s="133" t="s">
        <v>339</v>
      </c>
      <c r="G224" s="134" t="s">
        <v>175</v>
      </c>
      <c r="H224" s="135">
        <v>240.1</v>
      </c>
      <c r="I224" s="136">
        <v>10</v>
      </c>
      <c r="J224" s="137">
        <f>ROUND(I224*H224,2)</f>
        <v>2401</v>
      </c>
      <c r="K224" s="133" t="s">
        <v>168</v>
      </c>
      <c r="L224" s="31"/>
      <c r="M224" s="138" t="s">
        <v>1</v>
      </c>
      <c r="N224" s="139" t="s">
        <v>42</v>
      </c>
      <c r="P224" s="140">
        <f>O224*H224</f>
        <v>0</v>
      </c>
      <c r="Q224" s="140">
        <v>0</v>
      </c>
      <c r="R224" s="140">
        <f>Q224*H224</f>
        <v>0</v>
      </c>
      <c r="S224" s="140">
        <v>2.3E-2</v>
      </c>
      <c r="T224" s="141">
        <f>S224*H224</f>
        <v>5.5222999999999995</v>
      </c>
      <c r="AR224" s="142" t="s">
        <v>169</v>
      </c>
      <c r="AT224" s="142" t="s">
        <v>164</v>
      </c>
      <c r="AU224" s="142" t="s">
        <v>87</v>
      </c>
      <c r="AY224" s="16" t="s">
        <v>161</v>
      </c>
      <c r="BE224" s="143">
        <f>IF(N224="základní",J224,0)</f>
        <v>2401</v>
      </c>
      <c r="BF224" s="143">
        <f>IF(N224="snížená",J224,0)</f>
        <v>0</v>
      </c>
      <c r="BG224" s="143">
        <f>IF(N224="zákl. přenesená",J224,0)</f>
        <v>0</v>
      </c>
      <c r="BH224" s="143">
        <f>IF(N224="sníž. přenesená",J224,0)</f>
        <v>0</v>
      </c>
      <c r="BI224" s="143">
        <f>IF(N224="nulová",J224,0)</f>
        <v>0</v>
      </c>
      <c r="BJ224" s="16" t="s">
        <v>85</v>
      </c>
      <c r="BK224" s="143">
        <f>ROUND(I224*H224,2)</f>
        <v>2401</v>
      </c>
      <c r="BL224" s="16" t="s">
        <v>169</v>
      </c>
      <c r="BM224" s="142" t="s">
        <v>340</v>
      </c>
    </row>
    <row r="225" spans="2:65" s="1" customFormat="1" ht="29.25">
      <c r="B225" s="31"/>
      <c r="D225" s="144" t="s">
        <v>171</v>
      </c>
      <c r="F225" s="145" t="s">
        <v>341</v>
      </c>
      <c r="I225" s="146"/>
      <c r="L225" s="31"/>
      <c r="M225" s="147"/>
      <c r="T225" s="55"/>
      <c r="AT225" s="16" t="s">
        <v>171</v>
      </c>
      <c r="AU225" s="16" t="s">
        <v>87</v>
      </c>
    </row>
    <row r="226" spans="2:65" s="12" customFormat="1">
      <c r="B226" s="148"/>
      <c r="D226" s="144" t="s">
        <v>178</v>
      </c>
      <c r="E226" s="149" t="s">
        <v>1</v>
      </c>
      <c r="F226" s="150" t="s">
        <v>342</v>
      </c>
      <c r="H226" s="151">
        <v>240.1</v>
      </c>
      <c r="I226" s="152"/>
      <c r="L226" s="148"/>
      <c r="M226" s="153"/>
      <c r="T226" s="154"/>
      <c r="AT226" s="149" t="s">
        <v>178</v>
      </c>
      <c r="AU226" s="149" t="s">
        <v>87</v>
      </c>
      <c r="AV226" s="12" t="s">
        <v>87</v>
      </c>
      <c r="AW226" s="12" t="s">
        <v>33</v>
      </c>
      <c r="AX226" s="12" t="s">
        <v>77</v>
      </c>
      <c r="AY226" s="149" t="s">
        <v>161</v>
      </c>
    </row>
    <row r="227" spans="2:65" s="13" customFormat="1">
      <c r="B227" s="155"/>
      <c r="D227" s="144" t="s">
        <v>178</v>
      </c>
      <c r="E227" s="156" t="s">
        <v>1</v>
      </c>
      <c r="F227" s="157" t="s">
        <v>180</v>
      </c>
      <c r="H227" s="158">
        <v>240.1</v>
      </c>
      <c r="I227" s="159"/>
      <c r="L227" s="155"/>
      <c r="M227" s="160"/>
      <c r="T227" s="161"/>
      <c r="AT227" s="156" t="s">
        <v>178</v>
      </c>
      <c r="AU227" s="156" t="s">
        <v>87</v>
      </c>
      <c r="AV227" s="13" t="s">
        <v>169</v>
      </c>
      <c r="AW227" s="13" t="s">
        <v>33</v>
      </c>
      <c r="AX227" s="13" t="s">
        <v>85</v>
      </c>
      <c r="AY227" s="156" t="s">
        <v>161</v>
      </c>
    </row>
    <row r="228" spans="2:65" s="1" customFormat="1" ht="24.2" customHeight="1">
      <c r="B228" s="31"/>
      <c r="C228" s="131" t="s">
        <v>343</v>
      </c>
      <c r="D228" s="131" t="s">
        <v>164</v>
      </c>
      <c r="E228" s="132" t="s">
        <v>344</v>
      </c>
      <c r="F228" s="133" t="s">
        <v>345</v>
      </c>
      <c r="G228" s="134" t="s">
        <v>175</v>
      </c>
      <c r="H228" s="135">
        <v>59</v>
      </c>
      <c r="I228" s="136">
        <v>20</v>
      </c>
      <c r="J228" s="137">
        <f>ROUND(I228*H228,2)</f>
        <v>1180</v>
      </c>
      <c r="K228" s="133" t="s">
        <v>168</v>
      </c>
      <c r="L228" s="31"/>
      <c r="M228" s="138" t="s">
        <v>1</v>
      </c>
      <c r="N228" s="139" t="s">
        <v>42</v>
      </c>
      <c r="P228" s="140">
        <f>O228*H228</f>
        <v>0</v>
      </c>
      <c r="Q228" s="140">
        <v>0</v>
      </c>
      <c r="R228" s="140">
        <f>Q228*H228</f>
        <v>0</v>
      </c>
      <c r="S228" s="140">
        <v>6.8000000000000005E-2</v>
      </c>
      <c r="T228" s="141">
        <f>S228*H228</f>
        <v>4.0120000000000005</v>
      </c>
      <c r="AR228" s="142" t="s">
        <v>169</v>
      </c>
      <c r="AT228" s="142" t="s">
        <v>164</v>
      </c>
      <c r="AU228" s="142" t="s">
        <v>87</v>
      </c>
      <c r="AY228" s="16" t="s">
        <v>161</v>
      </c>
      <c r="BE228" s="143">
        <f>IF(N228="základní",J228,0)</f>
        <v>1180</v>
      </c>
      <c r="BF228" s="143">
        <f>IF(N228="snížená",J228,0)</f>
        <v>0</v>
      </c>
      <c r="BG228" s="143">
        <f>IF(N228="zákl. přenesená",J228,0)</f>
        <v>0</v>
      </c>
      <c r="BH228" s="143">
        <f>IF(N228="sníž. přenesená",J228,0)</f>
        <v>0</v>
      </c>
      <c r="BI228" s="143">
        <f>IF(N228="nulová",J228,0)</f>
        <v>0</v>
      </c>
      <c r="BJ228" s="16" t="s">
        <v>85</v>
      </c>
      <c r="BK228" s="143">
        <f>ROUND(I228*H228,2)</f>
        <v>1180</v>
      </c>
      <c r="BL228" s="16" t="s">
        <v>169</v>
      </c>
      <c r="BM228" s="142" t="s">
        <v>346</v>
      </c>
    </row>
    <row r="229" spans="2:65" s="1" customFormat="1" ht="19.5">
      <c r="B229" s="31"/>
      <c r="D229" s="144" t="s">
        <v>171</v>
      </c>
      <c r="F229" s="145" t="s">
        <v>177</v>
      </c>
      <c r="I229" s="146"/>
      <c r="L229" s="31"/>
      <c r="M229" s="147"/>
      <c r="T229" s="55"/>
      <c r="AT229" s="16" t="s">
        <v>171</v>
      </c>
      <c r="AU229" s="16" t="s">
        <v>87</v>
      </c>
    </row>
    <row r="230" spans="2:65" s="11" customFormat="1" ht="22.9" customHeight="1">
      <c r="B230" s="119"/>
      <c r="D230" s="120" t="s">
        <v>76</v>
      </c>
      <c r="E230" s="129" t="s">
        <v>347</v>
      </c>
      <c r="F230" s="129" t="s">
        <v>348</v>
      </c>
      <c r="I230" s="122"/>
      <c r="J230" s="130">
        <f>BK230</f>
        <v>158256.24</v>
      </c>
      <c r="L230" s="119"/>
      <c r="M230" s="124"/>
      <c r="P230" s="125">
        <f>SUM(P231:P235)</f>
        <v>0</v>
      </c>
      <c r="R230" s="125">
        <f>SUM(R231:R235)</f>
        <v>0</v>
      </c>
      <c r="T230" s="126">
        <f>SUM(T231:T235)</f>
        <v>0</v>
      </c>
      <c r="AR230" s="120" t="s">
        <v>85</v>
      </c>
      <c r="AT230" s="127" t="s">
        <v>76</v>
      </c>
      <c r="AU230" s="127" t="s">
        <v>85</v>
      </c>
      <c r="AY230" s="120" t="s">
        <v>161</v>
      </c>
      <c r="BK230" s="128">
        <f>SUM(BK231:BK235)</f>
        <v>158256.24</v>
      </c>
    </row>
    <row r="231" spans="2:65" s="1" customFormat="1" ht="24.2" customHeight="1">
      <c r="B231" s="31"/>
      <c r="C231" s="131" t="s">
        <v>349</v>
      </c>
      <c r="D231" s="131" t="s">
        <v>164</v>
      </c>
      <c r="E231" s="132" t="s">
        <v>350</v>
      </c>
      <c r="F231" s="133" t="s">
        <v>351</v>
      </c>
      <c r="G231" s="134" t="s">
        <v>352</v>
      </c>
      <c r="H231" s="135">
        <v>481.02199999999999</v>
      </c>
      <c r="I231" s="136">
        <v>100</v>
      </c>
      <c r="J231" s="137">
        <f>ROUND(I231*H231,2)</f>
        <v>48102.2</v>
      </c>
      <c r="K231" s="133" t="s">
        <v>168</v>
      </c>
      <c r="L231" s="31"/>
      <c r="M231" s="138" t="s">
        <v>1</v>
      </c>
      <c r="N231" s="139" t="s">
        <v>42</v>
      </c>
      <c r="P231" s="140">
        <f>O231*H231</f>
        <v>0</v>
      </c>
      <c r="Q231" s="140">
        <v>0</v>
      </c>
      <c r="R231" s="140">
        <f>Q231*H231</f>
        <v>0</v>
      </c>
      <c r="S231" s="140">
        <v>0</v>
      </c>
      <c r="T231" s="141">
        <f>S231*H231</f>
        <v>0</v>
      </c>
      <c r="AR231" s="142" t="s">
        <v>169</v>
      </c>
      <c r="AT231" s="142" t="s">
        <v>164</v>
      </c>
      <c r="AU231" s="142" t="s">
        <v>87</v>
      </c>
      <c r="AY231" s="16" t="s">
        <v>161</v>
      </c>
      <c r="BE231" s="143">
        <f>IF(N231="základní",J231,0)</f>
        <v>48102.2</v>
      </c>
      <c r="BF231" s="143">
        <f>IF(N231="snížená",J231,0)</f>
        <v>0</v>
      </c>
      <c r="BG231" s="143">
        <f>IF(N231="zákl. přenesená",J231,0)</f>
        <v>0</v>
      </c>
      <c r="BH231" s="143">
        <f>IF(N231="sníž. přenesená",J231,0)</f>
        <v>0</v>
      </c>
      <c r="BI231" s="143">
        <f>IF(N231="nulová",J231,0)</f>
        <v>0</v>
      </c>
      <c r="BJ231" s="16" t="s">
        <v>85</v>
      </c>
      <c r="BK231" s="143">
        <f>ROUND(I231*H231,2)</f>
        <v>48102.2</v>
      </c>
      <c r="BL231" s="16" t="s">
        <v>169</v>
      </c>
      <c r="BM231" s="142" t="s">
        <v>353</v>
      </c>
    </row>
    <row r="232" spans="2:65" s="1" customFormat="1" ht="24.2" customHeight="1">
      <c r="B232" s="31"/>
      <c r="C232" s="131" t="s">
        <v>354</v>
      </c>
      <c r="D232" s="131" t="s">
        <v>164</v>
      </c>
      <c r="E232" s="132" t="s">
        <v>355</v>
      </c>
      <c r="F232" s="133" t="s">
        <v>356</v>
      </c>
      <c r="G232" s="134" t="s">
        <v>352</v>
      </c>
      <c r="H232" s="135">
        <v>481.02199999999999</v>
      </c>
      <c r="I232" s="136">
        <v>20</v>
      </c>
      <c r="J232" s="137">
        <f>ROUND(I232*H232,2)</f>
        <v>9620.44</v>
      </c>
      <c r="K232" s="133" t="s">
        <v>168</v>
      </c>
      <c r="L232" s="31"/>
      <c r="M232" s="138" t="s">
        <v>1</v>
      </c>
      <c r="N232" s="139" t="s">
        <v>42</v>
      </c>
      <c r="P232" s="140">
        <f>O232*H232</f>
        <v>0</v>
      </c>
      <c r="Q232" s="140">
        <v>0</v>
      </c>
      <c r="R232" s="140">
        <f>Q232*H232</f>
        <v>0</v>
      </c>
      <c r="S232" s="140">
        <v>0</v>
      </c>
      <c r="T232" s="141">
        <f>S232*H232</f>
        <v>0</v>
      </c>
      <c r="AR232" s="142" t="s">
        <v>169</v>
      </c>
      <c r="AT232" s="142" t="s">
        <v>164</v>
      </c>
      <c r="AU232" s="142" t="s">
        <v>87</v>
      </c>
      <c r="AY232" s="16" t="s">
        <v>161</v>
      </c>
      <c r="BE232" s="143">
        <f>IF(N232="základní",J232,0)</f>
        <v>9620.44</v>
      </c>
      <c r="BF232" s="143">
        <f>IF(N232="snížená",J232,0)</f>
        <v>0</v>
      </c>
      <c r="BG232" s="143">
        <f>IF(N232="zákl. přenesená",J232,0)</f>
        <v>0</v>
      </c>
      <c r="BH232" s="143">
        <f>IF(N232="sníž. přenesená",J232,0)</f>
        <v>0</v>
      </c>
      <c r="BI232" s="143">
        <f>IF(N232="nulová",J232,0)</f>
        <v>0</v>
      </c>
      <c r="BJ232" s="16" t="s">
        <v>85</v>
      </c>
      <c r="BK232" s="143">
        <f>ROUND(I232*H232,2)</f>
        <v>9620.44</v>
      </c>
      <c r="BL232" s="16" t="s">
        <v>169</v>
      </c>
      <c r="BM232" s="142" t="s">
        <v>357</v>
      </c>
    </row>
    <row r="233" spans="2:65" s="1" customFormat="1" ht="24.2" customHeight="1">
      <c r="B233" s="31"/>
      <c r="C233" s="131" t="s">
        <v>358</v>
      </c>
      <c r="D233" s="131" t="s">
        <v>164</v>
      </c>
      <c r="E233" s="132" t="s">
        <v>359</v>
      </c>
      <c r="F233" s="133" t="s">
        <v>360</v>
      </c>
      <c r="G233" s="134" t="s">
        <v>352</v>
      </c>
      <c r="H233" s="135">
        <v>4329.1980000000003</v>
      </c>
      <c r="I233" s="136">
        <v>1</v>
      </c>
      <c r="J233" s="137">
        <f>ROUND(I233*H233,2)</f>
        <v>4329.2</v>
      </c>
      <c r="K233" s="133" t="s">
        <v>168</v>
      </c>
      <c r="L233" s="31"/>
      <c r="M233" s="138" t="s">
        <v>1</v>
      </c>
      <c r="N233" s="139" t="s">
        <v>42</v>
      </c>
      <c r="P233" s="140">
        <f>O233*H233</f>
        <v>0</v>
      </c>
      <c r="Q233" s="140">
        <v>0</v>
      </c>
      <c r="R233" s="140">
        <f>Q233*H233</f>
        <v>0</v>
      </c>
      <c r="S233" s="140">
        <v>0</v>
      </c>
      <c r="T233" s="141">
        <f>S233*H233</f>
        <v>0</v>
      </c>
      <c r="AR233" s="142" t="s">
        <v>169</v>
      </c>
      <c r="AT233" s="142" t="s">
        <v>164</v>
      </c>
      <c r="AU233" s="142" t="s">
        <v>87</v>
      </c>
      <c r="AY233" s="16" t="s">
        <v>161</v>
      </c>
      <c r="BE233" s="143">
        <f>IF(N233="základní",J233,0)</f>
        <v>4329.2</v>
      </c>
      <c r="BF233" s="143">
        <f>IF(N233="snížená",J233,0)</f>
        <v>0</v>
      </c>
      <c r="BG233" s="143">
        <f>IF(N233="zákl. přenesená",J233,0)</f>
        <v>0</v>
      </c>
      <c r="BH233" s="143">
        <f>IF(N233="sníž. přenesená",J233,0)</f>
        <v>0</v>
      </c>
      <c r="BI233" s="143">
        <f>IF(N233="nulová",J233,0)</f>
        <v>0</v>
      </c>
      <c r="BJ233" s="16" t="s">
        <v>85</v>
      </c>
      <c r="BK233" s="143">
        <f>ROUND(I233*H233,2)</f>
        <v>4329.2</v>
      </c>
      <c r="BL233" s="16" t="s">
        <v>169</v>
      </c>
      <c r="BM233" s="142" t="s">
        <v>361</v>
      </c>
    </row>
    <row r="234" spans="2:65" s="12" customFormat="1">
      <c r="B234" s="148"/>
      <c r="D234" s="144" t="s">
        <v>178</v>
      </c>
      <c r="F234" s="150" t="s">
        <v>362</v>
      </c>
      <c r="H234" s="151">
        <v>4329.1980000000003</v>
      </c>
      <c r="I234" s="152"/>
      <c r="L234" s="148"/>
      <c r="M234" s="153"/>
      <c r="T234" s="154"/>
      <c r="AT234" s="149" t="s">
        <v>178</v>
      </c>
      <c r="AU234" s="149" t="s">
        <v>87</v>
      </c>
      <c r="AV234" s="12" t="s">
        <v>87</v>
      </c>
      <c r="AW234" s="12" t="s">
        <v>4</v>
      </c>
      <c r="AX234" s="12" t="s">
        <v>85</v>
      </c>
      <c r="AY234" s="149" t="s">
        <v>161</v>
      </c>
    </row>
    <row r="235" spans="2:65" s="1" customFormat="1" ht="33" customHeight="1">
      <c r="B235" s="31"/>
      <c r="C235" s="131" t="s">
        <v>363</v>
      </c>
      <c r="D235" s="131" t="s">
        <v>164</v>
      </c>
      <c r="E235" s="132" t="s">
        <v>364</v>
      </c>
      <c r="F235" s="133" t="s">
        <v>365</v>
      </c>
      <c r="G235" s="134" t="s">
        <v>352</v>
      </c>
      <c r="H235" s="135">
        <v>481.02199999999999</v>
      </c>
      <c r="I235" s="136">
        <v>200</v>
      </c>
      <c r="J235" s="137">
        <f>ROUND(I235*H235,2)</f>
        <v>96204.4</v>
      </c>
      <c r="K235" s="133" t="s">
        <v>168</v>
      </c>
      <c r="L235" s="31"/>
      <c r="M235" s="138" t="s">
        <v>1</v>
      </c>
      <c r="N235" s="139" t="s">
        <v>42</v>
      </c>
      <c r="P235" s="140">
        <f>O235*H235</f>
        <v>0</v>
      </c>
      <c r="Q235" s="140">
        <v>0</v>
      </c>
      <c r="R235" s="140">
        <f>Q235*H235</f>
        <v>0</v>
      </c>
      <c r="S235" s="140">
        <v>0</v>
      </c>
      <c r="T235" s="141">
        <f>S235*H235</f>
        <v>0</v>
      </c>
      <c r="AR235" s="142" t="s">
        <v>169</v>
      </c>
      <c r="AT235" s="142" t="s">
        <v>164</v>
      </c>
      <c r="AU235" s="142" t="s">
        <v>87</v>
      </c>
      <c r="AY235" s="16" t="s">
        <v>161</v>
      </c>
      <c r="BE235" s="143">
        <f>IF(N235="základní",J235,0)</f>
        <v>96204.4</v>
      </c>
      <c r="BF235" s="143">
        <f>IF(N235="snížená",J235,0)</f>
        <v>0</v>
      </c>
      <c r="BG235" s="143">
        <f>IF(N235="zákl. přenesená",J235,0)</f>
        <v>0</v>
      </c>
      <c r="BH235" s="143">
        <f>IF(N235="sníž. přenesená",J235,0)</f>
        <v>0</v>
      </c>
      <c r="BI235" s="143">
        <f>IF(N235="nulová",J235,0)</f>
        <v>0</v>
      </c>
      <c r="BJ235" s="16" t="s">
        <v>85</v>
      </c>
      <c r="BK235" s="143">
        <f>ROUND(I235*H235,2)</f>
        <v>96204.4</v>
      </c>
      <c r="BL235" s="16" t="s">
        <v>169</v>
      </c>
      <c r="BM235" s="142" t="s">
        <v>366</v>
      </c>
    </row>
    <row r="236" spans="2:65" s="11" customFormat="1" ht="25.9" customHeight="1">
      <c r="B236" s="119"/>
      <c r="D236" s="120" t="s">
        <v>76</v>
      </c>
      <c r="E236" s="121" t="s">
        <v>367</v>
      </c>
      <c r="F236" s="121" t="s">
        <v>368</v>
      </c>
      <c r="I236" s="122"/>
      <c r="J236" s="123">
        <f>BK236</f>
        <v>49499.25</v>
      </c>
      <c r="L236" s="119"/>
      <c r="M236" s="124"/>
      <c r="P236" s="125">
        <f>P237+P242+P246+P262+P297+P304+P310</f>
        <v>0</v>
      </c>
      <c r="R236" s="125">
        <f>R237+R242+R246+R262+R297+R304+R310</f>
        <v>0</v>
      </c>
      <c r="T236" s="126">
        <f>T237+T242+T246+T262+T297+T304+T310</f>
        <v>20.310631000000001</v>
      </c>
      <c r="AR236" s="120" t="s">
        <v>87</v>
      </c>
      <c r="AT236" s="127" t="s">
        <v>76</v>
      </c>
      <c r="AU236" s="127" t="s">
        <v>77</v>
      </c>
      <c r="AY236" s="120" t="s">
        <v>161</v>
      </c>
      <c r="BK236" s="128">
        <f>BK237+BK242+BK246+BK262+BK297+BK304+BK310</f>
        <v>49499.25</v>
      </c>
    </row>
    <row r="237" spans="2:65" s="11" customFormat="1" ht="22.9" customHeight="1">
      <c r="B237" s="119"/>
      <c r="D237" s="120" t="s">
        <v>76</v>
      </c>
      <c r="E237" s="129" t="s">
        <v>369</v>
      </c>
      <c r="F237" s="129" t="s">
        <v>370</v>
      </c>
      <c r="I237" s="122"/>
      <c r="J237" s="130">
        <f>BK237</f>
        <v>266.39999999999998</v>
      </c>
      <c r="L237" s="119"/>
      <c r="M237" s="124"/>
      <c r="P237" s="125">
        <f>SUM(P238:P241)</f>
        <v>0</v>
      </c>
      <c r="R237" s="125">
        <f>SUM(R238:R241)</f>
        <v>0</v>
      </c>
      <c r="T237" s="126">
        <f>SUM(T238:T241)</f>
        <v>1.0655999999999999</v>
      </c>
      <c r="AR237" s="120" t="s">
        <v>87</v>
      </c>
      <c r="AT237" s="127" t="s">
        <v>76</v>
      </c>
      <c r="AU237" s="127" t="s">
        <v>85</v>
      </c>
      <c r="AY237" s="120" t="s">
        <v>161</v>
      </c>
      <c r="BK237" s="128">
        <f>SUM(BK238:BK241)</f>
        <v>266.39999999999998</v>
      </c>
    </row>
    <row r="238" spans="2:65" s="1" customFormat="1" ht="16.5" customHeight="1">
      <c r="B238" s="31"/>
      <c r="C238" s="131" t="s">
        <v>371</v>
      </c>
      <c r="D238" s="131" t="s">
        <v>164</v>
      </c>
      <c r="E238" s="132" t="s">
        <v>372</v>
      </c>
      <c r="F238" s="133" t="s">
        <v>373</v>
      </c>
      <c r="G238" s="134" t="s">
        <v>175</v>
      </c>
      <c r="H238" s="135">
        <v>266.39999999999998</v>
      </c>
      <c r="I238" s="136">
        <v>1</v>
      </c>
      <c r="J238" s="137">
        <f>ROUND(I238*H238,2)</f>
        <v>266.39999999999998</v>
      </c>
      <c r="K238" s="133" t="s">
        <v>168</v>
      </c>
      <c r="L238" s="31"/>
      <c r="M238" s="138" t="s">
        <v>1</v>
      </c>
      <c r="N238" s="139" t="s">
        <v>42</v>
      </c>
      <c r="P238" s="140">
        <f>O238*H238</f>
        <v>0</v>
      </c>
      <c r="Q238" s="140">
        <v>0</v>
      </c>
      <c r="R238" s="140">
        <f>Q238*H238</f>
        <v>0</v>
      </c>
      <c r="S238" s="140">
        <v>4.0000000000000001E-3</v>
      </c>
      <c r="T238" s="141">
        <f>S238*H238</f>
        <v>1.0655999999999999</v>
      </c>
      <c r="AR238" s="142" t="s">
        <v>244</v>
      </c>
      <c r="AT238" s="142" t="s">
        <v>164</v>
      </c>
      <c r="AU238" s="142" t="s">
        <v>87</v>
      </c>
      <c r="AY238" s="16" t="s">
        <v>161</v>
      </c>
      <c r="BE238" s="143">
        <f>IF(N238="základní",J238,0)</f>
        <v>266.39999999999998</v>
      </c>
      <c r="BF238" s="143">
        <f>IF(N238="snížená",J238,0)</f>
        <v>0</v>
      </c>
      <c r="BG238" s="143">
        <f>IF(N238="zákl. přenesená",J238,0)</f>
        <v>0</v>
      </c>
      <c r="BH238" s="143">
        <f>IF(N238="sníž. přenesená",J238,0)</f>
        <v>0</v>
      </c>
      <c r="BI238" s="143">
        <f>IF(N238="nulová",J238,0)</f>
        <v>0</v>
      </c>
      <c r="BJ238" s="16" t="s">
        <v>85</v>
      </c>
      <c r="BK238" s="143">
        <f>ROUND(I238*H238,2)</f>
        <v>266.39999999999998</v>
      </c>
      <c r="BL238" s="16" t="s">
        <v>244</v>
      </c>
      <c r="BM238" s="142" t="s">
        <v>374</v>
      </c>
    </row>
    <row r="239" spans="2:65" s="1" customFormat="1" ht="19.5">
      <c r="B239" s="31"/>
      <c r="D239" s="144" t="s">
        <v>171</v>
      </c>
      <c r="F239" s="145" t="s">
        <v>253</v>
      </c>
      <c r="I239" s="146"/>
      <c r="L239" s="31"/>
      <c r="M239" s="147"/>
      <c r="T239" s="55"/>
      <c r="AT239" s="16" t="s">
        <v>171</v>
      </c>
      <c r="AU239" s="16" t="s">
        <v>87</v>
      </c>
    </row>
    <row r="240" spans="2:65" s="12" customFormat="1">
      <c r="B240" s="148"/>
      <c r="D240" s="144" t="s">
        <v>178</v>
      </c>
      <c r="E240" s="149" t="s">
        <v>1</v>
      </c>
      <c r="F240" s="150" t="s">
        <v>375</v>
      </c>
      <c r="H240" s="151">
        <v>266.39999999999998</v>
      </c>
      <c r="I240" s="152"/>
      <c r="L240" s="148"/>
      <c r="M240" s="153"/>
      <c r="T240" s="154"/>
      <c r="AT240" s="149" t="s">
        <v>178</v>
      </c>
      <c r="AU240" s="149" t="s">
        <v>87</v>
      </c>
      <c r="AV240" s="12" t="s">
        <v>87</v>
      </c>
      <c r="AW240" s="12" t="s">
        <v>33</v>
      </c>
      <c r="AX240" s="12" t="s">
        <v>77</v>
      </c>
      <c r="AY240" s="149" t="s">
        <v>161</v>
      </c>
    </row>
    <row r="241" spans="2:65" s="13" customFormat="1">
      <c r="B241" s="155"/>
      <c r="D241" s="144" t="s">
        <v>178</v>
      </c>
      <c r="E241" s="156" t="s">
        <v>1</v>
      </c>
      <c r="F241" s="157" t="s">
        <v>180</v>
      </c>
      <c r="H241" s="158">
        <v>266.39999999999998</v>
      </c>
      <c r="I241" s="159"/>
      <c r="L241" s="155"/>
      <c r="M241" s="160"/>
      <c r="T241" s="161"/>
      <c r="AT241" s="156" t="s">
        <v>178</v>
      </c>
      <c r="AU241" s="156" t="s">
        <v>87</v>
      </c>
      <c r="AV241" s="13" t="s">
        <v>169</v>
      </c>
      <c r="AW241" s="13" t="s">
        <v>33</v>
      </c>
      <c r="AX241" s="13" t="s">
        <v>85</v>
      </c>
      <c r="AY241" s="156" t="s">
        <v>161</v>
      </c>
    </row>
    <row r="242" spans="2:65" s="11" customFormat="1" ht="22.9" customHeight="1">
      <c r="B242" s="119"/>
      <c r="D242" s="120" t="s">
        <v>76</v>
      </c>
      <c r="E242" s="129" t="s">
        <v>376</v>
      </c>
      <c r="F242" s="129" t="s">
        <v>377</v>
      </c>
      <c r="I242" s="122"/>
      <c r="J242" s="130">
        <f>BK242</f>
        <v>12293.9</v>
      </c>
      <c r="L242" s="119"/>
      <c r="M242" s="124"/>
      <c r="P242" s="125">
        <f>SUM(P243:P245)</f>
        <v>0</v>
      </c>
      <c r="R242" s="125">
        <f>SUM(R243:R245)</f>
        <v>0</v>
      </c>
      <c r="T242" s="126">
        <f>SUM(T243:T245)</f>
        <v>1.3771174999999998</v>
      </c>
      <c r="AR242" s="120" t="s">
        <v>87</v>
      </c>
      <c r="AT242" s="127" t="s">
        <v>76</v>
      </c>
      <c r="AU242" s="127" t="s">
        <v>85</v>
      </c>
      <c r="AY242" s="120" t="s">
        <v>161</v>
      </c>
      <c r="BK242" s="128">
        <f>SUM(BK243:BK245)</f>
        <v>12293.9</v>
      </c>
    </row>
    <row r="243" spans="2:65" s="1" customFormat="1" ht="33" customHeight="1">
      <c r="B243" s="31"/>
      <c r="C243" s="131" t="s">
        <v>378</v>
      </c>
      <c r="D243" s="131" t="s">
        <v>164</v>
      </c>
      <c r="E243" s="132" t="s">
        <v>379</v>
      </c>
      <c r="F243" s="133" t="s">
        <v>380</v>
      </c>
      <c r="G243" s="134" t="s">
        <v>175</v>
      </c>
      <c r="H243" s="135">
        <v>250.38499999999999</v>
      </c>
      <c r="I243" s="136">
        <v>49.1</v>
      </c>
      <c r="J243" s="137">
        <f>ROUND(I243*H243,2)</f>
        <v>12293.9</v>
      </c>
      <c r="K243" s="133" t="s">
        <v>168</v>
      </c>
      <c r="L243" s="31"/>
      <c r="M243" s="138" t="s">
        <v>1</v>
      </c>
      <c r="N243" s="139" t="s">
        <v>42</v>
      </c>
      <c r="P243" s="140">
        <f>O243*H243</f>
        <v>0</v>
      </c>
      <c r="Q243" s="140">
        <v>0</v>
      </c>
      <c r="R243" s="140">
        <f>Q243*H243</f>
        <v>0</v>
      </c>
      <c r="S243" s="140">
        <v>5.4999999999999997E-3</v>
      </c>
      <c r="T243" s="141">
        <f>S243*H243</f>
        <v>1.3771174999999998</v>
      </c>
      <c r="AR243" s="142" t="s">
        <v>244</v>
      </c>
      <c r="AT243" s="142" t="s">
        <v>164</v>
      </c>
      <c r="AU243" s="142" t="s">
        <v>87</v>
      </c>
      <c r="AY243" s="16" t="s">
        <v>161</v>
      </c>
      <c r="BE243" s="143">
        <f>IF(N243="základní",J243,0)</f>
        <v>12293.9</v>
      </c>
      <c r="BF243" s="143">
        <f>IF(N243="snížená",J243,0)</f>
        <v>0</v>
      </c>
      <c r="BG243" s="143">
        <f>IF(N243="zákl. přenesená",J243,0)</f>
        <v>0</v>
      </c>
      <c r="BH243" s="143">
        <f>IF(N243="sníž. přenesená",J243,0)</f>
        <v>0</v>
      </c>
      <c r="BI243" s="143">
        <f>IF(N243="nulová",J243,0)</f>
        <v>0</v>
      </c>
      <c r="BJ243" s="16" t="s">
        <v>85</v>
      </c>
      <c r="BK243" s="143">
        <f>ROUND(I243*H243,2)</f>
        <v>12293.9</v>
      </c>
      <c r="BL243" s="16" t="s">
        <v>244</v>
      </c>
      <c r="BM243" s="142" t="s">
        <v>381</v>
      </c>
    </row>
    <row r="244" spans="2:65" s="12" customFormat="1">
      <c r="B244" s="148"/>
      <c r="D244" s="144" t="s">
        <v>178</v>
      </c>
      <c r="E244" s="149" t="s">
        <v>1</v>
      </c>
      <c r="F244" s="150" t="s">
        <v>382</v>
      </c>
      <c r="H244" s="151">
        <v>250.38499999999999</v>
      </c>
      <c r="I244" s="152"/>
      <c r="L244" s="148"/>
      <c r="M244" s="153"/>
      <c r="T244" s="154"/>
      <c r="AT244" s="149" t="s">
        <v>178</v>
      </c>
      <c r="AU244" s="149" t="s">
        <v>87</v>
      </c>
      <c r="AV244" s="12" t="s">
        <v>87</v>
      </c>
      <c r="AW244" s="12" t="s">
        <v>33</v>
      </c>
      <c r="AX244" s="12" t="s">
        <v>77</v>
      </c>
      <c r="AY244" s="149" t="s">
        <v>161</v>
      </c>
    </row>
    <row r="245" spans="2:65" s="13" customFormat="1">
      <c r="B245" s="155"/>
      <c r="D245" s="144" t="s">
        <v>178</v>
      </c>
      <c r="E245" s="156" t="s">
        <v>1</v>
      </c>
      <c r="F245" s="157" t="s">
        <v>180</v>
      </c>
      <c r="H245" s="158">
        <v>250.38499999999999</v>
      </c>
      <c r="I245" s="159"/>
      <c r="L245" s="155"/>
      <c r="M245" s="160"/>
      <c r="T245" s="161"/>
      <c r="AT245" s="156" t="s">
        <v>178</v>
      </c>
      <c r="AU245" s="156" t="s">
        <v>87</v>
      </c>
      <c r="AV245" s="13" t="s">
        <v>169</v>
      </c>
      <c r="AW245" s="13" t="s">
        <v>33</v>
      </c>
      <c r="AX245" s="13" t="s">
        <v>85</v>
      </c>
      <c r="AY245" s="156" t="s">
        <v>161</v>
      </c>
    </row>
    <row r="246" spans="2:65" s="11" customFormat="1" ht="22.9" customHeight="1">
      <c r="B246" s="119"/>
      <c r="D246" s="120" t="s">
        <v>76</v>
      </c>
      <c r="E246" s="129" t="s">
        <v>383</v>
      </c>
      <c r="F246" s="129" t="s">
        <v>384</v>
      </c>
      <c r="I246" s="122"/>
      <c r="J246" s="130">
        <f>BK246</f>
        <v>3302.24</v>
      </c>
      <c r="L246" s="119"/>
      <c r="M246" s="124"/>
      <c r="P246" s="125">
        <f>SUM(P247:P261)</f>
        <v>0</v>
      </c>
      <c r="R246" s="125">
        <f>SUM(R247:R261)</f>
        <v>0</v>
      </c>
      <c r="T246" s="126">
        <f>SUM(T247:T261)</f>
        <v>13.370175</v>
      </c>
      <c r="AR246" s="120" t="s">
        <v>87</v>
      </c>
      <c r="AT246" s="127" t="s">
        <v>76</v>
      </c>
      <c r="AU246" s="127" t="s">
        <v>85</v>
      </c>
      <c r="AY246" s="120" t="s">
        <v>161</v>
      </c>
      <c r="BK246" s="128">
        <f>SUM(BK247:BK261)</f>
        <v>3302.24</v>
      </c>
    </row>
    <row r="247" spans="2:65" s="1" customFormat="1" ht="16.5" customHeight="1">
      <c r="B247" s="31"/>
      <c r="C247" s="131" t="s">
        <v>385</v>
      </c>
      <c r="D247" s="131" t="s">
        <v>164</v>
      </c>
      <c r="E247" s="132" t="s">
        <v>386</v>
      </c>
      <c r="F247" s="133" t="s">
        <v>387</v>
      </c>
      <c r="G247" s="134" t="s">
        <v>175</v>
      </c>
      <c r="H247" s="135">
        <v>111.54</v>
      </c>
      <c r="I247" s="136">
        <v>1</v>
      </c>
      <c r="J247" s="137">
        <f>ROUND(I247*H247,2)</f>
        <v>111.54</v>
      </c>
      <c r="K247" s="133" t="s">
        <v>168</v>
      </c>
      <c r="L247" s="31"/>
      <c r="M247" s="138" t="s">
        <v>1</v>
      </c>
      <c r="N247" s="139" t="s">
        <v>42</v>
      </c>
      <c r="P247" s="140">
        <f>O247*H247</f>
        <v>0</v>
      </c>
      <c r="Q247" s="140">
        <v>0</v>
      </c>
      <c r="R247" s="140">
        <f>Q247*H247</f>
        <v>0</v>
      </c>
      <c r="S247" s="140">
        <v>0.03</v>
      </c>
      <c r="T247" s="141">
        <f>S247*H247</f>
        <v>3.3462000000000001</v>
      </c>
      <c r="AR247" s="142" t="s">
        <v>244</v>
      </c>
      <c r="AT247" s="142" t="s">
        <v>164</v>
      </c>
      <c r="AU247" s="142" t="s">
        <v>87</v>
      </c>
      <c r="AY247" s="16" t="s">
        <v>161</v>
      </c>
      <c r="BE247" s="143">
        <f>IF(N247="základní",J247,0)</f>
        <v>111.54</v>
      </c>
      <c r="BF247" s="143">
        <f>IF(N247="snížená",J247,0)</f>
        <v>0</v>
      </c>
      <c r="BG247" s="143">
        <f>IF(N247="zákl. přenesená",J247,0)</f>
        <v>0</v>
      </c>
      <c r="BH247" s="143">
        <f>IF(N247="sníž. přenesená",J247,0)</f>
        <v>0</v>
      </c>
      <c r="BI247" s="143">
        <f>IF(N247="nulová",J247,0)</f>
        <v>0</v>
      </c>
      <c r="BJ247" s="16" t="s">
        <v>85</v>
      </c>
      <c r="BK247" s="143">
        <f>ROUND(I247*H247,2)</f>
        <v>111.54</v>
      </c>
      <c r="BL247" s="16" t="s">
        <v>244</v>
      </c>
      <c r="BM247" s="142" t="s">
        <v>388</v>
      </c>
    </row>
    <row r="248" spans="2:65" s="1" customFormat="1" ht="19.5">
      <c r="B248" s="31"/>
      <c r="D248" s="144" t="s">
        <v>171</v>
      </c>
      <c r="F248" s="145" t="s">
        <v>389</v>
      </c>
      <c r="I248" s="146"/>
      <c r="L248" s="31"/>
      <c r="M248" s="147"/>
      <c r="T248" s="55"/>
      <c r="AT248" s="16" t="s">
        <v>171</v>
      </c>
      <c r="AU248" s="16" t="s">
        <v>87</v>
      </c>
    </row>
    <row r="249" spans="2:65" s="12" customFormat="1">
      <c r="B249" s="148"/>
      <c r="D249" s="144" t="s">
        <v>178</v>
      </c>
      <c r="E249" s="149" t="s">
        <v>1</v>
      </c>
      <c r="F249" s="150" t="s">
        <v>390</v>
      </c>
      <c r="H249" s="151">
        <v>111.54</v>
      </c>
      <c r="I249" s="152"/>
      <c r="L249" s="148"/>
      <c r="M249" s="153"/>
      <c r="T249" s="154"/>
      <c r="AT249" s="149" t="s">
        <v>178</v>
      </c>
      <c r="AU249" s="149" t="s">
        <v>87</v>
      </c>
      <c r="AV249" s="12" t="s">
        <v>87</v>
      </c>
      <c r="AW249" s="12" t="s">
        <v>33</v>
      </c>
      <c r="AX249" s="12" t="s">
        <v>85</v>
      </c>
      <c r="AY249" s="149" t="s">
        <v>161</v>
      </c>
    </row>
    <row r="250" spans="2:65" s="1" customFormat="1" ht="24.2" customHeight="1">
      <c r="B250" s="31"/>
      <c r="C250" s="131" t="s">
        <v>391</v>
      </c>
      <c r="D250" s="131" t="s">
        <v>164</v>
      </c>
      <c r="E250" s="132" t="s">
        <v>392</v>
      </c>
      <c r="F250" s="133" t="s">
        <v>393</v>
      </c>
      <c r="G250" s="134" t="s">
        <v>207</v>
      </c>
      <c r="H250" s="135">
        <v>576.71</v>
      </c>
      <c r="I250" s="136">
        <v>1</v>
      </c>
      <c r="J250" s="137">
        <f>ROUND(I250*H250,2)</f>
        <v>576.71</v>
      </c>
      <c r="K250" s="133" t="s">
        <v>168</v>
      </c>
      <c r="L250" s="31"/>
      <c r="M250" s="138" t="s">
        <v>1</v>
      </c>
      <c r="N250" s="139" t="s">
        <v>42</v>
      </c>
      <c r="P250" s="140">
        <f>O250*H250</f>
        <v>0</v>
      </c>
      <c r="Q250" s="140">
        <v>0</v>
      </c>
      <c r="R250" s="140">
        <f>Q250*H250</f>
        <v>0</v>
      </c>
      <c r="S250" s="140">
        <v>8.0000000000000002E-3</v>
      </c>
      <c r="T250" s="141">
        <f>S250*H250</f>
        <v>4.6136800000000004</v>
      </c>
      <c r="AR250" s="142" t="s">
        <v>244</v>
      </c>
      <c r="AT250" s="142" t="s">
        <v>164</v>
      </c>
      <c r="AU250" s="142" t="s">
        <v>87</v>
      </c>
      <c r="AY250" s="16" t="s">
        <v>161</v>
      </c>
      <c r="BE250" s="143">
        <f>IF(N250="základní",J250,0)</f>
        <v>576.71</v>
      </c>
      <c r="BF250" s="143">
        <f>IF(N250="snížená",J250,0)</f>
        <v>0</v>
      </c>
      <c r="BG250" s="143">
        <f>IF(N250="zákl. přenesená",J250,0)</f>
        <v>0</v>
      </c>
      <c r="BH250" s="143">
        <f>IF(N250="sníž. přenesená",J250,0)</f>
        <v>0</v>
      </c>
      <c r="BI250" s="143">
        <f>IF(N250="nulová",J250,0)</f>
        <v>0</v>
      </c>
      <c r="BJ250" s="16" t="s">
        <v>85</v>
      </c>
      <c r="BK250" s="143">
        <f>ROUND(I250*H250,2)</f>
        <v>576.71</v>
      </c>
      <c r="BL250" s="16" t="s">
        <v>244</v>
      </c>
      <c r="BM250" s="142" t="s">
        <v>394</v>
      </c>
    </row>
    <row r="251" spans="2:65" s="1" customFormat="1" ht="29.25">
      <c r="B251" s="31"/>
      <c r="D251" s="144" t="s">
        <v>171</v>
      </c>
      <c r="F251" s="145" t="s">
        <v>395</v>
      </c>
      <c r="I251" s="146"/>
      <c r="L251" s="31"/>
      <c r="M251" s="147"/>
      <c r="T251" s="55"/>
      <c r="AT251" s="16" t="s">
        <v>171</v>
      </c>
      <c r="AU251" s="16" t="s">
        <v>87</v>
      </c>
    </row>
    <row r="252" spans="2:65" s="12" customFormat="1" ht="22.5">
      <c r="B252" s="148"/>
      <c r="D252" s="144" t="s">
        <v>178</v>
      </c>
      <c r="E252" s="149" t="s">
        <v>1</v>
      </c>
      <c r="F252" s="150" t="s">
        <v>396</v>
      </c>
      <c r="H252" s="151">
        <v>576.71</v>
      </c>
      <c r="I252" s="152"/>
      <c r="L252" s="148"/>
      <c r="M252" s="153"/>
      <c r="T252" s="154"/>
      <c r="AT252" s="149" t="s">
        <v>178</v>
      </c>
      <c r="AU252" s="149" t="s">
        <v>87</v>
      </c>
      <c r="AV252" s="12" t="s">
        <v>87</v>
      </c>
      <c r="AW252" s="12" t="s">
        <v>33</v>
      </c>
      <c r="AX252" s="12" t="s">
        <v>77</v>
      </c>
      <c r="AY252" s="149" t="s">
        <v>161</v>
      </c>
    </row>
    <row r="253" spans="2:65" s="13" customFormat="1">
      <c r="B253" s="155"/>
      <c r="D253" s="144" t="s">
        <v>178</v>
      </c>
      <c r="E253" s="156" t="s">
        <v>1</v>
      </c>
      <c r="F253" s="157" t="s">
        <v>180</v>
      </c>
      <c r="H253" s="158">
        <v>576.71</v>
      </c>
      <c r="I253" s="159"/>
      <c r="L253" s="155"/>
      <c r="M253" s="160"/>
      <c r="T253" s="161"/>
      <c r="AT253" s="156" t="s">
        <v>178</v>
      </c>
      <c r="AU253" s="156" t="s">
        <v>87</v>
      </c>
      <c r="AV253" s="13" t="s">
        <v>169</v>
      </c>
      <c r="AW253" s="13" t="s">
        <v>33</v>
      </c>
      <c r="AX253" s="13" t="s">
        <v>85</v>
      </c>
      <c r="AY253" s="156" t="s">
        <v>161</v>
      </c>
    </row>
    <row r="254" spans="2:65" s="1" customFormat="1" ht="16.5" customHeight="1">
      <c r="B254" s="31"/>
      <c r="C254" s="131" t="s">
        <v>397</v>
      </c>
      <c r="D254" s="131" t="s">
        <v>164</v>
      </c>
      <c r="E254" s="132" t="s">
        <v>398</v>
      </c>
      <c r="F254" s="133" t="s">
        <v>399</v>
      </c>
      <c r="G254" s="134" t="s">
        <v>175</v>
      </c>
      <c r="H254" s="135">
        <v>250.38499999999999</v>
      </c>
      <c r="I254" s="136">
        <v>1</v>
      </c>
      <c r="J254" s="137">
        <f>ROUND(I254*H254,2)</f>
        <v>250.39</v>
      </c>
      <c r="K254" s="133" t="s">
        <v>168</v>
      </c>
      <c r="L254" s="31"/>
      <c r="M254" s="138" t="s">
        <v>1</v>
      </c>
      <c r="N254" s="139" t="s">
        <v>42</v>
      </c>
      <c r="P254" s="140">
        <f>O254*H254</f>
        <v>0</v>
      </c>
      <c r="Q254" s="140">
        <v>0</v>
      </c>
      <c r="R254" s="140">
        <f>Q254*H254</f>
        <v>0</v>
      </c>
      <c r="S254" s="140">
        <v>1.4999999999999999E-2</v>
      </c>
      <c r="T254" s="141">
        <f>S254*H254</f>
        <v>3.7557749999999999</v>
      </c>
      <c r="AR254" s="142" t="s">
        <v>244</v>
      </c>
      <c r="AT254" s="142" t="s">
        <v>164</v>
      </c>
      <c r="AU254" s="142" t="s">
        <v>87</v>
      </c>
      <c r="AY254" s="16" t="s">
        <v>161</v>
      </c>
      <c r="BE254" s="143">
        <f>IF(N254="základní",J254,0)</f>
        <v>250.39</v>
      </c>
      <c r="BF254" s="143">
        <f>IF(N254="snížená",J254,0)</f>
        <v>0</v>
      </c>
      <c r="BG254" s="143">
        <f>IF(N254="zákl. přenesená",J254,0)</f>
        <v>0</v>
      </c>
      <c r="BH254" s="143">
        <f>IF(N254="sníž. přenesená",J254,0)</f>
        <v>0</v>
      </c>
      <c r="BI254" s="143">
        <f>IF(N254="nulová",J254,0)</f>
        <v>0</v>
      </c>
      <c r="BJ254" s="16" t="s">
        <v>85</v>
      </c>
      <c r="BK254" s="143">
        <f>ROUND(I254*H254,2)</f>
        <v>250.39</v>
      </c>
      <c r="BL254" s="16" t="s">
        <v>244</v>
      </c>
      <c r="BM254" s="142" t="s">
        <v>400</v>
      </c>
    </row>
    <row r="255" spans="2:65" s="1" customFormat="1" ht="19.5">
      <c r="B255" s="31"/>
      <c r="D255" s="144" t="s">
        <v>171</v>
      </c>
      <c r="F255" s="145" t="s">
        <v>401</v>
      </c>
      <c r="I255" s="146"/>
      <c r="L255" s="31"/>
      <c r="M255" s="147"/>
      <c r="T255" s="55"/>
      <c r="AT255" s="16" t="s">
        <v>171</v>
      </c>
      <c r="AU255" s="16" t="s">
        <v>87</v>
      </c>
    </row>
    <row r="256" spans="2:65" s="12" customFormat="1">
      <c r="B256" s="148"/>
      <c r="D256" s="144" t="s">
        <v>178</v>
      </c>
      <c r="E256" s="149" t="s">
        <v>1</v>
      </c>
      <c r="F256" s="150" t="s">
        <v>402</v>
      </c>
      <c r="H256" s="151">
        <v>250.38499999999999</v>
      </c>
      <c r="I256" s="152"/>
      <c r="L256" s="148"/>
      <c r="M256" s="153"/>
      <c r="T256" s="154"/>
      <c r="AT256" s="149" t="s">
        <v>178</v>
      </c>
      <c r="AU256" s="149" t="s">
        <v>87</v>
      </c>
      <c r="AV256" s="12" t="s">
        <v>87</v>
      </c>
      <c r="AW256" s="12" t="s">
        <v>33</v>
      </c>
      <c r="AX256" s="12" t="s">
        <v>77</v>
      </c>
      <c r="AY256" s="149" t="s">
        <v>161</v>
      </c>
    </row>
    <row r="257" spans="2:65" s="13" customFormat="1">
      <c r="B257" s="155"/>
      <c r="D257" s="144" t="s">
        <v>178</v>
      </c>
      <c r="E257" s="156" t="s">
        <v>1</v>
      </c>
      <c r="F257" s="157" t="s">
        <v>180</v>
      </c>
      <c r="H257" s="158">
        <v>250.38499999999999</v>
      </c>
      <c r="I257" s="159"/>
      <c r="L257" s="155"/>
      <c r="M257" s="160"/>
      <c r="T257" s="161"/>
      <c r="AT257" s="156" t="s">
        <v>178</v>
      </c>
      <c r="AU257" s="156" t="s">
        <v>87</v>
      </c>
      <c r="AV257" s="13" t="s">
        <v>169</v>
      </c>
      <c r="AW257" s="13" t="s">
        <v>33</v>
      </c>
      <c r="AX257" s="13" t="s">
        <v>85</v>
      </c>
      <c r="AY257" s="156" t="s">
        <v>161</v>
      </c>
    </row>
    <row r="258" spans="2:65" s="1" customFormat="1" ht="24.2" customHeight="1">
      <c r="B258" s="31"/>
      <c r="C258" s="131" t="s">
        <v>403</v>
      </c>
      <c r="D258" s="131" t="s">
        <v>164</v>
      </c>
      <c r="E258" s="132" t="s">
        <v>404</v>
      </c>
      <c r="F258" s="133" t="s">
        <v>405</v>
      </c>
      <c r="G258" s="134" t="s">
        <v>175</v>
      </c>
      <c r="H258" s="135">
        <v>118.18</v>
      </c>
      <c r="I258" s="136">
        <v>20</v>
      </c>
      <c r="J258" s="137">
        <f>ROUND(I258*H258,2)</f>
        <v>2363.6</v>
      </c>
      <c r="K258" s="133" t="s">
        <v>168</v>
      </c>
      <c r="L258" s="31"/>
      <c r="M258" s="138" t="s">
        <v>1</v>
      </c>
      <c r="N258" s="139" t="s">
        <v>42</v>
      </c>
      <c r="P258" s="140">
        <f>O258*H258</f>
        <v>0</v>
      </c>
      <c r="Q258" s="140">
        <v>0</v>
      </c>
      <c r="R258" s="140">
        <f>Q258*H258</f>
        <v>0</v>
      </c>
      <c r="S258" s="140">
        <v>1.4E-2</v>
      </c>
      <c r="T258" s="141">
        <f>S258*H258</f>
        <v>1.6545200000000002</v>
      </c>
      <c r="AR258" s="142" t="s">
        <v>244</v>
      </c>
      <c r="AT258" s="142" t="s">
        <v>164</v>
      </c>
      <c r="AU258" s="142" t="s">
        <v>87</v>
      </c>
      <c r="AY258" s="16" t="s">
        <v>161</v>
      </c>
      <c r="BE258" s="143">
        <f>IF(N258="základní",J258,0)</f>
        <v>2363.6</v>
      </c>
      <c r="BF258" s="143">
        <f>IF(N258="snížená",J258,0)</f>
        <v>0</v>
      </c>
      <c r="BG258" s="143">
        <f>IF(N258="zákl. přenesená",J258,0)</f>
        <v>0</v>
      </c>
      <c r="BH258" s="143">
        <f>IF(N258="sníž. přenesená",J258,0)</f>
        <v>0</v>
      </c>
      <c r="BI258" s="143">
        <f>IF(N258="nulová",J258,0)</f>
        <v>0</v>
      </c>
      <c r="BJ258" s="16" t="s">
        <v>85</v>
      </c>
      <c r="BK258" s="143">
        <f>ROUND(I258*H258,2)</f>
        <v>2363.6</v>
      </c>
      <c r="BL258" s="16" t="s">
        <v>244</v>
      </c>
      <c r="BM258" s="142" t="s">
        <v>406</v>
      </c>
    </row>
    <row r="259" spans="2:65" s="1" customFormat="1" ht="29.25">
      <c r="B259" s="31"/>
      <c r="D259" s="144" t="s">
        <v>171</v>
      </c>
      <c r="F259" s="145" t="s">
        <v>407</v>
      </c>
      <c r="I259" s="146"/>
      <c r="L259" s="31"/>
      <c r="M259" s="147"/>
      <c r="T259" s="55"/>
      <c r="AT259" s="16" t="s">
        <v>171</v>
      </c>
      <c r="AU259" s="16" t="s">
        <v>87</v>
      </c>
    </row>
    <row r="260" spans="2:65" s="12" customFormat="1">
      <c r="B260" s="148"/>
      <c r="D260" s="144" t="s">
        <v>178</v>
      </c>
      <c r="E260" s="149" t="s">
        <v>1</v>
      </c>
      <c r="F260" s="150" t="s">
        <v>328</v>
      </c>
      <c r="H260" s="151">
        <v>118.18</v>
      </c>
      <c r="I260" s="152"/>
      <c r="L260" s="148"/>
      <c r="M260" s="153"/>
      <c r="T260" s="154"/>
      <c r="AT260" s="149" t="s">
        <v>178</v>
      </c>
      <c r="AU260" s="149" t="s">
        <v>87</v>
      </c>
      <c r="AV260" s="12" t="s">
        <v>87</v>
      </c>
      <c r="AW260" s="12" t="s">
        <v>33</v>
      </c>
      <c r="AX260" s="12" t="s">
        <v>77</v>
      </c>
      <c r="AY260" s="149" t="s">
        <v>161</v>
      </c>
    </row>
    <row r="261" spans="2:65" s="13" customFormat="1">
      <c r="B261" s="155"/>
      <c r="D261" s="144" t="s">
        <v>178</v>
      </c>
      <c r="E261" s="156" t="s">
        <v>1</v>
      </c>
      <c r="F261" s="157" t="s">
        <v>180</v>
      </c>
      <c r="H261" s="158">
        <v>118.18</v>
      </c>
      <c r="I261" s="159"/>
      <c r="L261" s="155"/>
      <c r="M261" s="160"/>
      <c r="T261" s="161"/>
      <c r="AT261" s="156" t="s">
        <v>178</v>
      </c>
      <c r="AU261" s="156" t="s">
        <v>87</v>
      </c>
      <c r="AV261" s="13" t="s">
        <v>169</v>
      </c>
      <c r="AW261" s="13" t="s">
        <v>33</v>
      </c>
      <c r="AX261" s="13" t="s">
        <v>85</v>
      </c>
      <c r="AY261" s="156" t="s">
        <v>161</v>
      </c>
    </row>
    <row r="262" spans="2:65" s="11" customFormat="1" ht="22.9" customHeight="1">
      <c r="B262" s="119"/>
      <c r="D262" s="120" t="s">
        <v>76</v>
      </c>
      <c r="E262" s="129" t="s">
        <v>408</v>
      </c>
      <c r="F262" s="129" t="s">
        <v>409</v>
      </c>
      <c r="I262" s="122"/>
      <c r="J262" s="130">
        <f>BK262</f>
        <v>25177.15</v>
      </c>
      <c r="L262" s="119"/>
      <c r="M262" s="124"/>
      <c r="P262" s="125">
        <f>SUM(P263:P296)</f>
        <v>0</v>
      </c>
      <c r="R262" s="125">
        <f>SUM(R263:R296)</f>
        <v>0</v>
      </c>
      <c r="T262" s="126">
        <f>SUM(T263:T296)</f>
        <v>2.0212777000000002</v>
      </c>
      <c r="AR262" s="120" t="s">
        <v>87</v>
      </c>
      <c r="AT262" s="127" t="s">
        <v>76</v>
      </c>
      <c r="AU262" s="127" t="s">
        <v>85</v>
      </c>
      <c r="AY262" s="120" t="s">
        <v>161</v>
      </c>
      <c r="BK262" s="128">
        <f>SUM(BK263:BK296)</f>
        <v>25177.15</v>
      </c>
    </row>
    <row r="263" spans="2:65" s="1" customFormat="1" ht="16.5" customHeight="1">
      <c r="B263" s="31"/>
      <c r="C263" s="131" t="s">
        <v>410</v>
      </c>
      <c r="D263" s="131" t="s">
        <v>164</v>
      </c>
      <c r="E263" s="132" t="s">
        <v>411</v>
      </c>
      <c r="F263" s="133" t="s">
        <v>412</v>
      </c>
      <c r="G263" s="134" t="s">
        <v>175</v>
      </c>
      <c r="H263" s="135">
        <v>250.38499999999999</v>
      </c>
      <c r="I263" s="136">
        <v>25</v>
      </c>
      <c r="J263" s="137">
        <f>ROUND(I263*H263,2)</f>
        <v>6259.63</v>
      </c>
      <c r="K263" s="133" t="s">
        <v>168</v>
      </c>
      <c r="L263" s="31"/>
      <c r="M263" s="138" t="s">
        <v>1</v>
      </c>
      <c r="N263" s="139" t="s">
        <v>42</v>
      </c>
      <c r="P263" s="140">
        <f>O263*H263</f>
        <v>0</v>
      </c>
      <c r="Q263" s="140">
        <v>0</v>
      </c>
      <c r="R263" s="140">
        <f>Q263*H263</f>
        <v>0</v>
      </c>
      <c r="S263" s="140">
        <v>5.94E-3</v>
      </c>
      <c r="T263" s="141">
        <f>S263*H263</f>
        <v>1.4872869</v>
      </c>
      <c r="AR263" s="142" t="s">
        <v>244</v>
      </c>
      <c r="AT263" s="142" t="s">
        <v>164</v>
      </c>
      <c r="AU263" s="142" t="s">
        <v>87</v>
      </c>
      <c r="AY263" s="16" t="s">
        <v>161</v>
      </c>
      <c r="BE263" s="143">
        <f>IF(N263="základní",J263,0)</f>
        <v>6259.63</v>
      </c>
      <c r="BF263" s="143">
        <f>IF(N263="snížená",J263,0)</f>
        <v>0</v>
      </c>
      <c r="BG263" s="143">
        <f>IF(N263="zákl. přenesená",J263,0)</f>
        <v>0</v>
      </c>
      <c r="BH263" s="143">
        <f>IF(N263="sníž. přenesená",J263,0)</f>
        <v>0</v>
      </c>
      <c r="BI263" s="143">
        <f>IF(N263="nulová",J263,0)</f>
        <v>0</v>
      </c>
      <c r="BJ263" s="16" t="s">
        <v>85</v>
      </c>
      <c r="BK263" s="143">
        <f>ROUND(I263*H263,2)</f>
        <v>6259.63</v>
      </c>
      <c r="BL263" s="16" t="s">
        <v>244</v>
      </c>
      <c r="BM263" s="142" t="s">
        <v>413</v>
      </c>
    </row>
    <row r="264" spans="2:65" s="1" customFormat="1" ht="19.5">
      <c r="B264" s="31"/>
      <c r="D264" s="144" t="s">
        <v>171</v>
      </c>
      <c r="F264" s="145" t="s">
        <v>401</v>
      </c>
      <c r="I264" s="146"/>
      <c r="L264" s="31"/>
      <c r="M264" s="147"/>
      <c r="T264" s="55"/>
      <c r="AT264" s="16" t="s">
        <v>171</v>
      </c>
      <c r="AU264" s="16" t="s">
        <v>87</v>
      </c>
    </row>
    <row r="265" spans="2:65" s="12" customFormat="1">
      <c r="B265" s="148"/>
      <c r="D265" s="144" t="s">
        <v>178</v>
      </c>
      <c r="E265" s="149" t="s">
        <v>1</v>
      </c>
      <c r="F265" s="150" t="s">
        <v>402</v>
      </c>
      <c r="H265" s="151">
        <v>250.38499999999999</v>
      </c>
      <c r="I265" s="152"/>
      <c r="L265" s="148"/>
      <c r="M265" s="153"/>
      <c r="T265" s="154"/>
      <c r="AT265" s="149" t="s">
        <v>178</v>
      </c>
      <c r="AU265" s="149" t="s">
        <v>87</v>
      </c>
      <c r="AV265" s="12" t="s">
        <v>87</v>
      </c>
      <c r="AW265" s="12" t="s">
        <v>33</v>
      </c>
      <c r="AX265" s="12" t="s">
        <v>77</v>
      </c>
      <c r="AY265" s="149" t="s">
        <v>161</v>
      </c>
    </row>
    <row r="266" spans="2:65" s="13" customFormat="1">
      <c r="B266" s="155"/>
      <c r="D266" s="144" t="s">
        <v>178</v>
      </c>
      <c r="E266" s="156" t="s">
        <v>1</v>
      </c>
      <c r="F266" s="157" t="s">
        <v>180</v>
      </c>
      <c r="H266" s="158">
        <v>250.38499999999999</v>
      </c>
      <c r="I266" s="159"/>
      <c r="L266" s="155"/>
      <c r="M266" s="160"/>
      <c r="T266" s="161"/>
      <c r="AT266" s="156" t="s">
        <v>178</v>
      </c>
      <c r="AU266" s="156" t="s">
        <v>87</v>
      </c>
      <c r="AV266" s="13" t="s">
        <v>169</v>
      </c>
      <c r="AW266" s="13" t="s">
        <v>33</v>
      </c>
      <c r="AX266" s="13" t="s">
        <v>85</v>
      </c>
      <c r="AY266" s="156" t="s">
        <v>161</v>
      </c>
    </row>
    <row r="267" spans="2:65" s="1" customFormat="1" ht="16.5" customHeight="1">
      <c r="B267" s="31"/>
      <c r="C267" s="131" t="s">
        <v>414</v>
      </c>
      <c r="D267" s="131" t="s">
        <v>164</v>
      </c>
      <c r="E267" s="132" t="s">
        <v>415</v>
      </c>
      <c r="F267" s="133" t="s">
        <v>416</v>
      </c>
      <c r="G267" s="134" t="s">
        <v>207</v>
      </c>
      <c r="H267" s="135">
        <v>12.3</v>
      </c>
      <c r="I267" s="136">
        <v>64.7</v>
      </c>
      <c r="J267" s="137">
        <f>ROUND(I267*H267,2)</f>
        <v>795.81</v>
      </c>
      <c r="K267" s="133" t="s">
        <v>168</v>
      </c>
      <c r="L267" s="31"/>
      <c r="M267" s="138" t="s">
        <v>1</v>
      </c>
      <c r="N267" s="139" t="s">
        <v>42</v>
      </c>
      <c r="P267" s="140">
        <f>O267*H267</f>
        <v>0</v>
      </c>
      <c r="Q267" s="140">
        <v>0</v>
      </c>
      <c r="R267" s="140">
        <f>Q267*H267</f>
        <v>0</v>
      </c>
      <c r="S267" s="140">
        <v>3.48E-3</v>
      </c>
      <c r="T267" s="141">
        <f>S267*H267</f>
        <v>4.2804000000000002E-2</v>
      </c>
      <c r="AR267" s="142" t="s">
        <v>244</v>
      </c>
      <c r="AT267" s="142" t="s">
        <v>164</v>
      </c>
      <c r="AU267" s="142" t="s">
        <v>87</v>
      </c>
      <c r="AY267" s="16" t="s">
        <v>161</v>
      </c>
      <c r="BE267" s="143">
        <f>IF(N267="základní",J267,0)</f>
        <v>795.81</v>
      </c>
      <c r="BF267" s="143">
        <f>IF(N267="snížená",J267,0)</f>
        <v>0</v>
      </c>
      <c r="BG267" s="143">
        <f>IF(N267="zákl. přenesená",J267,0)</f>
        <v>0</v>
      </c>
      <c r="BH267" s="143">
        <f>IF(N267="sníž. přenesená",J267,0)</f>
        <v>0</v>
      </c>
      <c r="BI267" s="143">
        <f>IF(N267="nulová",J267,0)</f>
        <v>0</v>
      </c>
      <c r="BJ267" s="16" t="s">
        <v>85</v>
      </c>
      <c r="BK267" s="143">
        <f>ROUND(I267*H267,2)</f>
        <v>795.81</v>
      </c>
      <c r="BL267" s="16" t="s">
        <v>244</v>
      </c>
      <c r="BM267" s="142" t="s">
        <v>417</v>
      </c>
    </row>
    <row r="268" spans="2:65" s="1" customFormat="1" ht="19.5">
      <c r="B268" s="31"/>
      <c r="D268" s="144" t="s">
        <v>171</v>
      </c>
      <c r="F268" s="145" t="s">
        <v>389</v>
      </c>
      <c r="I268" s="146"/>
      <c r="L268" s="31"/>
      <c r="M268" s="147"/>
      <c r="T268" s="55"/>
      <c r="AT268" s="16" t="s">
        <v>171</v>
      </c>
      <c r="AU268" s="16" t="s">
        <v>87</v>
      </c>
    </row>
    <row r="269" spans="2:65" s="12" customFormat="1">
      <c r="B269" s="148"/>
      <c r="D269" s="144" t="s">
        <v>178</v>
      </c>
      <c r="E269" s="149" t="s">
        <v>1</v>
      </c>
      <c r="F269" s="150" t="s">
        <v>418</v>
      </c>
      <c r="H269" s="151">
        <v>12.3</v>
      </c>
      <c r="I269" s="152"/>
      <c r="L269" s="148"/>
      <c r="M269" s="153"/>
      <c r="T269" s="154"/>
      <c r="AT269" s="149" t="s">
        <v>178</v>
      </c>
      <c r="AU269" s="149" t="s">
        <v>87</v>
      </c>
      <c r="AV269" s="12" t="s">
        <v>87</v>
      </c>
      <c r="AW269" s="12" t="s">
        <v>33</v>
      </c>
      <c r="AX269" s="12" t="s">
        <v>77</v>
      </c>
      <c r="AY269" s="149" t="s">
        <v>161</v>
      </c>
    </row>
    <row r="270" spans="2:65" s="13" customFormat="1">
      <c r="B270" s="155"/>
      <c r="D270" s="144" t="s">
        <v>178</v>
      </c>
      <c r="E270" s="156" t="s">
        <v>1</v>
      </c>
      <c r="F270" s="157" t="s">
        <v>180</v>
      </c>
      <c r="H270" s="158">
        <v>12.3</v>
      </c>
      <c r="I270" s="159"/>
      <c r="L270" s="155"/>
      <c r="M270" s="160"/>
      <c r="T270" s="161"/>
      <c r="AT270" s="156" t="s">
        <v>178</v>
      </c>
      <c r="AU270" s="156" t="s">
        <v>87</v>
      </c>
      <c r="AV270" s="13" t="s">
        <v>169</v>
      </c>
      <c r="AW270" s="13" t="s">
        <v>33</v>
      </c>
      <c r="AX270" s="13" t="s">
        <v>85</v>
      </c>
      <c r="AY270" s="156" t="s">
        <v>161</v>
      </c>
    </row>
    <row r="271" spans="2:65" s="1" customFormat="1" ht="16.5" customHeight="1">
      <c r="B271" s="31"/>
      <c r="C271" s="131" t="s">
        <v>419</v>
      </c>
      <c r="D271" s="131" t="s">
        <v>164</v>
      </c>
      <c r="E271" s="132" t="s">
        <v>420</v>
      </c>
      <c r="F271" s="133" t="s">
        <v>421</v>
      </c>
      <c r="G271" s="134" t="s">
        <v>207</v>
      </c>
      <c r="H271" s="135">
        <v>45.14</v>
      </c>
      <c r="I271" s="136">
        <v>56.5</v>
      </c>
      <c r="J271" s="137">
        <f>ROUND(I271*H271,2)</f>
        <v>2550.41</v>
      </c>
      <c r="K271" s="133" t="s">
        <v>168</v>
      </c>
      <c r="L271" s="31"/>
      <c r="M271" s="138" t="s">
        <v>1</v>
      </c>
      <c r="N271" s="139" t="s">
        <v>42</v>
      </c>
      <c r="P271" s="140">
        <f>O271*H271</f>
        <v>0</v>
      </c>
      <c r="Q271" s="140">
        <v>0</v>
      </c>
      <c r="R271" s="140">
        <f>Q271*H271</f>
        <v>0</v>
      </c>
      <c r="S271" s="140">
        <v>1.6999999999999999E-3</v>
      </c>
      <c r="T271" s="141">
        <f>S271*H271</f>
        <v>7.6738000000000001E-2</v>
      </c>
      <c r="AR271" s="142" t="s">
        <v>244</v>
      </c>
      <c r="AT271" s="142" t="s">
        <v>164</v>
      </c>
      <c r="AU271" s="142" t="s">
        <v>87</v>
      </c>
      <c r="AY271" s="16" t="s">
        <v>161</v>
      </c>
      <c r="BE271" s="143">
        <f>IF(N271="základní",J271,0)</f>
        <v>2550.41</v>
      </c>
      <c r="BF271" s="143">
        <f>IF(N271="snížená",J271,0)</f>
        <v>0</v>
      </c>
      <c r="BG271" s="143">
        <f>IF(N271="zákl. přenesená",J271,0)</f>
        <v>0</v>
      </c>
      <c r="BH271" s="143">
        <f>IF(N271="sníž. přenesená",J271,0)</f>
        <v>0</v>
      </c>
      <c r="BI271" s="143">
        <f>IF(N271="nulová",J271,0)</f>
        <v>0</v>
      </c>
      <c r="BJ271" s="16" t="s">
        <v>85</v>
      </c>
      <c r="BK271" s="143">
        <f>ROUND(I271*H271,2)</f>
        <v>2550.41</v>
      </c>
      <c r="BL271" s="16" t="s">
        <v>244</v>
      </c>
      <c r="BM271" s="142" t="s">
        <v>422</v>
      </c>
    </row>
    <row r="272" spans="2:65" s="1" customFormat="1" ht="19.5">
      <c r="B272" s="31"/>
      <c r="D272" s="144" t="s">
        <v>171</v>
      </c>
      <c r="F272" s="145" t="s">
        <v>389</v>
      </c>
      <c r="I272" s="146"/>
      <c r="L272" s="31"/>
      <c r="M272" s="147"/>
      <c r="T272" s="55"/>
      <c r="AT272" s="16" t="s">
        <v>171</v>
      </c>
      <c r="AU272" s="16" t="s">
        <v>87</v>
      </c>
    </row>
    <row r="273" spans="2:65" s="12" customFormat="1">
      <c r="B273" s="148"/>
      <c r="D273" s="144" t="s">
        <v>178</v>
      </c>
      <c r="E273" s="149" t="s">
        <v>1</v>
      </c>
      <c r="F273" s="150" t="s">
        <v>423</v>
      </c>
      <c r="H273" s="151">
        <v>45.14</v>
      </c>
      <c r="I273" s="152"/>
      <c r="L273" s="148"/>
      <c r="M273" s="153"/>
      <c r="T273" s="154"/>
      <c r="AT273" s="149" t="s">
        <v>178</v>
      </c>
      <c r="AU273" s="149" t="s">
        <v>87</v>
      </c>
      <c r="AV273" s="12" t="s">
        <v>87</v>
      </c>
      <c r="AW273" s="12" t="s">
        <v>33</v>
      </c>
      <c r="AX273" s="12" t="s">
        <v>77</v>
      </c>
      <c r="AY273" s="149" t="s">
        <v>161</v>
      </c>
    </row>
    <row r="274" spans="2:65" s="13" customFormat="1">
      <c r="B274" s="155"/>
      <c r="D274" s="144" t="s">
        <v>178</v>
      </c>
      <c r="E274" s="156" t="s">
        <v>1</v>
      </c>
      <c r="F274" s="157" t="s">
        <v>180</v>
      </c>
      <c r="H274" s="158">
        <v>45.14</v>
      </c>
      <c r="I274" s="159"/>
      <c r="L274" s="155"/>
      <c r="M274" s="160"/>
      <c r="T274" s="161"/>
      <c r="AT274" s="156" t="s">
        <v>178</v>
      </c>
      <c r="AU274" s="156" t="s">
        <v>87</v>
      </c>
      <c r="AV274" s="13" t="s">
        <v>169</v>
      </c>
      <c r="AW274" s="13" t="s">
        <v>33</v>
      </c>
      <c r="AX274" s="13" t="s">
        <v>85</v>
      </c>
      <c r="AY274" s="156" t="s">
        <v>161</v>
      </c>
    </row>
    <row r="275" spans="2:65" s="1" customFormat="1" ht="21.75" customHeight="1">
      <c r="B275" s="31"/>
      <c r="C275" s="131" t="s">
        <v>424</v>
      </c>
      <c r="D275" s="131" t="s">
        <v>164</v>
      </c>
      <c r="E275" s="132" t="s">
        <v>425</v>
      </c>
      <c r="F275" s="133" t="s">
        <v>426</v>
      </c>
      <c r="G275" s="134" t="s">
        <v>207</v>
      </c>
      <c r="H275" s="135">
        <v>46.2</v>
      </c>
      <c r="I275" s="136">
        <v>79.3</v>
      </c>
      <c r="J275" s="137">
        <f>ROUND(I275*H275,2)</f>
        <v>3663.66</v>
      </c>
      <c r="K275" s="133" t="s">
        <v>168</v>
      </c>
      <c r="L275" s="31"/>
      <c r="M275" s="138" t="s">
        <v>1</v>
      </c>
      <c r="N275" s="139" t="s">
        <v>42</v>
      </c>
      <c r="P275" s="140">
        <f>O275*H275</f>
        <v>0</v>
      </c>
      <c r="Q275" s="140">
        <v>0</v>
      </c>
      <c r="R275" s="140">
        <f>Q275*H275</f>
        <v>0</v>
      </c>
      <c r="S275" s="140">
        <v>1.7700000000000001E-3</v>
      </c>
      <c r="T275" s="141">
        <f>S275*H275</f>
        <v>8.1774000000000013E-2</v>
      </c>
      <c r="AR275" s="142" t="s">
        <v>244</v>
      </c>
      <c r="AT275" s="142" t="s">
        <v>164</v>
      </c>
      <c r="AU275" s="142" t="s">
        <v>87</v>
      </c>
      <c r="AY275" s="16" t="s">
        <v>161</v>
      </c>
      <c r="BE275" s="143">
        <f>IF(N275="základní",J275,0)</f>
        <v>3663.66</v>
      </c>
      <c r="BF275" s="143">
        <f>IF(N275="snížená",J275,0)</f>
        <v>0</v>
      </c>
      <c r="BG275" s="143">
        <f>IF(N275="zákl. přenesená",J275,0)</f>
        <v>0</v>
      </c>
      <c r="BH275" s="143">
        <f>IF(N275="sníž. přenesená",J275,0)</f>
        <v>0</v>
      </c>
      <c r="BI275" s="143">
        <f>IF(N275="nulová",J275,0)</f>
        <v>0</v>
      </c>
      <c r="BJ275" s="16" t="s">
        <v>85</v>
      </c>
      <c r="BK275" s="143">
        <f>ROUND(I275*H275,2)</f>
        <v>3663.66</v>
      </c>
      <c r="BL275" s="16" t="s">
        <v>244</v>
      </c>
      <c r="BM275" s="142" t="s">
        <v>427</v>
      </c>
    </row>
    <row r="276" spans="2:65" s="1" customFormat="1" ht="19.5">
      <c r="B276" s="31"/>
      <c r="D276" s="144" t="s">
        <v>171</v>
      </c>
      <c r="F276" s="145" t="s">
        <v>401</v>
      </c>
      <c r="I276" s="146"/>
      <c r="L276" s="31"/>
      <c r="M276" s="147"/>
      <c r="T276" s="55"/>
      <c r="AT276" s="16" t="s">
        <v>171</v>
      </c>
      <c r="AU276" s="16" t="s">
        <v>87</v>
      </c>
    </row>
    <row r="277" spans="2:65" s="12" customFormat="1">
      <c r="B277" s="148"/>
      <c r="D277" s="144" t="s">
        <v>178</v>
      </c>
      <c r="E277" s="149" t="s">
        <v>1</v>
      </c>
      <c r="F277" s="150" t="s">
        <v>428</v>
      </c>
      <c r="H277" s="151">
        <v>46.2</v>
      </c>
      <c r="I277" s="152"/>
      <c r="L277" s="148"/>
      <c r="M277" s="153"/>
      <c r="T277" s="154"/>
      <c r="AT277" s="149" t="s">
        <v>178</v>
      </c>
      <c r="AU277" s="149" t="s">
        <v>87</v>
      </c>
      <c r="AV277" s="12" t="s">
        <v>87</v>
      </c>
      <c r="AW277" s="12" t="s">
        <v>33</v>
      </c>
      <c r="AX277" s="12" t="s">
        <v>77</v>
      </c>
      <c r="AY277" s="149" t="s">
        <v>161</v>
      </c>
    </row>
    <row r="278" spans="2:65" s="13" customFormat="1">
      <c r="B278" s="155"/>
      <c r="D278" s="144" t="s">
        <v>178</v>
      </c>
      <c r="E278" s="156" t="s">
        <v>1</v>
      </c>
      <c r="F278" s="157" t="s">
        <v>180</v>
      </c>
      <c r="H278" s="158">
        <v>46.2</v>
      </c>
      <c r="I278" s="159"/>
      <c r="L278" s="155"/>
      <c r="M278" s="160"/>
      <c r="T278" s="161"/>
      <c r="AT278" s="156" t="s">
        <v>178</v>
      </c>
      <c r="AU278" s="156" t="s">
        <v>87</v>
      </c>
      <c r="AV278" s="13" t="s">
        <v>169</v>
      </c>
      <c r="AW278" s="13" t="s">
        <v>33</v>
      </c>
      <c r="AX278" s="13" t="s">
        <v>85</v>
      </c>
      <c r="AY278" s="156" t="s">
        <v>161</v>
      </c>
    </row>
    <row r="279" spans="2:65" s="1" customFormat="1" ht="16.5" customHeight="1">
      <c r="B279" s="31"/>
      <c r="C279" s="131" t="s">
        <v>429</v>
      </c>
      <c r="D279" s="131" t="s">
        <v>164</v>
      </c>
      <c r="E279" s="132" t="s">
        <v>430</v>
      </c>
      <c r="F279" s="133" t="s">
        <v>431</v>
      </c>
      <c r="G279" s="134" t="s">
        <v>267</v>
      </c>
      <c r="H279" s="135">
        <v>1</v>
      </c>
      <c r="I279" s="136">
        <v>113</v>
      </c>
      <c r="J279" s="137">
        <f>ROUND(I279*H279,2)</f>
        <v>113</v>
      </c>
      <c r="K279" s="133" t="s">
        <v>168</v>
      </c>
      <c r="L279" s="31"/>
      <c r="M279" s="138" t="s">
        <v>1</v>
      </c>
      <c r="N279" s="139" t="s">
        <v>42</v>
      </c>
      <c r="P279" s="140">
        <f>O279*H279</f>
        <v>0</v>
      </c>
      <c r="Q279" s="140">
        <v>0</v>
      </c>
      <c r="R279" s="140">
        <f>Q279*H279</f>
        <v>0</v>
      </c>
      <c r="S279" s="140">
        <v>1.4999999999999999E-2</v>
      </c>
      <c r="T279" s="141">
        <f>S279*H279</f>
        <v>1.4999999999999999E-2</v>
      </c>
      <c r="AR279" s="142" t="s">
        <v>244</v>
      </c>
      <c r="AT279" s="142" t="s">
        <v>164</v>
      </c>
      <c r="AU279" s="142" t="s">
        <v>87</v>
      </c>
      <c r="AY279" s="16" t="s">
        <v>161</v>
      </c>
      <c r="BE279" s="143">
        <f>IF(N279="základní",J279,0)</f>
        <v>113</v>
      </c>
      <c r="BF279" s="143">
        <f>IF(N279="snížená",J279,0)</f>
        <v>0</v>
      </c>
      <c r="BG279" s="143">
        <f>IF(N279="zákl. přenesená",J279,0)</f>
        <v>0</v>
      </c>
      <c r="BH279" s="143">
        <f>IF(N279="sníž. přenesená",J279,0)</f>
        <v>0</v>
      </c>
      <c r="BI279" s="143">
        <f>IF(N279="nulová",J279,0)</f>
        <v>0</v>
      </c>
      <c r="BJ279" s="16" t="s">
        <v>85</v>
      </c>
      <c r="BK279" s="143">
        <f>ROUND(I279*H279,2)</f>
        <v>113</v>
      </c>
      <c r="BL279" s="16" t="s">
        <v>244</v>
      </c>
      <c r="BM279" s="142" t="s">
        <v>432</v>
      </c>
    </row>
    <row r="280" spans="2:65" s="1" customFormat="1" ht="19.5">
      <c r="B280" s="31"/>
      <c r="D280" s="144" t="s">
        <v>171</v>
      </c>
      <c r="F280" s="145" t="s">
        <v>433</v>
      </c>
      <c r="I280" s="146"/>
      <c r="L280" s="31"/>
      <c r="M280" s="147"/>
      <c r="T280" s="55"/>
      <c r="AT280" s="16" t="s">
        <v>171</v>
      </c>
      <c r="AU280" s="16" t="s">
        <v>87</v>
      </c>
    </row>
    <row r="281" spans="2:65" s="1" customFormat="1" ht="16.5" customHeight="1">
      <c r="B281" s="31"/>
      <c r="C281" s="131" t="s">
        <v>434</v>
      </c>
      <c r="D281" s="131" t="s">
        <v>164</v>
      </c>
      <c r="E281" s="132" t="s">
        <v>435</v>
      </c>
      <c r="F281" s="133" t="s">
        <v>436</v>
      </c>
      <c r="G281" s="134" t="s">
        <v>267</v>
      </c>
      <c r="H281" s="135">
        <v>2</v>
      </c>
      <c r="I281" s="136">
        <v>500</v>
      </c>
      <c r="J281" s="137">
        <f>ROUND(I281*H281,2)</f>
        <v>1000</v>
      </c>
      <c r="K281" s="133" t="s">
        <v>1</v>
      </c>
      <c r="L281" s="31"/>
      <c r="M281" s="138" t="s">
        <v>1</v>
      </c>
      <c r="N281" s="139" t="s">
        <v>42</v>
      </c>
      <c r="P281" s="140">
        <f>O281*H281</f>
        <v>0</v>
      </c>
      <c r="Q281" s="140">
        <v>0</v>
      </c>
      <c r="R281" s="140">
        <f>Q281*H281</f>
        <v>0</v>
      </c>
      <c r="S281" s="140">
        <v>1.4999999999999999E-2</v>
      </c>
      <c r="T281" s="141">
        <f>S281*H281</f>
        <v>0.03</v>
      </c>
      <c r="AR281" s="142" t="s">
        <v>244</v>
      </c>
      <c r="AT281" s="142" t="s">
        <v>164</v>
      </c>
      <c r="AU281" s="142" t="s">
        <v>87</v>
      </c>
      <c r="AY281" s="16" t="s">
        <v>161</v>
      </c>
      <c r="BE281" s="143">
        <f>IF(N281="základní",J281,0)</f>
        <v>1000</v>
      </c>
      <c r="BF281" s="143">
        <f>IF(N281="snížená",J281,0)</f>
        <v>0</v>
      </c>
      <c r="BG281" s="143">
        <f>IF(N281="zákl. přenesená",J281,0)</f>
        <v>0</v>
      </c>
      <c r="BH281" s="143">
        <f>IF(N281="sníž. přenesená",J281,0)</f>
        <v>0</v>
      </c>
      <c r="BI281" s="143">
        <f>IF(N281="nulová",J281,0)</f>
        <v>0</v>
      </c>
      <c r="BJ281" s="16" t="s">
        <v>85</v>
      </c>
      <c r="BK281" s="143">
        <f>ROUND(I281*H281,2)</f>
        <v>1000</v>
      </c>
      <c r="BL281" s="16" t="s">
        <v>244</v>
      </c>
      <c r="BM281" s="142" t="s">
        <v>437</v>
      </c>
    </row>
    <row r="282" spans="2:65" s="1" customFormat="1" ht="19.5">
      <c r="B282" s="31"/>
      <c r="D282" s="144" t="s">
        <v>171</v>
      </c>
      <c r="F282" s="145" t="s">
        <v>389</v>
      </c>
      <c r="I282" s="146"/>
      <c r="L282" s="31"/>
      <c r="M282" s="147"/>
      <c r="T282" s="55"/>
      <c r="AT282" s="16" t="s">
        <v>171</v>
      </c>
      <c r="AU282" s="16" t="s">
        <v>87</v>
      </c>
    </row>
    <row r="283" spans="2:65" s="1" customFormat="1" ht="16.5" customHeight="1">
      <c r="B283" s="31"/>
      <c r="C283" s="131" t="s">
        <v>438</v>
      </c>
      <c r="D283" s="131" t="s">
        <v>164</v>
      </c>
      <c r="E283" s="132" t="s">
        <v>439</v>
      </c>
      <c r="F283" s="133" t="s">
        <v>440</v>
      </c>
      <c r="G283" s="134" t="s">
        <v>207</v>
      </c>
      <c r="H283" s="135">
        <v>16.690000000000001</v>
      </c>
      <c r="I283" s="136">
        <v>106</v>
      </c>
      <c r="J283" s="137">
        <f>ROUND(I283*H283,2)</f>
        <v>1769.14</v>
      </c>
      <c r="K283" s="133" t="s">
        <v>168</v>
      </c>
      <c r="L283" s="31"/>
      <c r="M283" s="138" t="s">
        <v>1</v>
      </c>
      <c r="N283" s="139" t="s">
        <v>42</v>
      </c>
      <c r="P283" s="140">
        <f>O283*H283</f>
        <v>0</v>
      </c>
      <c r="Q283" s="140">
        <v>0</v>
      </c>
      <c r="R283" s="140">
        <f>Q283*H283</f>
        <v>0</v>
      </c>
      <c r="S283" s="140">
        <v>1.67E-3</v>
      </c>
      <c r="T283" s="141">
        <f>S283*H283</f>
        <v>2.7872300000000003E-2</v>
      </c>
      <c r="AR283" s="142" t="s">
        <v>244</v>
      </c>
      <c r="AT283" s="142" t="s">
        <v>164</v>
      </c>
      <c r="AU283" s="142" t="s">
        <v>87</v>
      </c>
      <c r="AY283" s="16" t="s">
        <v>161</v>
      </c>
      <c r="BE283" s="143">
        <f>IF(N283="základní",J283,0)</f>
        <v>1769.14</v>
      </c>
      <c r="BF283" s="143">
        <f>IF(N283="snížená",J283,0)</f>
        <v>0</v>
      </c>
      <c r="BG283" s="143">
        <f>IF(N283="zákl. přenesená",J283,0)</f>
        <v>0</v>
      </c>
      <c r="BH283" s="143">
        <f>IF(N283="sníž. přenesená",J283,0)</f>
        <v>0</v>
      </c>
      <c r="BI283" s="143">
        <f>IF(N283="nulová",J283,0)</f>
        <v>0</v>
      </c>
      <c r="BJ283" s="16" t="s">
        <v>85</v>
      </c>
      <c r="BK283" s="143">
        <f>ROUND(I283*H283,2)</f>
        <v>1769.14</v>
      </c>
      <c r="BL283" s="16" t="s">
        <v>244</v>
      </c>
      <c r="BM283" s="142" t="s">
        <v>441</v>
      </c>
    </row>
    <row r="284" spans="2:65" s="1" customFormat="1" ht="19.5">
      <c r="B284" s="31"/>
      <c r="D284" s="144" t="s">
        <v>171</v>
      </c>
      <c r="F284" s="145" t="s">
        <v>442</v>
      </c>
      <c r="I284" s="146"/>
      <c r="L284" s="31"/>
      <c r="M284" s="147"/>
      <c r="T284" s="55"/>
      <c r="AT284" s="16" t="s">
        <v>171</v>
      </c>
      <c r="AU284" s="16" t="s">
        <v>87</v>
      </c>
    </row>
    <row r="285" spans="2:65" s="12" customFormat="1">
      <c r="B285" s="148"/>
      <c r="D285" s="144" t="s">
        <v>178</v>
      </c>
      <c r="E285" s="149" t="s">
        <v>1</v>
      </c>
      <c r="F285" s="150" t="s">
        <v>443</v>
      </c>
      <c r="H285" s="151">
        <v>16.690000000000001</v>
      </c>
      <c r="I285" s="152"/>
      <c r="L285" s="148"/>
      <c r="M285" s="153"/>
      <c r="T285" s="154"/>
      <c r="AT285" s="149" t="s">
        <v>178</v>
      </c>
      <c r="AU285" s="149" t="s">
        <v>87</v>
      </c>
      <c r="AV285" s="12" t="s">
        <v>87</v>
      </c>
      <c r="AW285" s="12" t="s">
        <v>33</v>
      </c>
      <c r="AX285" s="12" t="s">
        <v>85</v>
      </c>
      <c r="AY285" s="149" t="s">
        <v>161</v>
      </c>
    </row>
    <row r="286" spans="2:65" s="1" customFormat="1" ht="16.5" customHeight="1">
      <c r="B286" s="31"/>
      <c r="C286" s="131" t="s">
        <v>444</v>
      </c>
      <c r="D286" s="131" t="s">
        <v>164</v>
      </c>
      <c r="E286" s="132" t="s">
        <v>445</v>
      </c>
      <c r="F286" s="133" t="s">
        <v>446</v>
      </c>
      <c r="G286" s="134" t="s">
        <v>207</v>
      </c>
      <c r="H286" s="135">
        <v>23.35</v>
      </c>
      <c r="I286" s="136">
        <v>97.3</v>
      </c>
      <c r="J286" s="137">
        <f>ROUND(I286*H286,2)</f>
        <v>2271.96</v>
      </c>
      <c r="K286" s="133" t="s">
        <v>168</v>
      </c>
      <c r="L286" s="31"/>
      <c r="M286" s="138" t="s">
        <v>1</v>
      </c>
      <c r="N286" s="139" t="s">
        <v>42</v>
      </c>
      <c r="P286" s="140">
        <f>O286*H286</f>
        <v>0</v>
      </c>
      <c r="Q286" s="140">
        <v>0</v>
      </c>
      <c r="R286" s="140">
        <f>Q286*H286</f>
        <v>0</v>
      </c>
      <c r="S286" s="140">
        <v>1.75E-3</v>
      </c>
      <c r="T286" s="141">
        <f>S286*H286</f>
        <v>4.0862500000000003E-2</v>
      </c>
      <c r="AR286" s="142" t="s">
        <v>244</v>
      </c>
      <c r="AT286" s="142" t="s">
        <v>164</v>
      </c>
      <c r="AU286" s="142" t="s">
        <v>87</v>
      </c>
      <c r="AY286" s="16" t="s">
        <v>161</v>
      </c>
      <c r="BE286" s="143">
        <f>IF(N286="základní",J286,0)</f>
        <v>2271.96</v>
      </c>
      <c r="BF286" s="143">
        <f>IF(N286="snížená",J286,0)</f>
        <v>0</v>
      </c>
      <c r="BG286" s="143">
        <f>IF(N286="zákl. přenesená",J286,0)</f>
        <v>0</v>
      </c>
      <c r="BH286" s="143">
        <f>IF(N286="sníž. přenesená",J286,0)</f>
        <v>0</v>
      </c>
      <c r="BI286" s="143">
        <f>IF(N286="nulová",J286,0)</f>
        <v>0</v>
      </c>
      <c r="BJ286" s="16" t="s">
        <v>85</v>
      </c>
      <c r="BK286" s="143">
        <f>ROUND(I286*H286,2)</f>
        <v>2271.96</v>
      </c>
      <c r="BL286" s="16" t="s">
        <v>244</v>
      </c>
      <c r="BM286" s="142" t="s">
        <v>447</v>
      </c>
    </row>
    <row r="287" spans="2:65" s="1" customFormat="1" ht="29.25">
      <c r="B287" s="31"/>
      <c r="D287" s="144" t="s">
        <v>171</v>
      </c>
      <c r="F287" s="145" t="s">
        <v>448</v>
      </c>
      <c r="I287" s="146"/>
      <c r="L287" s="31"/>
      <c r="M287" s="147"/>
      <c r="T287" s="55"/>
      <c r="AT287" s="16" t="s">
        <v>171</v>
      </c>
      <c r="AU287" s="16" t="s">
        <v>87</v>
      </c>
    </row>
    <row r="288" spans="2:65" s="12" customFormat="1">
      <c r="B288" s="148"/>
      <c r="D288" s="144" t="s">
        <v>178</v>
      </c>
      <c r="E288" s="149" t="s">
        <v>1</v>
      </c>
      <c r="F288" s="150" t="s">
        <v>449</v>
      </c>
      <c r="H288" s="151">
        <v>23.35</v>
      </c>
      <c r="I288" s="152"/>
      <c r="L288" s="148"/>
      <c r="M288" s="153"/>
      <c r="T288" s="154"/>
      <c r="AT288" s="149" t="s">
        <v>178</v>
      </c>
      <c r="AU288" s="149" t="s">
        <v>87</v>
      </c>
      <c r="AV288" s="12" t="s">
        <v>87</v>
      </c>
      <c r="AW288" s="12" t="s">
        <v>33</v>
      </c>
      <c r="AX288" s="12" t="s">
        <v>85</v>
      </c>
      <c r="AY288" s="149" t="s">
        <v>161</v>
      </c>
    </row>
    <row r="289" spans="2:65" s="1" customFormat="1" ht="16.5" customHeight="1">
      <c r="B289" s="31"/>
      <c r="C289" s="131" t="s">
        <v>450</v>
      </c>
      <c r="D289" s="131" t="s">
        <v>164</v>
      </c>
      <c r="E289" s="132" t="s">
        <v>451</v>
      </c>
      <c r="F289" s="133" t="s">
        <v>452</v>
      </c>
      <c r="G289" s="134" t="s">
        <v>207</v>
      </c>
      <c r="H289" s="135">
        <v>46.02</v>
      </c>
      <c r="I289" s="136">
        <v>103</v>
      </c>
      <c r="J289" s="137">
        <f>ROUND(I289*H289,2)</f>
        <v>4740.0600000000004</v>
      </c>
      <c r="K289" s="133" t="s">
        <v>168</v>
      </c>
      <c r="L289" s="31"/>
      <c r="M289" s="138" t="s">
        <v>1</v>
      </c>
      <c r="N289" s="139" t="s">
        <v>42</v>
      </c>
      <c r="P289" s="140">
        <f>O289*H289</f>
        <v>0</v>
      </c>
      <c r="Q289" s="140">
        <v>0</v>
      </c>
      <c r="R289" s="140">
        <f>Q289*H289</f>
        <v>0</v>
      </c>
      <c r="S289" s="140">
        <v>2.5999999999999999E-3</v>
      </c>
      <c r="T289" s="141">
        <f>S289*H289</f>
        <v>0.11965200000000001</v>
      </c>
      <c r="AR289" s="142" t="s">
        <v>244</v>
      </c>
      <c r="AT289" s="142" t="s">
        <v>164</v>
      </c>
      <c r="AU289" s="142" t="s">
        <v>87</v>
      </c>
      <c r="AY289" s="16" t="s">
        <v>161</v>
      </c>
      <c r="BE289" s="143">
        <f>IF(N289="základní",J289,0)</f>
        <v>4740.0600000000004</v>
      </c>
      <c r="BF289" s="143">
        <f>IF(N289="snížená",J289,0)</f>
        <v>0</v>
      </c>
      <c r="BG289" s="143">
        <f>IF(N289="zákl. přenesená",J289,0)</f>
        <v>0</v>
      </c>
      <c r="BH289" s="143">
        <f>IF(N289="sníž. přenesená",J289,0)</f>
        <v>0</v>
      </c>
      <c r="BI289" s="143">
        <f>IF(N289="nulová",J289,0)</f>
        <v>0</v>
      </c>
      <c r="BJ289" s="16" t="s">
        <v>85</v>
      </c>
      <c r="BK289" s="143">
        <f>ROUND(I289*H289,2)</f>
        <v>4740.0600000000004</v>
      </c>
      <c r="BL289" s="16" t="s">
        <v>244</v>
      </c>
      <c r="BM289" s="142" t="s">
        <v>453</v>
      </c>
    </row>
    <row r="290" spans="2:65" s="1" customFormat="1" ht="19.5">
      <c r="B290" s="31"/>
      <c r="D290" s="144" t="s">
        <v>171</v>
      </c>
      <c r="F290" s="145" t="s">
        <v>389</v>
      </c>
      <c r="I290" s="146"/>
      <c r="L290" s="31"/>
      <c r="M290" s="147"/>
      <c r="T290" s="55"/>
      <c r="AT290" s="16" t="s">
        <v>171</v>
      </c>
      <c r="AU290" s="16" t="s">
        <v>87</v>
      </c>
    </row>
    <row r="291" spans="2:65" s="12" customFormat="1">
      <c r="B291" s="148"/>
      <c r="D291" s="144" t="s">
        <v>178</v>
      </c>
      <c r="E291" s="149" t="s">
        <v>1</v>
      </c>
      <c r="F291" s="150" t="s">
        <v>454</v>
      </c>
      <c r="H291" s="151">
        <v>46.02</v>
      </c>
      <c r="I291" s="152"/>
      <c r="L291" s="148"/>
      <c r="M291" s="153"/>
      <c r="T291" s="154"/>
      <c r="AT291" s="149" t="s">
        <v>178</v>
      </c>
      <c r="AU291" s="149" t="s">
        <v>87</v>
      </c>
      <c r="AV291" s="12" t="s">
        <v>87</v>
      </c>
      <c r="AW291" s="12" t="s">
        <v>33</v>
      </c>
      <c r="AX291" s="12" t="s">
        <v>77</v>
      </c>
      <c r="AY291" s="149" t="s">
        <v>161</v>
      </c>
    </row>
    <row r="292" spans="2:65" s="13" customFormat="1">
      <c r="B292" s="155"/>
      <c r="D292" s="144" t="s">
        <v>178</v>
      </c>
      <c r="E292" s="156" t="s">
        <v>1</v>
      </c>
      <c r="F292" s="157" t="s">
        <v>180</v>
      </c>
      <c r="H292" s="158">
        <v>46.02</v>
      </c>
      <c r="I292" s="159"/>
      <c r="L292" s="155"/>
      <c r="M292" s="160"/>
      <c r="T292" s="161"/>
      <c r="AT292" s="156" t="s">
        <v>178</v>
      </c>
      <c r="AU292" s="156" t="s">
        <v>87</v>
      </c>
      <c r="AV292" s="13" t="s">
        <v>169</v>
      </c>
      <c r="AW292" s="13" t="s">
        <v>33</v>
      </c>
      <c r="AX292" s="13" t="s">
        <v>85</v>
      </c>
      <c r="AY292" s="156" t="s">
        <v>161</v>
      </c>
    </row>
    <row r="293" spans="2:65" s="1" customFormat="1" ht="16.5" customHeight="1">
      <c r="B293" s="31"/>
      <c r="C293" s="131" t="s">
        <v>455</v>
      </c>
      <c r="D293" s="131" t="s">
        <v>164</v>
      </c>
      <c r="E293" s="132" t="s">
        <v>456</v>
      </c>
      <c r="F293" s="133" t="s">
        <v>457</v>
      </c>
      <c r="G293" s="134" t="s">
        <v>207</v>
      </c>
      <c r="H293" s="135">
        <v>25.2</v>
      </c>
      <c r="I293" s="136">
        <v>79.900000000000006</v>
      </c>
      <c r="J293" s="137">
        <f>ROUND(I293*H293,2)</f>
        <v>2013.48</v>
      </c>
      <c r="K293" s="133" t="s">
        <v>168</v>
      </c>
      <c r="L293" s="31"/>
      <c r="M293" s="138" t="s">
        <v>1</v>
      </c>
      <c r="N293" s="139" t="s">
        <v>42</v>
      </c>
      <c r="P293" s="140">
        <f>O293*H293</f>
        <v>0</v>
      </c>
      <c r="Q293" s="140">
        <v>0</v>
      </c>
      <c r="R293" s="140">
        <f>Q293*H293</f>
        <v>0</v>
      </c>
      <c r="S293" s="140">
        <v>3.9399999999999999E-3</v>
      </c>
      <c r="T293" s="141">
        <f>S293*H293</f>
        <v>9.9288000000000001E-2</v>
      </c>
      <c r="AR293" s="142" t="s">
        <v>244</v>
      </c>
      <c r="AT293" s="142" t="s">
        <v>164</v>
      </c>
      <c r="AU293" s="142" t="s">
        <v>87</v>
      </c>
      <c r="AY293" s="16" t="s">
        <v>161</v>
      </c>
      <c r="BE293" s="143">
        <f>IF(N293="základní",J293,0)</f>
        <v>2013.48</v>
      </c>
      <c r="BF293" s="143">
        <f>IF(N293="snížená",J293,0)</f>
        <v>0</v>
      </c>
      <c r="BG293" s="143">
        <f>IF(N293="zákl. přenesená",J293,0)</f>
        <v>0</v>
      </c>
      <c r="BH293" s="143">
        <f>IF(N293="sníž. přenesená",J293,0)</f>
        <v>0</v>
      </c>
      <c r="BI293" s="143">
        <f>IF(N293="nulová",J293,0)</f>
        <v>0</v>
      </c>
      <c r="BJ293" s="16" t="s">
        <v>85</v>
      </c>
      <c r="BK293" s="143">
        <f>ROUND(I293*H293,2)</f>
        <v>2013.48</v>
      </c>
      <c r="BL293" s="16" t="s">
        <v>244</v>
      </c>
      <c r="BM293" s="142" t="s">
        <v>458</v>
      </c>
    </row>
    <row r="294" spans="2:65" s="1" customFormat="1" ht="19.5">
      <c r="B294" s="31"/>
      <c r="D294" s="144" t="s">
        <v>171</v>
      </c>
      <c r="F294" s="145" t="s">
        <v>389</v>
      </c>
      <c r="I294" s="146"/>
      <c r="L294" s="31"/>
      <c r="M294" s="147"/>
      <c r="T294" s="55"/>
      <c r="AT294" s="16" t="s">
        <v>171</v>
      </c>
      <c r="AU294" s="16" t="s">
        <v>87</v>
      </c>
    </row>
    <row r="295" spans="2:65" s="12" customFormat="1">
      <c r="B295" s="148"/>
      <c r="D295" s="144" t="s">
        <v>178</v>
      </c>
      <c r="E295" s="149" t="s">
        <v>1</v>
      </c>
      <c r="F295" s="150" t="s">
        <v>459</v>
      </c>
      <c r="H295" s="151">
        <v>25.2</v>
      </c>
      <c r="I295" s="152"/>
      <c r="L295" s="148"/>
      <c r="M295" s="153"/>
      <c r="T295" s="154"/>
      <c r="AT295" s="149" t="s">
        <v>178</v>
      </c>
      <c r="AU295" s="149" t="s">
        <v>87</v>
      </c>
      <c r="AV295" s="12" t="s">
        <v>87</v>
      </c>
      <c r="AW295" s="12" t="s">
        <v>33</v>
      </c>
      <c r="AX295" s="12" t="s">
        <v>77</v>
      </c>
      <c r="AY295" s="149" t="s">
        <v>161</v>
      </c>
    </row>
    <row r="296" spans="2:65" s="13" customFormat="1">
      <c r="B296" s="155"/>
      <c r="D296" s="144" t="s">
        <v>178</v>
      </c>
      <c r="E296" s="156" t="s">
        <v>1</v>
      </c>
      <c r="F296" s="157" t="s">
        <v>180</v>
      </c>
      <c r="H296" s="158">
        <v>25.2</v>
      </c>
      <c r="I296" s="159"/>
      <c r="L296" s="155"/>
      <c r="M296" s="160"/>
      <c r="T296" s="161"/>
      <c r="AT296" s="156" t="s">
        <v>178</v>
      </c>
      <c r="AU296" s="156" t="s">
        <v>87</v>
      </c>
      <c r="AV296" s="13" t="s">
        <v>169</v>
      </c>
      <c r="AW296" s="13" t="s">
        <v>33</v>
      </c>
      <c r="AX296" s="13" t="s">
        <v>85</v>
      </c>
      <c r="AY296" s="156" t="s">
        <v>161</v>
      </c>
    </row>
    <row r="297" spans="2:65" s="11" customFormat="1" ht="22.9" customHeight="1">
      <c r="B297" s="119"/>
      <c r="D297" s="120" t="s">
        <v>76</v>
      </c>
      <c r="E297" s="129" t="s">
        <v>460</v>
      </c>
      <c r="F297" s="129" t="s">
        <v>461</v>
      </c>
      <c r="I297" s="122"/>
      <c r="J297" s="130">
        <f>BK297</f>
        <v>675.36</v>
      </c>
      <c r="L297" s="119"/>
      <c r="M297" s="124"/>
      <c r="P297" s="125">
        <f>SUM(P298:P303)</f>
        <v>0</v>
      </c>
      <c r="R297" s="125">
        <f>SUM(R298:R303)</f>
        <v>0</v>
      </c>
      <c r="T297" s="126">
        <f>SUM(T298:T303)</f>
        <v>0.99186079999999999</v>
      </c>
      <c r="AR297" s="120" t="s">
        <v>87</v>
      </c>
      <c r="AT297" s="127" t="s">
        <v>76</v>
      </c>
      <c r="AU297" s="127" t="s">
        <v>85</v>
      </c>
      <c r="AY297" s="120" t="s">
        <v>161</v>
      </c>
      <c r="BK297" s="128">
        <f>SUM(BK298:BK303)</f>
        <v>675.36</v>
      </c>
    </row>
    <row r="298" spans="2:65" s="1" customFormat="1" ht="16.5" customHeight="1">
      <c r="B298" s="31"/>
      <c r="C298" s="131" t="s">
        <v>462</v>
      </c>
      <c r="D298" s="131" t="s">
        <v>164</v>
      </c>
      <c r="E298" s="132" t="s">
        <v>463</v>
      </c>
      <c r="F298" s="133" t="s">
        <v>464</v>
      </c>
      <c r="G298" s="134" t="s">
        <v>207</v>
      </c>
      <c r="H298" s="135">
        <v>6.76</v>
      </c>
      <c r="I298" s="136">
        <v>1</v>
      </c>
      <c r="J298" s="137">
        <f>ROUND(I298*H298,2)</f>
        <v>6.76</v>
      </c>
      <c r="K298" s="133" t="s">
        <v>168</v>
      </c>
      <c r="L298" s="31"/>
      <c r="M298" s="138" t="s">
        <v>1</v>
      </c>
      <c r="N298" s="139" t="s">
        <v>42</v>
      </c>
      <c r="P298" s="140">
        <f>O298*H298</f>
        <v>0</v>
      </c>
      <c r="Q298" s="140">
        <v>0</v>
      </c>
      <c r="R298" s="140">
        <f>Q298*H298</f>
        <v>0</v>
      </c>
      <c r="S298" s="140">
        <v>8.208E-2</v>
      </c>
      <c r="T298" s="141">
        <f>S298*H298</f>
        <v>0.55486079999999993</v>
      </c>
      <c r="AR298" s="142" t="s">
        <v>244</v>
      </c>
      <c r="AT298" s="142" t="s">
        <v>164</v>
      </c>
      <c r="AU298" s="142" t="s">
        <v>87</v>
      </c>
      <c r="AY298" s="16" t="s">
        <v>161</v>
      </c>
      <c r="BE298" s="143">
        <f>IF(N298="základní",J298,0)</f>
        <v>6.76</v>
      </c>
      <c r="BF298" s="143">
        <f>IF(N298="snížená",J298,0)</f>
        <v>0</v>
      </c>
      <c r="BG298" s="143">
        <f>IF(N298="zákl. přenesená",J298,0)</f>
        <v>0</v>
      </c>
      <c r="BH298" s="143">
        <f>IF(N298="sníž. přenesená",J298,0)</f>
        <v>0</v>
      </c>
      <c r="BI298" s="143">
        <f>IF(N298="nulová",J298,0)</f>
        <v>0</v>
      </c>
      <c r="BJ298" s="16" t="s">
        <v>85</v>
      </c>
      <c r="BK298" s="143">
        <f>ROUND(I298*H298,2)</f>
        <v>6.76</v>
      </c>
      <c r="BL298" s="16" t="s">
        <v>244</v>
      </c>
      <c r="BM298" s="142" t="s">
        <v>465</v>
      </c>
    </row>
    <row r="299" spans="2:65" s="1" customFormat="1" ht="29.25">
      <c r="B299" s="31"/>
      <c r="D299" s="144" t="s">
        <v>171</v>
      </c>
      <c r="F299" s="145" t="s">
        <v>395</v>
      </c>
      <c r="I299" s="146"/>
      <c r="L299" s="31"/>
      <c r="M299" s="147"/>
      <c r="T299" s="55"/>
      <c r="AT299" s="16" t="s">
        <v>171</v>
      </c>
      <c r="AU299" s="16" t="s">
        <v>87</v>
      </c>
    </row>
    <row r="300" spans="2:65" s="1" customFormat="1" ht="24.2" customHeight="1">
      <c r="B300" s="31"/>
      <c r="C300" s="131" t="s">
        <v>466</v>
      </c>
      <c r="D300" s="131" t="s">
        <v>164</v>
      </c>
      <c r="E300" s="132" t="s">
        <v>467</v>
      </c>
      <c r="F300" s="133" t="s">
        <v>468</v>
      </c>
      <c r="G300" s="134" t="s">
        <v>267</v>
      </c>
      <c r="H300" s="135">
        <v>10</v>
      </c>
      <c r="I300" s="136">
        <v>21.1</v>
      </c>
      <c r="J300" s="137">
        <f>ROUND(I300*H300,2)</f>
        <v>211</v>
      </c>
      <c r="K300" s="133" t="s">
        <v>168</v>
      </c>
      <c r="L300" s="31"/>
      <c r="M300" s="138" t="s">
        <v>1</v>
      </c>
      <c r="N300" s="139" t="s">
        <v>42</v>
      </c>
      <c r="P300" s="140">
        <f>O300*H300</f>
        <v>0</v>
      </c>
      <c r="Q300" s="140">
        <v>0</v>
      </c>
      <c r="R300" s="140">
        <f>Q300*H300</f>
        <v>0</v>
      </c>
      <c r="S300" s="140">
        <v>1.2500000000000001E-2</v>
      </c>
      <c r="T300" s="141">
        <f>S300*H300</f>
        <v>0.125</v>
      </c>
      <c r="AR300" s="142" t="s">
        <v>244</v>
      </c>
      <c r="AT300" s="142" t="s">
        <v>164</v>
      </c>
      <c r="AU300" s="142" t="s">
        <v>87</v>
      </c>
      <c r="AY300" s="16" t="s">
        <v>161</v>
      </c>
      <c r="BE300" s="143">
        <f>IF(N300="základní",J300,0)</f>
        <v>211</v>
      </c>
      <c r="BF300" s="143">
        <f>IF(N300="snížená",J300,0)</f>
        <v>0</v>
      </c>
      <c r="BG300" s="143">
        <f>IF(N300="zákl. přenesená",J300,0)</f>
        <v>0</v>
      </c>
      <c r="BH300" s="143">
        <f>IF(N300="sníž. přenesená",J300,0)</f>
        <v>0</v>
      </c>
      <c r="BI300" s="143">
        <f>IF(N300="nulová",J300,0)</f>
        <v>0</v>
      </c>
      <c r="BJ300" s="16" t="s">
        <v>85</v>
      </c>
      <c r="BK300" s="143">
        <f>ROUND(I300*H300,2)</f>
        <v>211</v>
      </c>
      <c r="BL300" s="16" t="s">
        <v>244</v>
      </c>
      <c r="BM300" s="142" t="s">
        <v>469</v>
      </c>
    </row>
    <row r="301" spans="2:65" s="1" customFormat="1" ht="19.5">
      <c r="B301" s="31"/>
      <c r="D301" s="144" t="s">
        <v>171</v>
      </c>
      <c r="F301" s="145" t="s">
        <v>238</v>
      </c>
      <c r="I301" s="146"/>
      <c r="L301" s="31"/>
      <c r="M301" s="147"/>
      <c r="T301" s="55"/>
      <c r="AT301" s="16" t="s">
        <v>171</v>
      </c>
      <c r="AU301" s="16" t="s">
        <v>87</v>
      </c>
    </row>
    <row r="302" spans="2:65" s="1" customFormat="1" ht="24.2" customHeight="1">
      <c r="B302" s="31"/>
      <c r="C302" s="131" t="s">
        <v>470</v>
      </c>
      <c r="D302" s="131" t="s">
        <v>164</v>
      </c>
      <c r="E302" s="132" t="s">
        <v>471</v>
      </c>
      <c r="F302" s="133" t="s">
        <v>472</v>
      </c>
      <c r="G302" s="134" t="s">
        <v>267</v>
      </c>
      <c r="H302" s="135">
        <v>13</v>
      </c>
      <c r="I302" s="136">
        <v>35.200000000000003</v>
      </c>
      <c r="J302" s="137">
        <f>ROUND(I302*H302,2)</f>
        <v>457.6</v>
      </c>
      <c r="K302" s="133" t="s">
        <v>168</v>
      </c>
      <c r="L302" s="31"/>
      <c r="M302" s="138" t="s">
        <v>1</v>
      </c>
      <c r="N302" s="139" t="s">
        <v>42</v>
      </c>
      <c r="P302" s="140">
        <f>O302*H302</f>
        <v>0</v>
      </c>
      <c r="Q302" s="140">
        <v>0</v>
      </c>
      <c r="R302" s="140">
        <f>Q302*H302</f>
        <v>0</v>
      </c>
      <c r="S302" s="140">
        <v>2.4E-2</v>
      </c>
      <c r="T302" s="141">
        <f>S302*H302</f>
        <v>0.312</v>
      </c>
      <c r="AR302" s="142" t="s">
        <v>244</v>
      </c>
      <c r="AT302" s="142" t="s">
        <v>164</v>
      </c>
      <c r="AU302" s="142" t="s">
        <v>87</v>
      </c>
      <c r="AY302" s="16" t="s">
        <v>161</v>
      </c>
      <c r="BE302" s="143">
        <f>IF(N302="základní",J302,0)</f>
        <v>457.6</v>
      </c>
      <c r="BF302" s="143">
        <f>IF(N302="snížená",J302,0)</f>
        <v>0</v>
      </c>
      <c r="BG302" s="143">
        <f>IF(N302="zákl. přenesená",J302,0)</f>
        <v>0</v>
      </c>
      <c r="BH302" s="143">
        <f>IF(N302="sníž. přenesená",J302,0)</f>
        <v>0</v>
      </c>
      <c r="BI302" s="143">
        <f>IF(N302="nulová",J302,0)</f>
        <v>0</v>
      </c>
      <c r="BJ302" s="16" t="s">
        <v>85</v>
      </c>
      <c r="BK302" s="143">
        <f>ROUND(I302*H302,2)</f>
        <v>457.6</v>
      </c>
      <c r="BL302" s="16" t="s">
        <v>244</v>
      </c>
      <c r="BM302" s="142" t="s">
        <v>473</v>
      </c>
    </row>
    <row r="303" spans="2:65" s="1" customFormat="1" ht="19.5">
      <c r="B303" s="31"/>
      <c r="D303" s="144" t="s">
        <v>171</v>
      </c>
      <c r="F303" s="145" t="s">
        <v>238</v>
      </c>
      <c r="I303" s="146"/>
      <c r="L303" s="31"/>
      <c r="M303" s="147"/>
      <c r="T303" s="55"/>
      <c r="AT303" s="16" t="s">
        <v>171</v>
      </c>
      <c r="AU303" s="16" t="s">
        <v>87</v>
      </c>
    </row>
    <row r="304" spans="2:65" s="11" customFormat="1" ht="22.9" customHeight="1">
      <c r="B304" s="119"/>
      <c r="D304" s="120" t="s">
        <v>76</v>
      </c>
      <c r="E304" s="129" t="s">
        <v>474</v>
      </c>
      <c r="F304" s="129" t="s">
        <v>475</v>
      </c>
      <c r="I304" s="122"/>
      <c r="J304" s="130">
        <f>BK304</f>
        <v>6588.2</v>
      </c>
      <c r="L304" s="119"/>
      <c r="M304" s="124"/>
      <c r="P304" s="125">
        <f>SUM(P305:P309)</f>
        <v>0</v>
      </c>
      <c r="R304" s="125">
        <f>SUM(R305:R309)</f>
        <v>0</v>
      </c>
      <c r="T304" s="126">
        <f>SUM(T305:T309)</f>
        <v>1.3051999999999999</v>
      </c>
      <c r="AR304" s="120" t="s">
        <v>87</v>
      </c>
      <c r="AT304" s="127" t="s">
        <v>76</v>
      </c>
      <c r="AU304" s="127" t="s">
        <v>85</v>
      </c>
      <c r="AY304" s="120" t="s">
        <v>161</v>
      </c>
      <c r="BK304" s="128">
        <f>SUM(BK305:BK309)</f>
        <v>6588.2</v>
      </c>
    </row>
    <row r="305" spans="2:65" s="1" customFormat="1" ht="21.75" customHeight="1">
      <c r="B305" s="31"/>
      <c r="C305" s="131" t="s">
        <v>476</v>
      </c>
      <c r="D305" s="131" t="s">
        <v>164</v>
      </c>
      <c r="E305" s="132" t="s">
        <v>477</v>
      </c>
      <c r="F305" s="133" t="s">
        <v>478</v>
      </c>
      <c r="G305" s="134" t="s">
        <v>267</v>
      </c>
      <c r="H305" s="135">
        <v>1</v>
      </c>
      <c r="I305" s="136">
        <v>135</v>
      </c>
      <c r="J305" s="137">
        <f>ROUND(I305*H305,2)</f>
        <v>135</v>
      </c>
      <c r="K305" s="133" t="s">
        <v>168</v>
      </c>
      <c r="L305" s="31"/>
      <c r="M305" s="138" t="s">
        <v>1</v>
      </c>
      <c r="N305" s="139" t="s">
        <v>42</v>
      </c>
      <c r="P305" s="140">
        <f>O305*H305</f>
        <v>0</v>
      </c>
      <c r="Q305" s="140">
        <v>0</v>
      </c>
      <c r="R305" s="140">
        <f>Q305*H305</f>
        <v>0</v>
      </c>
      <c r="S305" s="140">
        <v>0</v>
      </c>
      <c r="T305" s="141">
        <f>S305*H305</f>
        <v>0</v>
      </c>
      <c r="AR305" s="142" t="s">
        <v>244</v>
      </c>
      <c r="AT305" s="142" t="s">
        <v>164</v>
      </c>
      <c r="AU305" s="142" t="s">
        <v>87</v>
      </c>
      <c r="AY305" s="16" t="s">
        <v>161</v>
      </c>
      <c r="BE305" s="143">
        <f>IF(N305="základní",J305,0)</f>
        <v>135</v>
      </c>
      <c r="BF305" s="143">
        <f>IF(N305="snížená",J305,0)</f>
        <v>0</v>
      </c>
      <c r="BG305" s="143">
        <f>IF(N305="zákl. přenesená",J305,0)</f>
        <v>0</v>
      </c>
      <c r="BH305" s="143">
        <f>IF(N305="sníž. přenesená",J305,0)</f>
        <v>0</v>
      </c>
      <c r="BI305" s="143">
        <f>IF(N305="nulová",J305,0)</f>
        <v>0</v>
      </c>
      <c r="BJ305" s="16" t="s">
        <v>85</v>
      </c>
      <c r="BK305" s="143">
        <f>ROUND(I305*H305,2)</f>
        <v>135</v>
      </c>
      <c r="BL305" s="16" t="s">
        <v>244</v>
      </c>
      <c r="BM305" s="142" t="s">
        <v>479</v>
      </c>
    </row>
    <row r="306" spans="2:65" s="1" customFormat="1" ht="19.5">
      <c r="B306" s="31"/>
      <c r="D306" s="144" t="s">
        <v>171</v>
      </c>
      <c r="F306" s="145" t="s">
        <v>253</v>
      </c>
      <c r="I306" s="146"/>
      <c r="L306" s="31"/>
      <c r="M306" s="147"/>
      <c r="T306" s="55"/>
      <c r="AT306" s="16" t="s">
        <v>171</v>
      </c>
      <c r="AU306" s="16" t="s">
        <v>87</v>
      </c>
    </row>
    <row r="307" spans="2:65" s="1" customFormat="1" ht="24.2" customHeight="1">
      <c r="B307" s="31"/>
      <c r="C307" s="131" t="s">
        <v>480</v>
      </c>
      <c r="D307" s="131" t="s">
        <v>164</v>
      </c>
      <c r="E307" s="132" t="s">
        <v>481</v>
      </c>
      <c r="F307" s="133" t="s">
        <v>482</v>
      </c>
      <c r="G307" s="134" t="s">
        <v>483</v>
      </c>
      <c r="H307" s="135">
        <v>1287</v>
      </c>
      <c r="I307" s="136">
        <v>5</v>
      </c>
      <c r="J307" s="137">
        <f>ROUND(I307*H307,2)</f>
        <v>6435</v>
      </c>
      <c r="K307" s="133" t="s">
        <v>168</v>
      </c>
      <c r="L307" s="31"/>
      <c r="M307" s="138" t="s">
        <v>1</v>
      </c>
      <c r="N307" s="139" t="s">
        <v>42</v>
      </c>
      <c r="P307" s="140">
        <f>O307*H307</f>
        <v>0</v>
      </c>
      <c r="Q307" s="140">
        <v>0</v>
      </c>
      <c r="R307" s="140">
        <f>Q307*H307</f>
        <v>0</v>
      </c>
      <c r="S307" s="140">
        <v>1E-3</v>
      </c>
      <c r="T307" s="141">
        <f>S307*H307</f>
        <v>1.2869999999999999</v>
      </c>
      <c r="AR307" s="142" t="s">
        <v>244</v>
      </c>
      <c r="AT307" s="142" t="s">
        <v>164</v>
      </c>
      <c r="AU307" s="142" t="s">
        <v>87</v>
      </c>
      <c r="AY307" s="16" t="s">
        <v>161</v>
      </c>
      <c r="BE307" s="143">
        <f>IF(N307="základní",J307,0)</f>
        <v>6435</v>
      </c>
      <c r="BF307" s="143">
        <f>IF(N307="snížená",J307,0)</f>
        <v>0</v>
      </c>
      <c r="BG307" s="143">
        <f>IF(N307="zákl. přenesená",J307,0)</f>
        <v>0</v>
      </c>
      <c r="BH307" s="143">
        <f>IF(N307="sníž. přenesená",J307,0)</f>
        <v>0</v>
      </c>
      <c r="BI307" s="143">
        <f>IF(N307="nulová",J307,0)</f>
        <v>0</v>
      </c>
      <c r="BJ307" s="16" t="s">
        <v>85</v>
      </c>
      <c r="BK307" s="143">
        <f>ROUND(I307*H307,2)</f>
        <v>6435</v>
      </c>
      <c r="BL307" s="16" t="s">
        <v>244</v>
      </c>
      <c r="BM307" s="142" t="s">
        <v>484</v>
      </c>
    </row>
    <row r="308" spans="2:65" s="1" customFormat="1" ht="19.5">
      <c r="B308" s="31"/>
      <c r="D308" s="144" t="s">
        <v>171</v>
      </c>
      <c r="F308" s="145" t="s">
        <v>485</v>
      </c>
      <c r="I308" s="146"/>
      <c r="L308" s="31"/>
      <c r="M308" s="147"/>
      <c r="T308" s="55"/>
      <c r="AT308" s="16" t="s">
        <v>171</v>
      </c>
      <c r="AU308" s="16" t="s">
        <v>87</v>
      </c>
    </row>
    <row r="309" spans="2:65" s="1" customFormat="1" ht="16.5" customHeight="1">
      <c r="B309" s="31"/>
      <c r="C309" s="131" t="s">
        <v>486</v>
      </c>
      <c r="D309" s="131" t="s">
        <v>164</v>
      </c>
      <c r="E309" s="132" t="s">
        <v>487</v>
      </c>
      <c r="F309" s="133" t="s">
        <v>488</v>
      </c>
      <c r="G309" s="134" t="s">
        <v>483</v>
      </c>
      <c r="H309" s="135">
        <v>18.2</v>
      </c>
      <c r="I309" s="136">
        <v>1</v>
      </c>
      <c r="J309" s="137">
        <f>ROUND(I309*H309,2)</f>
        <v>18.2</v>
      </c>
      <c r="K309" s="133" t="s">
        <v>1</v>
      </c>
      <c r="L309" s="31"/>
      <c r="M309" s="138" t="s">
        <v>1</v>
      </c>
      <c r="N309" s="139" t="s">
        <v>42</v>
      </c>
      <c r="P309" s="140">
        <f>O309*H309</f>
        <v>0</v>
      </c>
      <c r="Q309" s="140">
        <v>0</v>
      </c>
      <c r="R309" s="140">
        <f>Q309*H309</f>
        <v>0</v>
      </c>
      <c r="S309" s="140">
        <v>1E-3</v>
      </c>
      <c r="T309" s="141">
        <f>S309*H309</f>
        <v>1.8200000000000001E-2</v>
      </c>
      <c r="AR309" s="142" t="s">
        <v>244</v>
      </c>
      <c r="AT309" s="142" t="s">
        <v>164</v>
      </c>
      <c r="AU309" s="142" t="s">
        <v>87</v>
      </c>
      <c r="AY309" s="16" t="s">
        <v>161</v>
      </c>
      <c r="BE309" s="143">
        <f>IF(N309="základní",J309,0)</f>
        <v>18.2</v>
      </c>
      <c r="BF309" s="143">
        <f>IF(N309="snížená",J309,0)</f>
        <v>0</v>
      </c>
      <c r="BG309" s="143">
        <f>IF(N309="zákl. přenesená",J309,0)</f>
        <v>0</v>
      </c>
      <c r="BH309" s="143">
        <f>IF(N309="sníž. přenesená",J309,0)</f>
        <v>0</v>
      </c>
      <c r="BI309" s="143">
        <f>IF(N309="nulová",J309,0)</f>
        <v>0</v>
      </c>
      <c r="BJ309" s="16" t="s">
        <v>85</v>
      </c>
      <c r="BK309" s="143">
        <f>ROUND(I309*H309,2)</f>
        <v>18.2</v>
      </c>
      <c r="BL309" s="16" t="s">
        <v>244</v>
      </c>
      <c r="BM309" s="142" t="s">
        <v>489</v>
      </c>
    </row>
    <row r="310" spans="2:65" s="11" customFormat="1" ht="22.9" customHeight="1">
      <c r="B310" s="119"/>
      <c r="D310" s="120" t="s">
        <v>76</v>
      </c>
      <c r="E310" s="129" t="s">
        <v>490</v>
      </c>
      <c r="F310" s="129" t="s">
        <v>491</v>
      </c>
      <c r="I310" s="122"/>
      <c r="J310" s="130">
        <f>BK310</f>
        <v>1196</v>
      </c>
      <c r="L310" s="119"/>
      <c r="M310" s="124"/>
      <c r="P310" s="125">
        <f>P311</f>
        <v>0</v>
      </c>
      <c r="R310" s="125">
        <f>R311</f>
        <v>0</v>
      </c>
      <c r="T310" s="126">
        <f>T311</f>
        <v>0.1794</v>
      </c>
      <c r="AR310" s="120" t="s">
        <v>87</v>
      </c>
      <c r="AT310" s="127" t="s">
        <v>76</v>
      </c>
      <c r="AU310" s="127" t="s">
        <v>85</v>
      </c>
      <c r="AY310" s="120" t="s">
        <v>161</v>
      </c>
      <c r="BK310" s="128">
        <f>BK311</f>
        <v>1196</v>
      </c>
    </row>
    <row r="311" spans="2:65" s="1" customFormat="1" ht="24.2" customHeight="1">
      <c r="B311" s="31"/>
      <c r="C311" s="131" t="s">
        <v>492</v>
      </c>
      <c r="D311" s="131" t="s">
        <v>164</v>
      </c>
      <c r="E311" s="132" t="s">
        <v>493</v>
      </c>
      <c r="F311" s="133" t="s">
        <v>494</v>
      </c>
      <c r="G311" s="134" t="s">
        <v>175</v>
      </c>
      <c r="H311" s="135">
        <v>59.8</v>
      </c>
      <c r="I311" s="136">
        <v>20</v>
      </c>
      <c r="J311" s="137">
        <f>ROUND(I311*H311,2)</f>
        <v>1196</v>
      </c>
      <c r="K311" s="133" t="s">
        <v>168</v>
      </c>
      <c r="L311" s="31"/>
      <c r="M311" s="168" t="s">
        <v>1</v>
      </c>
      <c r="N311" s="169" t="s">
        <v>42</v>
      </c>
      <c r="O311" s="170"/>
      <c r="P311" s="171">
        <f>O311*H311</f>
        <v>0</v>
      </c>
      <c r="Q311" s="171">
        <v>0</v>
      </c>
      <c r="R311" s="171">
        <f>Q311*H311</f>
        <v>0</v>
      </c>
      <c r="S311" s="171">
        <v>3.0000000000000001E-3</v>
      </c>
      <c r="T311" s="172">
        <f>S311*H311</f>
        <v>0.1794</v>
      </c>
      <c r="AR311" s="142" t="s">
        <v>244</v>
      </c>
      <c r="AT311" s="142" t="s">
        <v>164</v>
      </c>
      <c r="AU311" s="142" t="s">
        <v>87</v>
      </c>
      <c r="AY311" s="16" t="s">
        <v>161</v>
      </c>
      <c r="BE311" s="143">
        <f>IF(N311="základní",J311,0)</f>
        <v>1196</v>
      </c>
      <c r="BF311" s="143">
        <f>IF(N311="snížená",J311,0)</f>
        <v>0</v>
      </c>
      <c r="BG311" s="143">
        <f>IF(N311="zákl. přenesená",J311,0)</f>
        <v>0</v>
      </c>
      <c r="BH311" s="143">
        <f>IF(N311="sníž. přenesená",J311,0)</f>
        <v>0</v>
      </c>
      <c r="BI311" s="143">
        <f>IF(N311="nulová",J311,0)</f>
        <v>0</v>
      </c>
      <c r="BJ311" s="16" t="s">
        <v>85</v>
      </c>
      <c r="BK311" s="143">
        <f>ROUND(I311*H311,2)</f>
        <v>1196</v>
      </c>
      <c r="BL311" s="16" t="s">
        <v>244</v>
      </c>
      <c r="BM311" s="142" t="s">
        <v>495</v>
      </c>
    </row>
    <row r="312" spans="2:65" s="1" customFormat="1" ht="6.95" customHeight="1">
      <c r="B312" s="43"/>
      <c r="C312" s="44"/>
      <c r="D312" s="44"/>
      <c r="E312" s="44"/>
      <c r="F312" s="44"/>
      <c r="G312" s="44"/>
      <c r="H312" s="44"/>
      <c r="I312" s="44"/>
      <c r="J312" s="44"/>
      <c r="K312" s="44"/>
      <c r="L312" s="31"/>
    </row>
  </sheetData>
  <sheetProtection algorithmName="SHA-512" hashValue="MIZj7sPRsrawSY3q71K89q2XDaOOXZ9NZ/oLzvqJ1oGe4mkxIVlkxMNdeQRWAP5widW4WBkAClHgbzV/WF7z3g==" saltValue="xEnstcJ2ZQkpJhdbxPVy9hwO1HmS9sMGpJbS78XiKsLR2y5vdAy/0Iv86eoJlZHtZL/CF23cPFcR2PTOrqlTsg==" spinCount="100000" sheet="1" objects="1" scenarios="1" formatColumns="0" formatRows="0" autoFilter="0"/>
  <autoFilter ref="C126:K311"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10"/>
  <sheetViews>
    <sheetView showGridLines="0" workbookViewId="0">
      <selection activeCell="K21" sqref="K2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90</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496</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ROUND(J146, 2)</f>
        <v>18651856.920000002</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ROUND((SUM(BE146:BE1009)),  2)</f>
        <v>18651856.920000002</v>
      </c>
      <c r="I33" s="91">
        <v>0.21</v>
      </c>
      <c r="J33" s="90">
        <f>ROUND(((SUM(BE146:BE1009))*I33),  2)</f>
        <v>3916889.95</v>
      </c>
      <c r="L33" s="31"/>
    </row>
    <row r="34" spans="2:12" s="1" customFormat="1" ht="14.45" customHeight="1">
      <c r="B34" s="31"/>
      <c r="E34" s="26" t="s">
        <v>43</v>
      </c>
      <c r="F34" s="90">
        <f>ROUND((SUM(BF146:BF1009)),  2)</f>
        <v>0</v>
      </c>
      <c r="I34" s="91">
        <v>0.15</v>
      </c>
      <c r="J34" s="90">
        <f>ROUND(((SUM(BF146:BF1009))*I34),  2)</f>
        <v>0</v>
      </c>
      <c r="L34" s="31"/>
    </row>
    <row r="35" spans="2:12" s="1" customFormat="1" ht="14.45" hidden="1" customHeight="1">
      <c r="B35" s="31"/>
      <c r="E35" s="26" t="s">
        <v>44</v>
      </c>
      <c r="F35" s="90">
        <f>ROUND((SUM(BG146:BG1009)),  2)</f>
        <v>0</v>
      </c>
      <c r="I35" s="91">
        <v>0.21</v>
      </c>
      <c r="J35" s="90">
        <f>0</f>
        <v>0</v>
      </c>
      <c r="L35" s="31"/>
    </row>
    <row r="36" spans="2:12" s="1" customFormat="1" ht="14.45" hidden="1" customHeight="1">
      <c r="B36" s="31"/>
      <c r="E36" s="26" t="s">
        <v>45</v>
      </c>
      <c r="F36" s="90">
        <f>ROUND((SUM(BH146:BH1009)),  2)</f>
        <v>0</v>
      </c>
      <c r="I36" s="91">
        <v>0.15</v>
      </c>
      <c r="J36" s="90">
        <f>0</f>
        <v>0</v>
      </c>
      <c r="L36" s="31"/>
    </row>
    <row r="37" spans="2:12" s="1" customFormat="1" ht="14.45" hidden="1" customHeight="1">
      <c r="B37" s="31"/>
      <c r="E37" s="26" t="s">
        <v>46</v>
      </c>
      <c r="F37" s="90">
        <f>ROUND((SUM(BI146:BI1009)),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22568746.870000001</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01 - 2 - Objekt HZ - HSV + PSV</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J146</f>
        <v>18651856.919999998</v>
      </c>
      <c r="L96" s="31"/>
      <c r="AU96" s="16" t="s">
        <v>134</v>
      </c>
    </row>
    <row r="97" spans="2:12" s="8" customFormat="1" ht="24.95" hidden="1" customHeight="1">
      <c r="B97" s="103"/>
      <c r="D97" s="104" t="s">
        <v>135</v>
      </c>
      <c r="E97" s="105"/>
      <c r="F97" s="105"/>
      <c r="G97" s="105"/>
      <c r="H97" s="105"/>
      <c r="I97" s="105"/>
      <c r="J97" s="106">
        <f>J147</f>
        <v>11699676.720000001</v>
      </c>
      <c r="L97" s="103"/>
    </row>
    <row r="98" spans="2:12" s="9" customFormat="1" ht="19.899999999999999" hidden="1" customHeight="1">
      <c r="B98" s="107"/>
      <c r="D98" s="108" t="s">
        <v>497</v>
      </c>
      <c r="E98" s="109"/>
      <c r="F98" s="109"/>
      <c r="G98" s="109"/>
      <c r="H98" s="109"/>
      <c r="I98" s="109"/>
      <c r="J98" s="110">
        <f>J148</f>
        <v>471570.42999999993</v>
      </c>
      <c r="L98" s="107"/>
    </row>
    <row r="99" spans="2:12" s="9" customFormat="1" ht="19.899999999999999" hidden="1" customHeight="1">
      <c r="B99" s="107"/>
      <c r="D99" s="108" t="s">
        <v>498</v>
      </c>
      <c r="E99" s="109"/>
      <c r="F99" s="109"/>
      <c r="G99" s="109"/>
      <c r="H99" s="109"/>
      <c r="I99" s="109"/>
      <c r="J99" s="110">
        <f>J224</f>
        <v>891332.44</v>
      </c>
      <c r="L99" s="107"/>
    </row>
    <row r="100" spans="2:12" s="9" customFormat="1" ht="19.899999999999999" hidden="1" customHeight="1">
      <c r="B100" s="107"/>
      <c r="D100" s="108" t="s">
        <v>499</v>
      </c>
      <c r="E100" s="109"/>
      <c r="F100" s="109"/>
      <c r="G100" s="109"/>
      <c r="H100" s="109"/>
      <c r="I100" s="109"/>
      <c r="J100" s="110">
        <f>J244</f>
        <v>3053361</v>
      </c>
      <c r="L100" s="107"/>
    </row>
    <row r="101" spans="2:12" s="9" customFormat="1" ht="19.899999999999999" hidden="1" customHeight="1">
      <c r="B101" s="107"/>
      <c r="D101" s="108" t="s">
        <v>500</v>
      </c>
      <c r="E101" s="109"/>
      <c r="F101" s="109"/>
      <c r="G101" s="109"/>
      <c r="H101" s="109"/>
      <c r="I101" s="109"/>
      <c r="J101" s="110">
        <f>J354</f>
        <v>2355486.2300000004</v>
      </c>
      <c r="L101" s="107"/>
    </row>
    <row r="102" spans="2:12" s="9" customFormat="1" ht="19.899999999999999" hidden="1" customHeight="1">
      <c r="B102" s="107"/>
      <c r="D102" s="108" t="s">
        <v>501</v>
      </c>
      <c r="E102" s="109"/>
      <c r="F102" s="109"/>
      <c r="G102" s="109"/>
      <c r="H102" s="109"/>
      <c r="I102" s="109"/>
      <c r="J102" s="110">
        <f>J432</f>
        <v>4337679.2700000005</v>
      </c>
      <c r="L102" s="107"/>
    </row>
    <row r="103" spans="2:12" s="9" customFormat="1" ht="14.85" hidden="1" customHeight="1">
      <c r="B103" s="107"/>
      <c r="D103" s="108" t="s">
        <v>502</v>
      </c>
      <c r="E103" s="109"/>
      <c r="F103" s="109"/>
      <c r="G103" s="109"/>
      <c r="H103" s="109"/>
      <c r="I103" s="109"/>
      <c r="J103" s="110">
        <f>J433</f>
        <v>1715027.2100000002</v>
      </c>
      <c r="L103" s="107"/>
    </row>
    <row r="104" spans="2:12" s="9" customFormat="1" ht="14.85" hidden="1" customHeight="1">
      <c r="B104" s="107"/>
      <c r="D104" s="108" t="s">
        <v>503</v>
      </c>
      <c r="E104" s="109"/>
      <c r="F104" s="109"/>
      <c r="G104" s="109"/>
      <c r="H104" s="109"/>
      <c r="I104" s="109"/>
      <c r="J104" s="110">
        <f>J482</f>
        <v>1529167.68</v>
      </c>
      <c r="L104" s="107"/>
    </row>
    <row r="105" spans="2:12" s="9" customFormat="1" ht="14.85" hidden="1" customHeight="1">
      <c r="B105" s="107"/>
      <c r="D105" s="108" t="s">
        <v>504</v>
      </c>
      <c r="E105" s="109"/>
      <c r="F105" s="109"/>
      <c r="G105" s="109"/>
      <c r="H105" s="109"/>
      <c r="I105" s="109"/>
      <c r="J105" s="110">
        <f>J510</f>
        <v>947130.7300000001</v>
      </c>
      <c r="L105" s="107"/>
    </row>
    <row r="106" spans="2:12" s="9" customFormat="1" ht="14.85" hidden="1" customHeight="1">
      <c r="B106" s="107"/>
      <c r="D106" s="108" t="s">
        <v>505</v>
      </c>
      <c r="E106" s="109"/>
      <c r="F106" s="109"/>
      <c r="G106" s="109"/>
      <c r="H106" s="109"/>
      <c r="I106" s="109"/>
      <c r="J106" s="110">
        <f>J551</f>
        <v>146353.65</v>
      </c>
      <c r="L106" s="107"/>
    </row>
    <row r="107" spans="2:12" s="9" customFormat="1" ht="19.899999999999999" hidden="1" customHeight="1">
      <c r="B107" s="107"/>
      <c r="D107" s="108" t="s">
        <v>506</v>
      </c>
      <c r="E107" s="109"/>
      <c r="F107" s="109"/>
      <c r="G107" s="109"/>
      <c r="H107" s="109"/>
      <c r="I107" s="109"/>
      <c r="J107" s="110">
        <f>J563</f>
        <v>17139.849999999999</v>
      </c>
      <c r="L107" s="107"/>
    </row>
    <row r="108" spans="2:12" s="9" customFormat="1" ht="19.899999999999999" hidden="1" customHeight="1">
      <c r="B108" s="107"/>
      <c r="D108" s="108" t="s">
        <v>136</v>
      </c>
      <c r="E108" s="109"/>
      <c r="F108" s="109"/>
      <c r="G108" s="109"/>
      <c r="H108" s="109"/>
      <c r="I108" s="109"/>
      <c r="J108" s="110">
        <f>J565</f>
        <v>477315.1</v>
      </c>
      <c r="L108" s="107"/>
    </row>
    <row r="109" spans="2:12" s="9" customFormat="1" ht="19.899999999999999" hidden="1" customHeight="1">
      <c r="B109" s="107"/>
      <c r="D109" s="108" t="s">
        <v>507</v>
      </c>
      <c r="E109" s="109"/>
      <c r="F109" s="109"/>
      <c r="G109" s="109"/>
      <c r="H109" s="109"/>
      <c r="I109" s="109"/>
      <c r="J109" s="110">
        <f>J611</f>
        <v>95792.4</v>
      </c>
      <c r="L109" s="107"/>
    </row>
    <row r="110" spans="2:12" s="8" customFormat="1" ht="24.95" hidden="1" customHeight="1">
      <c r="B110" s="103"/>
      <c r="D110" s="104" t="s">
        <v>138</v>
      </c>
      <c r="E110" s="105"/>
      <c r="F110" s="105"/>
      <c r="G110" s="105"/>
      <c r="H110" s="105"/>
      <c r="I110" s="105"/>
      <c r="J110" s="106">
        <f>J613</f>
        <v>6669329.5499999989</v>
      </c>
      <c r="L110" s="103"/>
    </row>
    <row r="111" spans="2:12" s="9" customFormat="1" ht="19.899999999999999" hidden="1" customHeight="1">
      <c r="B111" s="107"/>
      <c r="D111" s="108" t="s">
        <v>139</v>
      </c>
      <c r="E111" s="109"/>
      <c r="F111" s="109"/>
      <c r="G111" s="109"/>
      <c r="H111" s="109"/>
      <c r="I111" s="109"/>
      <c r="J111" s="110">
        <f>J614</f>
        <v>491803.02999999997</v>
      </c>
      <c r="L111" s="107"/>
    </row>
    <row r="112" spans="2:12" s="9" customFormat="1" ht="19.899999999999999" hidden="1" customHeight="1">
      <c r="B112" s="107"/>
      <c r="D112" s="108" t="s">
        <v>140</v>
      </c>
      <c r="E112" s="109"/>
      <c r="F112" s="109"/>
      <c r="G112" s="109"/>
      <c r="H112" s="109"/>
      <c r="I112" s="109"/>
      <c r="J112" s="110">
        <f>J635</f>
        <v>710536.76</v>
      </c>
      <c r="L112" s="107"/>
    </row>
    <row r="113" spans="2:12" s="9" customFormat="1" ht="19.899999999999999" hidden="1" customHeight="1">
      <c r="B113" s="107"/>
      <c r="D113" s="108" t="s">
        <v>508</v>
      </c>
      <c r="E113" s="109"/>
      <c r="F113" s="109"/>
      <c r="G113" s="109"/>
      <c r="H113" s="109"/>
      <c r="I113" s="109"/>
      <c r="J113" s="110">
        <f>J694</f>
        <v>607982.96</v>
      </c>
      <c r="L113" s="107"/>
    </row>
    <row r="114" spans="2:12" s="9" customFormat="1" ht="19.899999999999999" hidden="1" customHeight="1">
      <c r="B114" s="107"/>
      <c r="D114" s="108" t="s">
        <v>509</v>
      </c>
      <c r="E114" s="109"/>
      <c r="F114" s="109"/>
      <c r="G114" s="109"/>
      <c r="H114" s="109"/>
      <c r="I114" s="109"/>
      <c r="J114" s="110">
        <f>J727</f>
        <v>5222.3999999999996</v>
      </c>
      <c r="L114" s="107"/>
    </row>
    <row r="115" spans="2:12" s="9" customFormat="1" ht="19.899999999999999" hidden="1" customHeight="1">
      <c r="B115" s="107"/>
      <c r="D115" s="108" t="s">
        <v>141</v>
      </c>
      <c r="E115" s="109"/>
      <c r="F115" s="109"/>
      <c r="G115" s="109"/>
      <c r="H115" s="109"/>
      <c r="I115" s="109"/>
      <c r="J115" s="110">
        <f>J730</f>
        <v>670793.98</v>
      </c>
      <c r="L115" s="107"/>
    </row>
    <row r="116" spans="2:12" s="9" customFormat="1" ht="19.899999999999999" hidden="1" customHeight="1">
      <c r="B116" s="107"/>
      <c r="D116" s="108" t="s">
        <v>142</v>
      </c>
      <c r="E116" s="109"/>
      <c r="F116" s="109"/>
      <c r="G116" s="109"/>
      <c r="H116" s="109"/>
      <c r="I116" s="109"/>
      <c r="J116" s="110">
        <f>J753</f>
        <v>405600.4</v>
      </c>
      <c r="L116" s="107"/>
    </row>
    <row r="117" spans="2:12" s="9" customFormat="1" ht="19.899999999999999" hidden="1" customHeight="1">
      <c r="B117" s="107"/>
      <c r="D117" s="108" t="s">
        <v>143</v>
      </c>
      <c r="E117" s="109"/>
      <c r="F117" s="109"/>
      <c r="G117" s="109"/>
      <c r="H117" s="109"/>
      <c r="I117" s="109"/>
      <c r="J117" s="110">
        <f>J809</f>
        <v>1190726.4999999998</v>
      </c>
      <c r="L117" s="107"/>
    </row>
    <row r="118" spans="2:12" s="9" customFormat="1" ht="19.899999999999999" hidden="1" customHeight="1">
      <c r="B118" s="107"/>
      <c r="D118" s="108" t="s">
        <v>144</v>
      </c>
      <c r="E118" s="109"/>
      <c r="F118" s="109"/>
      <c r="G118" s="109"/>
      <c r="H118" s="109"/>
      <c r="I118" s="109"/>
      <c r="J118" s="110">
        <f>J886</f>
        <v>510222.17</v>
      </c>
      <c r="L118" s="107"/>
    </row>
    <row r="119" spans="2:12" s="9" customFormat="1" ht="19.899999999999999" hidden="1" customHeight="1">
      <c r="B119" s="107"/>
      <c r="D119" s="108" t="s">
        <v>510</v>
      </c>
      <c r="E119" s="109"/>
      <c r="F119" s="109"/>
      <c r="G119" s="109"/>
      <c r="H119" s="109"/>
      <c r="I119" s="109"/>
      <c r="J119" s="110">
        <f>J911</f>
        <v>241131.51999999999</v>
      </c>
      <c r="L119" s="107"/>
    </row>
    <row r="120" spans="2:12" s="9" customFormat="1" ht="19.899999999999999" hidden="1" customHeight="1">
      <c r="B120" s="107"/>
      <c r="D120" s="108" t="s">
        <v>511</v>
      </c>
      <c r="E120" s="109"/>
      <c r="F120" s="109"/>
      <c r="G120" s="109"/>
      <c r="H120" s="109"/>
      <c r="I120" s="109"/>
      <c r="J120" s="110">
        <f>J925</f>
        <v>507872.24</v>
      </c>
      <c r="L120" s="107"/>
    </row>
    <row r="121" spans="2:12" s="9" customFormat="1" ht="19.899999999999999" hidden="1" customHeight="1">
      <c r="B121" s="107"/>
      <c r="D121" s="108" t="s">
        <v>145</v>
      </c>
      <c r="E121" s="109"/>
      <c r="F121" s="109"/>
      <c r="G121" s="109"/>
      <c r="H121" s="109"/>
      <c r="I121" s="109"/>
      <c r="J121" s="110">
        <f>J935</f>
        <v>330616.09999999998</v>
      </c>
      <c r="L121" s="107"/>
    </row>
    <row r="122" spans="2:12" s="9" customFormat="1" ht="19.899999999999999" hidden="1" customHeight="1">
      <c r="B122" s="107"/>
      <c r="D122" s="108" t="s">
        <v>512</v>
      </c>
      <c r="E122" s="109"/>
      <c r="F122" s="109"/>
      <c r="G122" s="109"/>
      <c r="H122" s="109"/>
      <c r="I122" s="109"/>
      <c r="J122" s="110">
        <f>J953</f>
        <v>679756.45</v>
      </c>
      <c r="L122" s="107"/>
    </row>
    <row r="123" spans="2:12" s="9" customFormat="1" ht="19.899999999999999" hidden="1" customHeight="1">
      <c r="B123" s="107"/>
      <c r="D123" s="108" t="s">
        <v>513</v>
      </c>
      <c r="E123" s="109"/>
      <c r="F123" s="109"/>
      <c r="G123" s="109"/>
      <c r="H123" s="109"/>
      <c r="I123" s="109"/>
      <c r="J123" s="110">
        <f>J976</f>
        <v>140900.38999999998</v>
      </c>
      <c r="L123" s="107"/>
    </row>
    <row r="124" spans="2:12" s="9" customFormat="1" ht="19.899999999999999" hidden="1" customHeight="1">
      <c r="B124" s="107"/>
      <c r="D124" s="108" t="s">
        <v>514</v>
      </c>
      <c r="E124" s="109"/>
      <c r="F124" s="109"/>
      <c r="G124" s="109"/>
      <c r="H124" s="109"/>
      <c r="I124" s="109"/>
      <c r="J124" s="110">
        <f>J998</f>
        <v>176164.65000000002</v>
      </c>
      <c r="L124" s="107"/>
    </row>
    <row r="125" spans="2:12" s="8" customFormat="1" ht="24.95" hidden="1" customHeight="1">
      <c r="B125" s="103"/>
      <c r="D125" s="104" t="s">
        <v>515</v>
      </c>
      <c r="E125" s="105"/>
      <c r="F125" s="105"/>
      <c r="G125" s="105"/>
      <c r="H125" s="105"/>
      <c r="I125" s="105"/>
      <c r="J125" s="106">
        <f>J1007</f>
        <v>282850.65000000002</v>
      </c>
      <c r="L125" s="103"/>
    </row>
    <row r="126" spans="2:12" s="9" customFormat="1" ht="19.899999999999999" hidden="1" customHeight="1">
      <c r="B126" s="107"/>
      <c r="D126" s="108" t="s">
        <v>516</v>
      </c>
      <c r="E126" s="109"/>
      <c r="F126" s="109"/>
      <c r="G126" s="109"/>
      <c r="H126" s="109"/>
      <c r="I126" s="109"/>
      <c r="J126" s="110">
        <f>J1008</f>
        <v>282850.65000000002</v>
      </c>
      <c r="L126" s="107"/>
    </row>
    <row r="127" spans="2:12" s="1" customFormat="1" ht="21.75" hidden="1" customHeight="1">
      <c r="B127" s="31"/>
      <c r="L127" s="31"/>
    </row>
    <row r="128" spans="2:12" s="1" customFormat="1" ht="6.95" hidden="1" customHeight="1">
      <c r="B128" s="43"/>
      <c r="C128" s="44"/>
      <c r="D128" s="44"/>
      <c r="E128" s="44"/>
      <c r="F128" s="44"/>
      <c r="G128" s="44"/>
      <c r="H128" s="44"/>
      <c r="I128" s="44"/>
      <c r="J128" s="44"/>
      <c r="K128" s="44"/>
      <c r="L128" s="31"/>
    </row>
    <row r="129" spans="2:12" hidden="1"/>
    <row r="130" spans="2:12" hidden="1"/>
    <row r="131" spans="2:12" hidden="1"/>
    <row r="132" spans="2:12" s="1" customFormat="1" ht="6.95" customHeight="1">
      <c r="B132" s="45"/>
      <c r="C132" s="46"/>
      <c r="D132" s="46"/>
      <c r="E132" s="46"/>
      <c r="F132" s="46"/>
      <c r="G132" s="46"/>
      <c r="H132" s="46"/>
      <c r="I132" s="46"/>
      <c r="J132" s="46"/>
      <c r="K132" s="46"/>
      <c r="L132" s="31"/>
    </row>
    <row r="133" spans="2:12" s="1" customFormat="1" ht="24.95" customHeight="1">
      <c r="B133" s="31"/>
      <c r="C133" s="20" t="s">
        <v>146</v>
      </c>
      <c r="L133" s="31"/>
    </row>
    <row r="134" spans="2:12" s="1" customFormat="1" ht="6.95" customHeight="1">
      <c r="B134" s="31"/>
      <c r="L134" s="31"/>
    </row>
    <row r="135" spans="2:12" s="1" customFormat="1" ht="12" customHeight="1">
      <c r="B135" s="31"/>
      <c r="C135" s="26" t="s">
        <v>16</v>
      </c>
      <c r="L135" s="31"/>
    </row>
    <row r="136" spans="2:12" s="1" customFormat="1" ht="26.25" customHeight="1">
      <c r="B136" s="31"/>
      <c r="E136" s="228" t="str">
        <f>E7</f>
        <v>STAVEBNÍ ÚPRAVY HASIČSKÉ ZBROJNICE HEŘMANICE - SLEZSKÁ OSTRAVA</v>
      </c>
      <c r="F136" s="229"/>
      <c r="G136" s="229"/>
      <c r="H136" s="229"/>
      <c r="L136" s="31"/>
    </row>
    <row r="137" spans="2:12" s="1" customFormat="1" ht="12" customHeight="1">
      <c r="B137" s="31"/>
      <c r="C137" s="26" t="s">
        <v>128</v>
      </c>
      <c r="L137" s="31"/>
    </row>
    <row r="138" spans="2:12" s="1" customFormat="1" ht="16.5" customHeight="1">
      <c r="B138" s="31"/>
      <c r="E138" s="222" t="str">
        <f>E9</f>
        <v>SO 01 - 2 - Objekt HZ - HSV + PSV</v>
      </c>
      <c r="F138" s="227"/>
      <c r="G138" s="227"/>
      <c r="H138" s="227"/>
      <c r="L138" s="31"/>
    </row>
    <row r="139" spans="2:12" s="1" customFormat="1" ht="6.95" customHeight="1">
      <c r="B139" s="31"/>
      <c r="L139" s="31"/>
    </row>
    <row r="140" spans="2:12" s="1" customFormat="1" ht="12" customHeight="1">
      <c r="B140" s="31"/>
      <c r="C140" s="26" t="s">
        <v>20</v>
      </c>
      <c r="F140" s="24" t="str">
        <f>F12</f>
        <v>SLEZSKÁ OSTRAVA</v>
      </c>
      <c r="I140" s="26" t="s">
        <v>22</v>
      </c>
      <c r="J140" s="51" t="str">
        <f>IF(J12="","",J12)</f>
        <v>10. 8. 2023</v>
      </c>
      <c r="L140" s="31"/>
    </row>
    <row r="141" spans="2:12" s="1" customFormat="1" ht="6.95" customHeight="1">
      <c r="B141" s="31"/>
      <c r="L141" s="31"/>
    </row>
    <row r="142" spans="2:12" s="1" customFormat="1" ht="15.2" customHeight="1">
      <c r="B142" s="31"/>
      <c r="C142" s="26" t="s">
        <v>24</v>
      </c>
      <c r="F142" s="24" t="str">
        <f>E15</f>
        <v>SMO - SLEZSKÁ OSTRAVA</v>
      </c>
      <c r="I142" s="26" t="s">
        <v>29</v>
      </c>
      <c r="J142" s="29" t="str">
        <f>E21</f>
        <v>SPAN s.r.o.</v>
      </c>
      <c r="L142" s="31"/>
    </row>
    <row r="143" spans="2:12" s="1" customFormat="1" ht="15.2" customHeight="1">
      <c r="B143" s="31"/>
      <c r="C143" s="26" t="s">
        <v>28</v>
      </c>
      <c r="F143" s="24" t="str">
        <f>IF(E18="","",E18)</f>
        <v>Hydor s.r.o.</v>
      </c>
      <c r="I143" s="26" t="s">
        <v>34</v>
      </c>
      <c r="J143" s="29" t="str">
        <f>E24</f>
        <v>SPAN S.R.O.</v>
      </c>
      <c r="L143" s="31"/>
    </row>
    <row r="144" spans="2:12" s="1" customFormat="1" ht="10.35" customHeight="1">
      <c r="B144" s="31"/>
      <c r="L144" s="31"/>
    </row>
    <row r="145" spans="2:65" s="10" customFormat="1" ht="29.25" customHeight="1">
      <c r="B145" s="111"/>
      <c r="C145" s="112" t="s">
        <v>147</v>
      </c>
      <c r="D145" s="113" t="s">
        <v>62</v>
      </c>
      <c r="E145" s="113" t="s">
        <v>58</v>
      </c>
      <c r="F145" s="113" t="s">
        <v>59</v>
      </c>
      <c r="G145" s="113" t="s">
        <v>148</v>
      </c>
      <c r="H145" s="113" t="s">
        <v>149</v>
      </c>
      <c r="I145" s="113" t="s">
        <v>150</v>
      </c>
      <c r="J145" s="113" t="s">
        <v>132</v>
      </c>
      <c r="K145" s="114" t="s">
        <v>151</v>
      </c>
      <c r="L145" s="111"/>
      <c r="M145" s="58" t="s">
        <v>1</v>
      </c>
      <c r="N145" s="59" t="s">
        <v>41</v>
      </c>
      <c r="O145" s="59" t="s">
        <v>152</v>
      </c>
      <c r="P145" s="59" t="s">
        <v>153</v>
      </c>
      <c r="Q145" s="59" t="s">
        <v>154</v>
      </c>
      <c r="R145" s="59" t="s">
        <v>155</v>
      </c>
      <c r="S145" s="59" t="s">
        <v>156</v>
      </c>
      <c r="T145" s="60" t="s">
        <v>157</v>
      </c>
    </row>
    <row r="146" spans="2:65" s="1" customFormat="1" ht="22.9" customHeight="1">
      <c r="B146" s="31"/>
      <c r="C146" s="63" t="s">
        <v>158</v>
      </c>
      <c r="J146" s="115">
        <f>BK146</f>
        <v>18651856.919999998</v>
      </c>
      <c r="L146" s="31"/>
      <c r="M146" s="61"/>
      <c r="N146" s="52"/>
      <c r="O146" s="52"/>
      <c r="P146" s="116">
        <f>P147+P613+P1007</f>
        <v>0</v>
      </c>
      <c r="Q146" s="52"/>
      <c r="R146" s="116">
        <f>R147+R613+R1007</f>
        <v>1958.6258906100002</v>
      </c>
      <c r="S146" s="52"/>
      <c r="T146" s="117">
        <f>T147+T613+T1007</f>
        <v>0</v>
      </c>
      <c r="AT146" s="16" t="s">
        <v>76</v>
      </c>
      <c r="AU146" s="16" t="s">
        <v>134</v>
      </c>
      <c r="BK146" s="118">
        <f>BK147+BK613+BK1007</f>
        <v>18651856.919999998</v>
      </c>
    </row>
    <row r="147" spans="2:65" s="11" customFormat="1" ht="25.9" customHeight="1">
      <c r="B147" s="119"/>
      <c r="D147" s="120" t="s">
        <v>76</v>
      </c>
      <c r="E147" s="121" t="s">
        <v>159</v>
      </c>
      <c r="F147" s="121" t="s">
        <v>160</v>
      </c>
      <c r="I147" s="122"/>
      <c r="J147" s="123">
        <f>BK147</f>
        <v>11699676.720000001</v>
      </c>
      <c r="L147" s="119"/>
      <c r="M147" s="124"/>
      <c r="P147" s="125">
        <f>P148+P224+P244+P354+P432+P563+P565+P611</f>
        <v>0</v>
      </c>
      <c r="R147" s="125">
        <f>R148+R224+R244+R354+R432+R563+R565+R611</f>
        <v>1915.8483937600001</v>
      </c>
      <c r="T147" s="126">
        <f>T148+T224+T244+T354+T432+T563+T565+T611</f>
        <v>0</v>
      </c>
      <c r="AR147" s="120" t="s">
        <v>85</v>
      </c>
      <c r="AT147" s="127" t="s">
        <v>76</v>
      </c>
      <c r="AU147" s="127" t="s">
        <v>77</v>
      </c>
      <c r="AY147" s="120" t="s">
        <v>161</v>
      </c>
      <c r="BK147" s="128">
        <f>BK148+BK224+BK244+BK354+BK432+BK563+BK565+BK611</f>
        <v>11699676.720000001</v>
      </c>
    </row>
    <row r="148" spans="2:65" s="11" customFormat="1" ht="22.9" customHeight="1">
      <c r="B148" s="119"/>
      <c r="D148" s="120" t="s">
        <v>76</v>
      </c>
      <c r="E148" s="129" t="s">
        <v>85</v>
      </c>
      <c r="F148" s="129" t="s">
        <v>517</v>
      </c>
      <c r="I148" s="122"/>
      <c r="J148" s="130">
        <f>BK148</f>
        <v>471570.42999999993</v>
      </c>
      <c r="L148" s="119"/>
      <c r="M148" s="124"/>
      <c r="P148" s="125">
        <f>SUM(P149:P223)</f>
        <v>0</v>
      </c>
      <c r="R148" s="125">
        <f>SUM(R149:R223)</f>
        <v>99.859948000000003</v>
      </c>
      <c r="T148" s="126">
        <f>SUM(T149:T223)</f>
        <v>0</v>
      </c>
      <c r="AR148" s="120" t="s">
        <v>85</v>
      </c>
      <c r="AT148" s="127" t="s">
        <v>76</v>
      </c>
      <c r="AU148" s="127" t="s">
        <v>85</v>
      </c>
      <c r="AY148" s="120" t="s">
        <v>161</v>
      </c>
      <c r="BK148" s="128">
        <f>SUM(BK149:BK223)</f>
        <v>471570.42999999993</v>
      </c>
    </row>
    <row r="149" spans="2:65" s="1" customFormat="1" ht="21.75" customHeight="1">
      <c r="B149" s="31"/>
      <c r="C149" s="131" t="s">
        <v>85</v>
      </c>
      <c r="D149" s="131" t="s">
        <v>164</v>
      </c>
      <c r="E149" s="132" t="s">
        <v>518</v>
      </c>
      <c r="F149" s="133" t="s">
        <v>519</v>
      </c>
      <c r="G149" s="134" t="s">
        <v>175</v>
      </c>
      <c r="H149" s="135">
        <v>520</v>
      </c>
      <c r="I149" s="136">
        <v>8.5399999999999991</v>
      </c>
      <c r="J149" s="137">
        <f>ROUND(I149*H149,2)</f>
        <v>4440.8</v>
      </c>
      <c r="K149" s="133" t="s">
        <v>168</v>
      </c>
      <c r="L149" s="31"/>
      <c r="M149" s="138" t="s">
        <v>1</v>
      </c>
      <c r="N149" s="139" t="s">
        <v>42</v>
      </c>
      <c r="P149" s="140">
        <f>O149*H149</f>
        <v>0</v>
      </c>
      <c r="Q149" s="140">
        <v>0</v>
      </c>
      <c r="R149" s="140">
        <f>Q149*H149</f>
        <v>0</v>
      </c>
      <c r="S149" s="140">
        <v>0</v>
      </c>
      <c r="T149" s="141">
        <f>S149*H149</f>
        <v>0</v>
      </c>
      <c r="AR149" s="142" t="s">
        <v>169</v>
      </c>
      <c r="AT149" s="142" t="s">
        <v>164</v>
      </c>
      <c r="AU149" s="142" t="s">
        <v>87</v>
      </c>
      <c r="AY149" s="16" t="s">
        <v>161</v>
      </c>
      <c r="BE149" s="143">
        <f>IF(N149="základní",J149,0)</f>
        <v>4440.8</v>
      </c>
      <c r="BF149" s="143">
        <f>IF(N149="snížená",J149,0)</f>
        <v>0</v>
      </c>
      <c r="BG149" s="143">
        <f>IF(N149="zákl. přenesená",J149,0)</f>
        <v>0</v>
      </c>
      <c r="BH149" s="143">
        <f>IF(N149="sníž. přenesená",J149,0)</f>
        <v>0</v>
      </c>
      <c r="BI149" s="143">
        <f>IF(N149="nulová",J149,0)</f>
        <v>0</v>
      </c>
      <c r="BJ149" s="16" t="s">
        <v>85</v>
      </c>
      <c r="BK149" s="143">
        <f>ROUND(I149*H149,2)</f>
        <v>4440.8</v>
      </c>
      <c r="BL149" s="16" t="s">
        <v>169</v>
      </c>
      <c r="BM149" s="142" t="s">
        <v>520</v>
      </c>
    </row>
    <row r="150" spans="2:65" s="1" customFormat="1" ht="19.5">
      <c r="B150" s="31"/>
      <c r="D150" s="144" t="s">
        <v>171</v>
      </c>
      <c r="F150" s="145" t="s">
        <v>521</v>
      </c>
      <c r="I150" s="146"/>
      <c r="L150" s="31"/>
      <c r="M150" s="147"/>
      <c r="T150" s="55"/>
      <c r="AT150" s="16" t="s">
        <v>171</v>
      </c>
      <c r="AU150" s="16" t="s">
        <v>87</v>
      </c>
    </row>
    <row r="151" spans="2:65" s="1" customFormat="1" ht="33" customHeight="1">
      <c r="B151" s="31"/>
      <c r="C151" s="131" t="s">
        <v>87</v>
      </c>
      <c r="D151" s="131" t="s">
        <v>164</v>
      </c>
      <c r="E151" s="132" t="s">
        <v>522</v>
      </c>
      <c r="F151" s="133" t="s">
        <v>523</v>
      </c>
      <c r="G151" s="134" t="s">
        <v>175</v>
      </c>
      <c r="H151" s="135">
        <v>31.2</v>
      </c>
      <c r="I151" s="136">
        <v>102.83</v>
      </c>
      <c r="J151" s="137">
        <f>ROUND(I151*H151,2)</f>
        <v>3208.3</v>
      </c>
      <c r="K151" s="133" t="s">
        <v>168</v>
      </c>
      <c r="L151" s="31"/>
      <c r="M151" s="138" t="s">
        <v>1</v>
      </c>
      <c r="N151" s="139" t="s">
        <v>42</v>
      </c>
      <c r="P151" s="140">
        <f>O151*H151</f>
        <v>0</v>
      </c>
      <c r="Q151" s="140">
        <v>0</v>
      </c>
      <c r="R151" s="140">
        <f>Q151*H151</f>
        <v>0</v>
      </c>
      <c r="S151" s="140">
        <v>0</v>
      </c>
      <c r="T151" s="141">
        <f>S151*H151</f>
        <v>0</v>
      </c>
      <c r="AR151" s="142" t="s">
        <v>169</v>
      </c>
      <c r="AT151" s="142" t="s">
        <v>164</v>
      </c>
      <c r="AU151" s="142" t="s">
        <v>87</v>
      </c>
      <c r="AY151" s="16" t="s">
        <v>161</v>
      </c>
      <c r="BE151" s="143">
        <f>IF(N151="základní",J151,0)</f>
        <v>3208.3</v>
      </c>
      <c r="BF151" s="143">
        <f>IF(N151="snížená",J151,0)</f>
        <v>0</v>
      </c>
      <c r="BG151" s="143">
        <f>IF(N151="zákl. přenesená",J151,0)</f>
        <v>0</v>
      </c>
      <c r="BH151" s="143">
        <f>IF(N151="sníž. přenesená",J151,0)</f>
        <v>0</v>
      </c>
      <c r="BI151" s="143">
        <f>IF(N151="nulová",J151,0)</f>
        <v>0</v>
      </c>
      <c r="BJ151" s="16" t="s">
        <v>85</v>
      </c>
      <c r="BK151" s="143">
        <f>ROUND(I151*H151,2)</f>
        <v>3208.3</v>
      </c>
      <c r="BL151" s="16" t="s">
        <v>169</v>
      </c>
      <c r="BM151" s="142" t="s">
        <v>524</v>
      </c>
    </row>
    <row r="152" spans="2:65" s="1" customFormat="1" ht="19.5">
      <c r="B152" s="31"/>
      <c r="D152" s="144" t="s">
        <v>171</v>
      </c>
      <c r="F152" s="145" t="s">
        <v>525</v>
      </c>
      <c r="I152" s="146"/>
      <c r="L152" s="31"/>
      <c r="M152" s="147"/>
      <c r="T152" s="55"/>
      <c r="AT152" s="16" t="s">
        <v>171</v>
      </c>
      <c r="AU152" s="16" t="s">
        <v>87</v>
      </c>
    </row>
    <row r="153" spans="2:65" s="1" customFormat="1" ht="16.5" customHeight="1">
      <c r="B153" s="31"/>
      <c r="C153" s="131" t="s">
        <v>181</v>
      </c>
      <c r="D153" s="131" t="s">
        <v>164</v>
      </c>
      <c r="E153" s="132" t="s">
        <v>526</v>
      </c>
      <c r="F153" s="133" t="s">
        <v>527</v>
      </c>
      <c r="G153" s="134" t="s">
        <v>207</v>
      </c>
      <c r="H153" s="135">
        <v>13</v>
      </c>
      <c r="I153" s="136">
        <v>469.32</v>
      </c>
      <c r="J153" s="137">
        <f t="shared" ref="J153:J158" si="0">ROUND(I153*H153,2)</f>
        <v>6101.16</v>
      </c>
      <c r="K153" s="133" t="s">
        <v>168</v>
      </c>
      <c r="L153" s="31"/>
      <c r="M153" s="138" t="s">
        <v>1</v>
      </c>
      <c r="N153" s="139" t="s">
        <v>42</v>
      </c>
      <c r="P153" s="140">
        <f t="shared" ref="P153:P158" si="1">O153*H153</f>
        <v>0</v>
      </c>
      <c r="Q153" s="140">
        <v>7.8700000000000003E-3</v>
      </c>
      <c r="R153" s="140">
        <f t="shared" ref="R153:R158" si="2">Q153*H153</f>
        <v>0.10231</v>
      </c>
      <c r="S153" s="140">
        <v>0</v>
      </c>
      <c r="T153" s="141">
        <f t="shared" ref="T153:T158" si="3">S153*H153</f>
        <v>0</v>
      </c>
      <c r="AR153" s="142" t="s">
        <v>169</v>
      </c>
      <c r="AT153" s="142" t="s">
        <v>164</v>
      </c>
      <c r="AU153" s="142" t="s">
        <v>87</v>
      </c>
      <c r="AY153" s="16" t="s">
        <v>161</v>
      </c>
      <c r="BE153" s="143">
        <f t="shared" ref="BE153:BE158" si="4">IF(N153="základní",J153,0)</f>
        <v>6101.16</v>
      </c>
      <c r="BF153" s="143">
        <f t="shared" ref="BF153:BF158" si="5">IF(N153="snížená",J153,0)</f>
        <v>0</v>
      </c>
      <c r="BG153" s="143">
        <f t="shared" ref="BG153:BG158" si="6">IF(N153="zákl. přenesená",J153,0)</f>
        <v>0</v>
      </c>
      <c r="BH153" s="143">
        <f t="shared" ref="BH153:BH158" si="7">IF(N153="sníž. přenesená",J153,0)</f>
        <v>0</v>
      </c>
      <c r="BI153" s="143">
        <f t="shared" ref="BI153:BI158" si="8">IF(N153="nulová",J153,0)</f>
        <v>0</v>
      </c>
      <c r="BJ153" s="16" t="s">
        <v>85</v>
      </c>
      <c r="BK153" s="143">
        <f t="shared" ref="BK153:BK158" si="9">ROUND(I153*H153,2)</f>
        <v>6101.16</v>
      </c>
      <c r="BL153" s="16" t="s">
        <v>169</v>
      </c>
      <c r="BM153" s="142" t="s">
        <v>528</v>
      </c>
    </row>
    <row r="154" spans="2:65" s="1" customFormat="1" ht="24.2" customHeight="1">
      <c r="B154" s="31"/>
      <c r="C154" s="131" t="s">
        <v>169</v>
      </c>
      <c r="D154" s="131" t="s">
        <v>164</v>
      </c>
      <c r="E154" s="132" t="s">
        <v>529</v>
      </c>
      <c r="F154" s="133" t="s">
        <v>530</v>
      </c>
      <c r="G154" s="134" t="s">
        <v>531</v>
      </c>
      <c r="H154" s="135">
        <v>78</v>
      </c>
      <c r="I154" s="136">
        <v>120.82</v>
      </c>
      <c r="J154" s="137">
        <f t="shared" si="0"/>
        <v>9423.9599999999991</v>
      </c>
      <c r="K154" s="133" t="s">
        <v>168</v>
      </c>
      <c r="L154" s="31"/>
      <c r="M154" s="138" t="s">
        <v>1</v>
      </c>
      <c r="N154" s="139" t="s">
        <v>42</v>
      </c>
      <c r="P154" s="140">
        <f t="shared" si="1"/>
        <v>0</v>
      </c>
      <c r="Q154" s="140">
        <v>4.0000000000000003E-5</v>
      </c>
      <c r="R154" s="140">
        <f t="shared" si="2"/>
        <v>3.1200000000000004E-3</v>
      </c>
      <c r="S154" s="140">
        <v>0</v>
      </c>
      <c r="T154" s="141">
        <f t="shared" si="3"/>
        <v>0</v>
      </c>
      <c r="AR154" s="142" t="s">
        <v>169</v>
      </c>
      <c r="AT154" s="142" t="s">
        <v>164</v>
      </c>
      <c r="AU154" s="142" t="s">
        <v>87</v>
      </c>
      <c r="AY154" s="16" t="s">
        <v>161</v>
      </c>
      <c r="BE154" s="143">
        <f t="shared" si="4"/>
        <v>9423.9599999999991</v>
      </c>
      <c r="BF154" s="143">
        <f t="shared" si="5"/>
        <v>0</v>
      </c>
      <c r="BG154" s="143">
        <f t="shared" si="6"/>
        <v>0</v>
      </c>
      <c r="BH154" s="143">
        <f t="shared" si="7"/>
        <v>0</v>
      </c>
      <c r="BI154" s="143">
        <f t="shared" si="8"/>
        <v>0</v>
      </c>
      <c r="BJ154" s="16" t="s">
        <v>85</v>
      </c>
      <c r="BK154" s="143">
        <f t="shared" si="9"/>
        <v>9423.9599999999991</v>
      </c>
      <c r="BL154" s="16" t="s">
        <v>169</v>
      </c>
      <c r="BM154" s="142" t="s">
        <v>532</v>
      </c>
    </row>
    <row r="155" spans="2:65" s="1" customFormat="1" ht="24.2" customHeight="1">
      <c r="B155" s="31"/>
      <c r="C155" s="131" t="s">
        <v>190</v>
      </c>
      <c r="D155" s="131" t="s">
        <v>164</v>
      </c>
      <c r="E155" s="132" t="s">
        <v>533</v>
      </c>
      <c r="F155" s="133" t="s">
        <v>534</v>
      </c>
      <c r="G155" s="134" t="s">
        <v>531</v>
      </c>
      <c r="H155" s="135">
        <v>26</v>
      </c>
      <c r="I155" s="136">
        <v>180.53</v>
      </c>
      <c r="J155" s="137">
        <f t="shared" si="0"/>
        <v>4693.78</v>
      </c>
      <c r="K155" s="133" t="s">
        <v>168</v>
      </c>
      <c r="L155" s="31"/>
      <c r="M155" s="138" t="s">
        <v>1</v>
      </c>
      <c r="N155" s="139" t="s">
        <v>42</v>
      </c>
      <c r="P155" s="140">
        <f t="shared" si="1"/>
        <v>0</v>
      </c>
      <c r="Q155" s="140">
        <v>8.0000000000000007E-5</v>
      </c>
      <c r="R155" s="140">
        <f t="shared" si="2"/>
        <v>2.0800000000000003E-3</v>
      </c>
      <c r="S155" s="140">
        <v>0</v>
      </c>
      <c r="T155" s="141">
        <f t="shared" si="3"/>
        <v>0</v>
      </c>
      <c r="AR155" s="142" t="s">
        <v>169</v>
      </c>
      <c r="AT155" s="142" t="s">
        <v>164</v>
      </c>
      <c r="AU155" s="142" t="s">
        <v>87</v>
      </c>
      <c r="AY155" s="16" t="s">
        <v>161</v>
      </c>
      <c r="BE155" s="143">
        <f t="shared" si="4"/>
        <v>4693.78</v>
      </c>
      <c r="BF155" s="143">
        <f t="shared" si="5"/>
        <v>0</v>
      </c>
      <c r="BG155" s="143">
        <f t="shared" si="6"/>
        <v>0</v>
      </c>
      <c r="BH155" s="143">
        <f t="shared" si="7"/>
        <v>0</v>
      </c>
      <c r="BI155" s="143">
        <f t="shared" si="8"/>
        <v>0</v>
      </c>
      <c r="BJ155" s="16" t="s">
        <v>85</v>
      </c>
      <c r="BK155" s="143">
        <f t="shared" si="9"/>
        <v>4693.78</v>
      </c>
      <c r="BL155" s="16" t="s">
        <v>169</v>
      </c>
      <c r="BM155" s="142" t="s">
        <v>535</v>
      </c>
    </row>
    <row r="156" spans="2:65" s="1" customFormat="1" ht="24.2" customHeight="1">
      <c r="B156" s="31"/>
      <c r="C156" s="131" t="s">
        <v>195</v>
      </c>
      <c r="D156" s="131" t="s">
        <v>164</v>
      </c>
      <c r="E156" s="132" t="s">
        <v>536</v>
      </c>
      <c r="F156" s="133" t="s">
        <v>537</v>
      </c>
      <c r="G156" s="134" t="s">
        <v>538</v>
      </c>
      <c r="H156" s="135">
        <v>20.8</v>
      </c>
      <c r="I156" s="136">
        <v>47.19</v>
      </c>
      <c r="J156" s="137">
        <f t="shared" si="0"/>
        <v>981.55</v>
      </c>
      <c r="K156" s="133" t="s">
        <v>168</v>
      </c>
      <c r="L156" s="31"/>
      <c r="M156" s="138" t="s">
        <v>1</v>
      </c>
      <c r="N156" s="139" t="s">
        <v>42</v>
      </c>
      <c r="P156" s="140">
        <f t="shared" si="1"/>
        <v>0</v>
      </c>
      <c r="Q156" s="140">
        <v>0</v>
      </c>
      <c r="R156" s="140">
        <f t="shared" si="2"/>
        <v>0</v>
      </c>
      <c r="S156" s="140">
        <v>0</v>
      </c>
      <c r="T156" s="141">
        <f t="shared" si="3"/>
        <v>0</v>
      </c>
      <c r="AR156" s="142" t="s">
        <v>169</v>
      </c>
      <c r="AT156" s="142" t="s">
        <v>164</v>
      </c>
      <c r="AU156" s="142" t="s">
        <v>87</v>
      </c>
      <c r="AY156" s="16" t="s">
        <v>161</v>
      </c>
      <c r="BE156" s="143">
        <f t="shared" si="4"/>
        <v>981.55</v>
      </c>
      <c r="BF156" s="143">
        <f t="shared" si="5"/>
        <v>0</v>
      </c>
      <c r="BG156" s="143">
        <f t="shared" si="6"/>
        <v>0</v>
      </c>
      <c r="BH156" s="143">
        <f t="shared" si="7"/>
        <v>0</v>
      </c>
      <c r="BI156" s="143">
        <f t="shared" si="8"/>
        <v>0</v>
      </c>
      <c r="BJ156" s="16" t="s">
        <v>85</v>
      </c>
      <c r="BK156" s="143">
        <f t="shared" si="9"/>
        <v>981.55</v>
      </c>
      <c r="BL156" s="16" t="s">
        <v>169</v>
      </c>
      <c r="BM156" s="142" t="s">
        <v>539</v>
      </c>
    </row>
    <row r="157" spans="2:65" s="1" customFormat="1" ht="24.2" customHeight="1">
      <c r="B157" s="31"/>
      <c r="C157" s="131" t="s">
        <v>200</v>
      </c>
      <c r="D157" s="131" t="s">
        <v>164</v>
      </c>
      <c r="E157" s="132" t="s">
        <v>540</v>
      </c>
      <c r="F157" s="133" t="s">
        <v>541</v>
      </c>
      <c r="G157" s="134" t="s">
        <v>207</v>
      </c>
      <c r="H157" s="135">
        <v>20.8</v>
      </c>
      <c r="I157" s="136">
        <v>967.11</v>
      </c>
      <c r="J157" s="137">
        <f t="shared" si="0"/>
        <v>20115.89</v>
      </c>
      <c r="K157" s="133" t="s">
        <v>168</v>
      </c>
      <c r="L157" s="31"/>
      <c r="M157" s="138" t="s">
        <v>1</v>
      </c>
      <c r="N157" s="139" t="s">
        <v>42</v>
      </c>
      <c r="P157" s="140">
        <f t="shared" si="1"/>
        <v>0</v>
      </c>
      <c r="Q157" s="140">
        <v>2.2100000000000002E-3</v>
      </c>
      <c r="R157" s="140">
        <f t="shared" si="2"/>
        <v>4.5968000000000002E-2</v>
      </c>
      <c r="S157" s="140">
        <v>0</v>
      </c>
      <c r="T157" s="141">
        <f t="shared" si="3"/>
        <v>0</v>
      </c>
      <c r="AR157" s="142" t="s">
        <v>169</v>
      </c>
      <c r="AT157" s="142" t="s">
        <v>164</v>
      </c>
      <c r="AU157" s="142" t="s">
        <v>87</v>
      </c>
      <c r="AY157" s="16" t="s">
        <v>161</v>
      </c>
      <c r="BE157" s="143">
        <f t="shared" si="4"/>
        <v>20115.89</v>
      </c>
      <c r="BF157" s="143">
        <f t="shared" si="5"/>
        <v>0</v>
      </c>
      <c r="BG157" s="143">
        <f t="shared" si="6"/>
        <v>0</v>
      </c>
      <c r="BH157" s="143">
        <f t="shared" si="7"/>
        <v>0</v>
      </c>
      <c r="BI157" s="143">
        <f t="shared" si="8"/>
        <v>0</v>
      </c>
      <c r="BJ157" s="16" t="s">
        <v>85</v>
      </c>
      <c r="BK157" s="143">
        <f t="shared" si="9"/>
        <v>20115.89</v>
      </c>
      <c r="BL157" s="16" t="s">
        <v>169</v>
      </c>
      <c r="BM157" s="142" t="s">
        <v>542</v>
      </c>
    </row>
    <row r="158" spans="2:65" s="1" customFormat="1" ht="24.2" customHeight="1">
      <c r="B158" s="31"/>
      <c r="C158" s="131" t="s">
        <v>204</v>
      </c>
      <c r="D158" s="131" t="s">
        <v>164</v>
      </c>
      <c r="E158" s="132" t="s">
        <v>543</v>
      </c>
      <c r="F158" s="133" t="s">
        <v>544</v>
      </c>
      <c r="G158" s="134" t="s">
        <v>207</v>
      </c>
      <c r="H158" s="135">
        <v>16.899999999999999</v>
      </c>
      <c r="I158" s="136">
        <v>363.13</v>
      </c>
      <c r="J158" s="137">
        <f t="shared" si="0"/>
        <v>6136.9</v>
      </c>
      <c r="K158" s="133" t="s">
        <v>168</v>
      </c>
      <c r="L158" s="31"/>
      <c r="M158" s="138" t="s">
        <v>1</v>
      </c>
      <c r="N158" s="139" t="s">
        <v>42</v>
      </c>
      <c r="P158" s="140">
        <f t="shared" si="1"/>
        <v>0</v>
      </c>
      <c r="Q158" s="140">
        <v>8.6800000000000002E-3</v>
      </c>
      <c r="R158" s="140">
        <f t="shared" si="2"/>
        <v>0.14669199999999999</v>
      </c>
      <c r="S158" s="140">
        <v>0</v>
      </c>
      <c r="T158" s="141">
        <f t="shared" si="3"/>
        <v>0</v>
      </c>
      <c r="AR158" s="142" t="s">
        <v>169</v>
      </c>
      <c r="AT158" s="142" t="s">
        <v>164</v>
      </c>
      <c r="AU158" s="142" t="s">
        <v>87</v>
      </c>
      <c r="AY158" s="16" t="s">
        <v>161</v>
      </c>
      <c r="BE158" s="143">
        <f t="shared" si="4"/>
        <v>6136.9</v>
      </c>
      <c r="BF158" s="143">
        <f t="shared" si="5"/>
        <v>0</v>
      </c>
      <c r="BG158" s="143">
        <f t="shared" si="6"/>
        <v>0</v>
      </c>
      <c r="BH158" s="143">
        <f t="shared" si="7"/>
        <v>0</v>
      </c>
      <c r="BI158" s="143">
        <f t="shared" si="8"/>
        <v>0</v>
      </c>
      <c r="BJ158" s="16" t="s">
        <v>85</v>
      </c>
      <c r="BK158" s="143">
        <f t="shared" si="9"/>
        <v>6136.9</v>
      </c>
      <c r="BL158" s="16" t="s">
        <v>169</v>
      </c>
      <c r="BM158" s="142" t="s">
        <v>545</v>
      </c>
    </row>
    <row r="159" spans="2:65" s="1" customFormat="1" ht="19.5">
      <c r="B159" s="31"/>
      <c r="D159" s="144" t="s">
        <v>171</v>
      </c>
      <c r="F159" s="145" t="s">
        <v>546</v>
      </c>
      <c r="I159" s="146"/>
      <c r="L159" s="31"/>
      <c r="M159" s="147"/>
      <c r="T159" s="55"/>
      <c r="AT159" s="16" t="s">
        <v>171</v>
      </c>
      <c r="AU159" s="16" t="s">
        <v>87</v>
      </c>
    </row>
    <row r="160" spans="2:65" s="12" customFormat="1">
      <c r="B160" s="148"/>
      <c r="D160" s="144" t="s">
        <v>178</v>
      </c>
      <c r="E160" s="149" t="s">
        <v>1</v>
      </c>
      <c r="F160" s="150" t="s">
        <v>547</v>
      </c>
      <c r="H160" s="151">
        <v>16.899999999999999</v>
      </c>
      <c r="I160" s="152"/>
      <c r="L160" s="148"/>
      <c r="M160" s="153"/>
      <c r="T160" s="154"/>
      <c r="AT160" s="149" t="s">
        <v>178</v>
      </c>
      <c r="AU160" s="149" t="s">
        <v>87</v>
      </c>
      <c r="AV160" s="12" t="s">
        <v>87</v>
      </c>
      <c r="AW160" s="12" t="s">
        <v>33</v>
      </c>
      <c r="AX160" s="12" t="s">
        <v>77</v>
      </c>
      <c r="AY160" s="149" t="s">
        <v>161</v>
      </c>
    </row>
    <row r="161" spans="2:65" s="13" customFormat="1">
      <c r="B161" s="155"/>
      <c r="D161" s="144" t="s">
        <v>178</v>
      </c>
      <c r="E161" s="156" t="s">
        <v>1</v>
      </c>
      <c r="F161" s="157" t="s">
        <v>180</v>
      </c>
      <c r="H161" s="158">
        <v>16.899999999999999</v>
      </c>
      <c r="I161" s="159"/>
      <c r="L161" s="155"/>
      <c r="M161" s="160"/>
      <c r="T161" s="161"/>
      <c r="AT161" s="156" t="s">
        <v>178</v>
      </c>
      <c r="AU161" s="156" t="s">
        <v>87</v>
      </c>
      <c r="AV161" s="13" t="s">
        <v>169</v>
      </c>
      <c r="AW161" s="13" t="s">
        <v>33</v>
      </c>
      <c r="AX161" s="13" t="s">
        <v>85</v>
      </c>
      <c r="AY161" s="156" t="s">
        <v>161</v>
      </c>
    </row>
    <row r="162" spans="2:65" s="1" customFormat="1" ht="24.2" customHeight="1">
      <c r="B162" s="31"/>
      <c r="C162" s="131" t="s">
        <v>162</v>
      </c>
      <c r="D162" s="131" t="s">
        <v>164</v>
      </c>
      <c r="E162" s="132" t="s">
        <v>548</v>
      </c>
      <c r="F162" s="133" t="s">
        <v>549</v>
      </c>
      <c r="G162" s="134" t="s">
        <v>207</v>
      </c>
      <c r="H162" s="135">
        <v>16.899999999999999</v>
      </c>
      <c r="I162" s="136">
        <v>289.8</v>
      </c>
      <c r="J162" s="137">
        <f>ROUND(I162*H162,2)</f>
        <v>4897.62</v>
      </c>
      <c r="K162" s="133" t="s">
        <v>168</v>
      </c>
      <c r="L162" s="31"/>
      <c r="M162" s="138" t="s">
        <v>1</v>
      </c>
      <c r="N162" s="139" t="s">
        <v>42</v>
      </c>
      <c r="P162" s="140">
        <f>O162*H162</f>
        <v>0</v>
      </c>
      <c r="Q162" s="140">
        <v>3.6900000000000002E-2</v>
      </c>
      <c r="R162" s="140">
        <f>Q162*H162</f>
        <v>0.62361</v>
      </c>
      <c r="S162" s="140">
        <v>0</v>
      </c>
      <c r="T162" s="141">
        <f>S162*H162</f>
        <v>0</v>
      </c>
      <c r="AR162" s="142" t="s">
        <v>169</v>
      </c>
      <c r="AT162" s="142" t="s">
        <v>164</v>
      </c>
      <c r="AU162" s="142" t="s">
        <v>87</v>
      </c>
      <c r="AY162" s="16" t="s">
        <v>161</v>
      </c>
      <c r="BE162" s="143">
        <f>IF(N162="základní",J162,0)</f>
        <v>4897.62</v>
      </c>
      <c r="BF162" s="143">
        <f>IF(N162="snížená",J162,0)</f>
        <v>0</v>
      </c>
      <c r="BG162" s="143">
        <f>IF(N162="zákl. přenesená",J162,0)</f>
        <v>0</v>
      </c>
      <c r="BH162" s="143">
        <f>IF(N162="sníž. přenesená",J162,0)</f>
        <v>0</v>
      </c>
      <c r="BI162" s="143">
        <f>IF(N162="nulová",J162,0)</f>
        <v>0</v>
      </c>
      <c r="BJ162" s="16" t="s">
        <v>85</v>
      </c>
      <c r="BK162" s="143">
        <f>ROUND(I162*H162,2)</f>
        <v>4897.62</v>
      </c>
      <c r="BL162" s="16" t="s">
        <v>169</v>
      </c>
      <c r="BM162" s="142" t="s">
        <v>550</v>
      </c>
    </row>
    <row r="163" spans="2:65" s="1" customFormat="1" ht="29.25">
      <c r="B163" s="31"/>
      <c r="D163" s="144" t="s">
        <v>171</v>
      </c>
      <c r="F163" s="145" t="s">
        <v>551</v>
      </c>
      <c r="I163" s="146"/>
      <c r="L163" s="31"/>
      <c r="M163" s="147"/>
      <c r="T163" s="55"/>
      <c r="AT163" s="16" t="s">
        <v>171</v>
      </c>
      <c r="AU163" s="16" t="s">
        <v>87</v>
      </c>
    </row>
    <row r="164" spans="2:65" s="12" customFormat="1">
      <c r="B164" s="148"/>
      <c r="D164" s="144" t="s">
        <v>178</v>
      </c>
      <c r="E164" s="149" t="s">
        <v>1</v>
      </c>
      <c r="F164" s="150" t="s">
        <v>547</v>
      </c>
      <c r="H164" s="151">
        <v>16.899999999999999</v>
      </c>
      <c r="I164" s="152"/>
      <c r="L164" s="148"/>
      <c r="M164" s="153"/>
      <c r="T164" s="154"/>
      <c r="AT164" s="149" t="s">
        <v>178</v>
      </c>
      <c r="AU164" s="149" t="s">
        <v>87</v>
      </c>
      <c r="AV164" s="12" t="s">
        <v>87</v>
      </c>
      <c r="AW164" s="12" t="s">
        <v>33</v>
      </c>
      <c r="AX164" s="12" t="s">
        <v>77</v>
      </c>
      <c r="AY164" s="149" t="s">
        <v>161</v>
      </c>
    </row>
    <row r="165" spans="2:65" s="13" customFormat="1">
      <c r="B165" s="155"/>
      <c r="D165" s="144" t="s">
        <v>178</v>
      </c>
      <c r="E165" s="156" t="s">
        <v>1</v>
      </c>
      <c r="F165" s="157" t="s">
        <v>180</v>
      </c>
      <c r="H165" s="158">
        <v>16.899999999999999</v>
      </c>
      <c r="I165" s="159"/>
      <c r="L165" s="155"/>
      <c r="M165" s="160"/>
      <c r="T165" s="161"/>
      <c r="AT165" s="156" t="s">
        <v>178</v>
      </c>
      <c r="AU165" s="156" t="s">
        <v>87</v>
      </c>
      <c r="AV165" s="13" t="s">
        <v>169</v>
      </c>
      <c r="AW165" s="13" t="s">
        <v>33</v>
      </c>
      <c r="AX165" s="13" t="s">
        <v>85</v>
      </c>
      <c r="AY165" s="156" t="s">
        <v>161</v>
      </c>
    </row>
    <row r="166" spans="2:65" s="1" customFormat="1" ht="24.2" customHeight="1">
      <c r="B166" s="31"/>
      <c r="C166" s="131" t="s">
        <v>213</v>
      </c>
      <c r="D166" s="131" t="s">
        <v>164</v>
      </c>
      <c r="E166" s="132" t="s">
        <v>552</v>
      </c>
      <c r="F166" s="133" t="s">
        <v>553</v>
      </c>
      <c r="G166" s="134" t="s">
        <v>167</v>
      </c>
      <c r="H166" s="135">
        <v>20.8</v>
      </c>
      <c r="I166" s="136">
        <v>409.51</v>
      </c>
      <c r="J166" s="137">
        <f>ROUND(I166*H166,2)</f>
        <v>8517.81</v>
      </c>
      <c r="K166" s="133" t="s">
        <v>168</v>
      </c>
      <c r="L166" s="31"/>
      <c r="M166" s="138" t="s">
        <v>1</v>
      </c>
      <c r="N166" s="139" t="s">
        <v>42</v>
      </c>
      <c r="P166" s="140">
        <f>O166*H166</f>
        <v>0</v>
      </c>
      <c r="Q166" s="140">
        <v>0</v>
      </c>
      <c r="R166" s="140">
        <f>Q166*H166</f>
        <v>0</v>
      </c>
      <c r="S166" s="140">
        <v>0</v>
      </c>
      <c r="T166" s="141">
        <f>S166*H166</f>
        <v>0</v>
      </c>
      <c r="AR166" s="142" t="s">
        <v>169</v>
      </c>
      <c r="AT166" s="142" t="s">
        <v>164</v>
      </c>
      <c r="AU166" s="142" t="s">
        <v>87</v>
      </c>
      <c r="AY166" s="16" t="s">
        <v>161</v>
      </c>
      <c r="BE166" s="143">
        <f>IF(N166="základní",J166,0)</f>
        <v>8517.81</v>
      </c>
      <c r="BF166" s="143">
        <f>IF(N166="snížená",J166,0)</f>
        <v>0</v>
      </c>
      <c r="BG166" s="143">
        <f>IF(N166="zákl. přenesená",J166,0)</f>
        <v>0</v>
      </c>
      <c r="BH166" s="143">
        <f>IF(N166="sníž. přenesená",J166,0)</f>
        <v>0</v>
      </c>
      <c r="BI166" s="143">
        <f>IF(N166="nulová",J166,0)</f>
        <v>0</v>
      </c>
      <c r="BJ166" s="16" t="s">
        <v>85</v>
      </c>
      <c r="BK166" s="143">
        <f>ROUND(I166*H166,2)</f>
        <v>8517.81</v>
      </c>
      <c r="BL166" s="16" t="s">
        <v>169</v>
      </c>
      <c r="BM166" s="142" t="s">
        <v>554</v>
      </c>
    </row>
    <row r="167" spans="2:65" s="1" customFormat="1" ht="24.2" customHeight="1">
      <c r="B167" s="31"/>
      <c r="C167" s="131" t="s">
        <v>220</v>
      </c>
      <c r="D167" s="131" t="s">
        <v>164</v>
      </c>
      <c r="E167" s="132" t="s">
        <v>555</v>
      </c>
      <c r="F167" s="133" t="s">
        <v>556</v>
      </c>
      <c r="G167" s="134" t="s">
        <v>167</v>
      </c>
      <c r="H167" s="135">
        <v>2.08</v>
      </c>
      <c r="I167" s="136">
        <v>5919.7</v>
      </c>
      <c r="J167" s="137">
        <f>ROUND(I167*H167,2)</f>
        <v>12312.98</v>
      </c>
      <c r="K167" s="133" t="s">
        <v>168</v>
      </c>
      <c r="L167" s="31"/>
      <c r="M167" s="138" t="s">
        <v>1</v>
      </c>
      <c r="N167" s="139" t="s">
        <v>42</v>
      </c>
      <c r="P167" s="140">
        <f>O167*H167</f>
        <v>0</v>
      </c>
      <c r="Q167" s="140">
        <v>0</v>
      </c>
      <c r="R167" s="140">
        <f>Q167*H167</f>
        <v>0</v>
      </c>
      <c r="S167" s="140">
        <v>0</v>
      </c>
      <c r="T167" s="141">
        <f>S167*H167</f>
        <v>0</v>
      </c>
      <c r="AR167" s="142" t="s">
        <v>169</v>
      </c>
      <c r="AT167" s="142" t="s">
        <v>164</v>
      </c>
      <c r="AU167" s="142" t="s">
        <v>87</v>
      </c>
      <c r="AY167" s="16" t="s">
        <v>161</v>
      </c>
      <c r="BE167" s="143">
        <f>IF(N167="základní",J167,0)</f>
        <v>12312.98</v>
      </c>
      <c r="BF167" s="143">
        <f>IF(N167="snížená",J167,0)</f>
        <v>0</v>
      </c>
      <c r="BG167" s="143">
        <f>IF(N167="zákl. přenesená",J167,0)</f>
        <v>0</v>
      </c>
      <c r="BH167" s="143">
        <f>IF(N167="sníž. přenesená",J167,0)</f>
        <v>0</v>
      </c>
      <c r="BI167" s="143">
        <f>IF(N167="nulová",J167,0)</f>
        <v>0</v>
      </c>
      <c r="BJ167" s="16" t="s">
        <v>85</v>
      </c>
      <c r="BK167" s="143">
        <f>ROUND(I167*H167,2)</f>
        <v>12312.98</v>
      </c>
      <c r="BL167" s="16" t="s">
        <v>169</v>
      </c>
      <c r="BM167" s="142" t="s">
        <v>557</v>
      </c>
    </row>
    <row r="168" spans="2:65" s="1" customFormat="1" ht="19.5">
      <c r="B168" s="31"/>
      <c r="D168" s="144" t="s">
        <v>171</v>
      </c>
      <c r="F168" s="145" t="s">
        <v>558</v>
      </c>
      <c r="I168" s="146"/>
      <c r="L168" s="31"/>
      <c r="M168" s="147"/>
      <c r="T168" s="55"/>
      <c r="AT168" s="16" t="s">
        <v>171</v>
      </c>
      <c r="AU168" s="16" t="s">
        <v>87</v>
      </c>
    </row>
    <row r="169" spans="2:65" s="1" customFormat="1" ht="33" customHeight="1">
      <c r="B169" s="31"/>
      <c r="C169" s="131" t="s">
        <v>225</v>
      </c>
      <c r="D169" s="131" t="s">
        <v>164</v>
      </c>
      <c r="E169" s="132" t="s">
        <v>559</v>
      </c>
      <c r="F169" s="133" t="s">
        <v>560</v>
      </c>
      <c r="G169" s="134" t="s">
        <v>167</v>
      </c>
      <c r="H169" s="135">
        <v>120.16500000000001</v>
      </c>
      <c r="I169" s="136">
        <v>98.03</v>
      </c>
      <c r="J169" s="137">
        <f>ROUND(I169*H169,2)</f>
        <v>11779.77</v>
      </c>
      <c r="K169" s="133" t="s">
        <v>168</v>
      </c>
      <c r="L169" s="31"/>
      <c r="M169" s="138" t="s">
        <v>1</v>
      </c>
      <c r="N169" s="139" t="s">
        <v>42</v>
      </c>
      <c r="P169" s="140">
        <f>O169*H169</f>
        <v>0</v>
      </c>
      <c r="Q169" s="140">
        <v>0</v>
      </c>
      <c r="R169" s="140">
        <f>Q169*H169</f>
        <v>0</v>
      </c>
      <c r="S169" s="140">
        <v>0</v>
      </c>
      <c r="T169" s="141">
        <f>S169*H169</f>
        <v>0</v>
      </c>
      <c r="AR169" s="142" t="s">
        <v>169</v>
      </c>
      <c r="AT169" s="142" t="s">
        <v>164</v>
      </c>
      <c r="AU169" s="142" t="s">
        <v>87</v>
      </c>
      <c r="AY169" s="16" t="s">
        <v>161</v>
      </c>
      <c r="BE169" s="143">
        <f>IF(N169="základní",J169,0)</f>
        <v>11779.77</v>
      </c>
      <c r="BF169" s="143">
        <f>IF(N169="snížená",J169,0)</f>
        <v>0</v>
      </c>
      <c r="BG169" s="143">
        <f>IF(N169="zákl. přenesená",J169,0)</f>
        <v>0</v>
      </c>
      <c r="BH169" s="143">
        <f>IF(N169="sníž. přenesená",J169,0)</f>
        <v>0</v>
      </c>
      <c r="BI169" s="143">
        <f>IF(N169="nulová",J169,0)</f>
        <v>0</v>
      </c>
      <c r="BJ169" s="16" t="s">
        <v>85</v>
      </c>
      <c r="BK169" s="143">
        <f>ROUND(I169*H169,2)</f>
        <v>11779.77</v>
      </c>
      <c r="BL169" s="16" t="s">
        <v>169</v>
      </c>
      <c r="BM169" s="142" t="s">
        <v>561</v>
      </c>
    </row>
    <row r="170" spans="2:65" s="1" customFormat="1" ht="19.5">
      <c r="B170" s="31"/>
      <c r="D170" s="144" t="s">
        <v>171</v>
      </c>
      <c r="F170" s="145" t="s">
        <v>562</v>
      </c>
      <c r="I170" s="146"/>
      <c r="L170" s="31"/>
      <c r="M170" s="147"/>
      <c r="T170" s="55"/>
      <c r="AT170" s="16" t="s">
        <v>171</v>
      </c>
      <c r="AU170" s="16" t="s">
        <v>87</v>
      </c>
    </row>
    <row r="171" spans="2:65" s="14" customFormat="1">
      <c r="B171" s="162"/>
      <c r="D171" s="144" t="s">
        <v>178</v>
      </c>
      <c r="E171" s="163" t="s">
        <v>1</v>
      </c>
      <c r="F171" s="164" t="s">
        <v>563</v>
      </c>
      <c r="H171" s="163" t="s">
        <v>1</v>
      </c>
      <c r="I171" s="165"/>
      <c r="L171" s="162"/>
      <c r="M171" s="166"/>
      <c r="T171" s="167"/>
      <c r="AT171" s="163" t="s">
        <v>178</v>
      </c>
      <c r="AU171" s="163" t="s">
        <v>87</v>
      </c>
      <c r="AV171" s="14" t="s">
        <v>85</v>
      </c>
      <c r="AW171" s="14" t="s">
        <v>33</v>
      </c>
      <c r="AX171" s="14" t="s">
        <v>77</v>
      </c>
      <c r="AY171" s="163" t="s">
        <v>161</v>
      </c>
    </row>
    <row r="172" spans="2:65" s="12" customFormat="1">
      <c r="B172" s="148"/>
      <c r="D172" s="144" t="s">
        <v>178</v>
      </c>
      <c r="E172" s="149" t="s">
        <v>1</v>
      </c>
      <c r="F172" s="150" t="s">
        <v>564</v>
      </c>
      <c r="H172" s="151">
        <v>120.16500000000001</v>
      </c>
      <c r="I172" s="152"/>
      <c r="L172" s="148"/>
      <c r="M172" s="153"/>
      <c r="T172" s="154"/>
      <c r="AT172" s="149" t="s">
        <v>178</v>
      </c>
      <c r="AU172" s="149" t="s">
        <v>87</v>
      </c>
      <c r="AV172" s="12" t="s">
        <v>87</v>
      </c>
      <c r="AW172" s="12" t="s">
        <v>33</v>
      </c>
      <c r="AX172" s="12" t="s">
        <v>77</v>
      </c>
      <c r="AY172" s="149" t="s">
        <v>161</v>
      </c>
    </row>
    <row r="173" spans="2:65" s="13" customFormat="1">
      <c r="B173" s="155"/>
      <c r="D173" s="144" t="s">
        <v>178</v>
      </c>
      <c r="E173" s="156" t="s">
        <v>1</v>
      </c>
      <c r="F173" s="157" t="s">
        <v>180</v>
      </c>
      <c r="H173" s="158">
        <v>120.16500000000001</v>
      </c>
      <c r="I173" s="159"/>
      <c r="L173" s="155"/>
      <c r="M173" s="160"/>
      <c r="T173" s="161"/>
      <c r="AT173" s="156" t="s">
        <v>178</v>
      </c>
      <c r="AU173" s="156" t="s">
        <v>87</v>
      </c>
      <c r="AV173" s="13" t="s">
        <v>169</v>
      </c>
      <c r="AW173" s="13" t="s">
        <v>33</v>
      </c>
      <c r="AX173" s="13" t="s">
        <v>85</v>
      </c>
      <c r="AY173" s="156" t="s">
        <v>161</v>
      </c>
    </row>
    <row r="174" spans="2:65" s="1" customFormat="1" ht="37.9" customHeight="1">
      <c r="B174" s="31"/>
      <c r="C174" s="131" t="s">
        <v>229</v>
      </c>
      <c r="D174" s="131" t="s">
        <v>164</v>
      </c>
      <c r="E174" s="132" t="s">
        <v>565</v>
      </c>
      <c r="F174" s="133" t="s">
        <v>566</v>
      </c>
      <c r="G174" s="134" t="s">
        <v>167</v>
      </c>
      <c r="H174" s="135">
        <v>2.08</v>
      </c>
      <c r="I174" s="136">
        <v>5831.86</v>
      </c>
      <c r="J174" s="137">
        <f>ROUND(I174*H174,2)</f>
        <v>12130.27</v>
      </c>
      <c r="K174" s="133" t="s">
        <v>1</v>
      </c>
      <c r="L174" s="31"/>
      <c r="M174" s="138" t="s">
        <v>1</v>
      </c>
      <c r="N174" s="139" t="s">
        <v>42</v>
      </c>
      <c r="P174" s="140">
        <f>O174*H174</f>
        <v>0</v>
      </c>
      <c r="Q174" s="140">
        <v>0</v>
      </c>
      <c r="R174" s="140">
        <f>Q174*H174</f>
        <v>0</v>
      </c>
      <c r="S174" s="140">
        <v>0</v>
      </c>
      <c r="T174" s="141">
        <f>S174*H174</f>
        <v>0</v>
      </c>
      <c r="AR174" s="142" t="s">
        <v>169</v>
      </c>
      <c r="AT174" s="142" t="s">
        <v>164</v>
      </c>
      <c r="AU174" s="142" t="s">
        <v>87</v>
      </c>
      <c r="AY174" s="16" t="s">
        <v>161</v>
      </c>
      <c r="BE174" s="143">
        <f>IF(N174="základní",J174,0)</f>
        <v>12130.27</v>
      </c>
      <c r="BF174" s="143">
        <f>IF(N174="snížená",J174,0)</f>
        <v>0</v>
      </c>
      <c r="BG174" s="143">
        <f>IF(N174="zákl. přenesená",J174,0)</f>
        <v>0</v>
      </c>
      <c r="BH174" s="143">
        <f>IF(N174="sníž. přenesená",J174,0)</f>
        <v>0</v>
      </c>
      <c r="BI174" s="143">
        <f>IF(N174="nulová",J174,0)</f>
        <v>0</v>
      </c>
      <c r="BJ174" s="16" t="s">
        <v>85</v>
      </c>
      <c r="BK174" s="143">
        <f>ROUND(I174*H174,2)</f>
        <v>12130.27</v>
      </c>
      <c r="BL174" s="16" t="s">
        <v>169</v>
      </c>
      <c r="BM174" s="142" t="s">
        <v>567</v>
      </c>
    </row>
    <row r="175" spans="2:65" s="1" customFormat="1" ht="19.5">
      <c r="B175" s="31"/>
      <c r="D175" s="144" t="s">
        <v>171</v>
      </c>
      <c r="F175" s="145" t="s">
        <v>562</v>
      </c>
      <c r="I175" s="146"/>
      <c r="L175" s="31"/>
      <c r="M175" s="147"/>
      <c r="T175" s="55"/>
      <c r="AT175" s="16" t="s">
        <v>171</v>
      </c>
      <c r="AU175" s="16" t="s">
        <v>87</v>
      </c>
    </row>
    <row r="176" spans="2:65" s="1" customFormat="1" ht="33" customHeight="1">
      <c r="B176" s="31"/>
      <c r="C176" s="131" t="s">
        <v>234</v>
      </c>
      <c r="D176" s="131" t="s">
        <v>164</v>
      </c>
      <c r="E176" s="132" t="s">
        <v>568</v>
      </c>
      <c r="F176" s="133" t="s">
        <v>569</v>
      </c>
      <c r="G176" s="134" t="s">
        <v>167</v>
      </c>
      <c r="H176" s="135">
        <v>87</v>
      </c>
      <c r="I176" s="136">
        <v>200</v>
      </c>
      <c r="J176" s="137">
        <f>ROUND(I176*H176,2)</f>
        <v>17400</v>
      </c>
      <c r="K176" s="133" t="s">
        <v>168</v>
      </c>
      <c r="L176" s="31"/>
      <c r="M176" s="138" t="s">
        <v>1</v>
      </c>
      <c r="N176" s="139" t="s">
        <v>42</v>
      </c>
      <c r="P176" s="140">
        <f>O176*H176</f>
        <v>0</v>
      </c>
      <c r="Q176" s="140">
        <v>0</v>
      </c>
      <c r="R176" s="140">
        <f>Q176*H176</f>
        <v>0</v>
      </c>
      <c r="S176" s="140">
        <v>0</v>
      </c>
      <c r="T176" s="141">
        <f>S176*H176</f>
        <v>0</v>
      </c>
      <c r="AR176" s="142" t="s">
        <v>169</v>
      </c>
      <c r="AT176" s="142" t="s">
        <v>164</v>
      </c>
      <c r="AU176" s="142" t="s">
        <v>87</v>
      </c>
      <c r="AY176" s="16" t="s">
        <v>161</v>
      </c>
      <c r="BE176" s="143">
        <f>IF(N176="základní",J176,0)</f>
        <v>17400</v>
      </c>
      <c r="BF176" s="143">
        <f>IF(N176="snížená",J176,0)</f>
        <v>0</v>
      </c>
      <c r="BG176" s="143">
        <f>IF(N176="zákl. přenesená",J176,0)</f>
        <v>0</v>
      </c>
      <c r="BH176" s="143">
        <f>IF(N176="sníž. přenesená",J176,0)</f>
        <v>0</v>
      </c>
      <c r="BI176" s="143">
        <f>IF(N176="nulová",J176,0)</f>
        <v>0</v>
      </c>
      <c r="BJ176" s="16" t="s">
        <v>85</v>
      </c>
      <c r="BK176" s="143">
        <f>ROUND(I176*H176,2)</f>
        <v>17400</v>
      </c>
      <c r="BL176" s="16" t="s">
        <v>169</v>
      </c>
      <c r="BM176" s="142" t="s">
        <v>570</v>
      </c>
    </row>
    <row r="177" spans="2:65" s="1" customFormat="1" ht="19.5">
      <c r="B177" s="31"/>
      <c r="D177" s="144" t="s">
        <v>171</v>
      </c>
      <c r="F177" s="145" t="s">
        <v>562</v>
      </c>
      <c r="I177" s="146"/>
      <c r="L177" s="31"/>
      <c r="M177" s="147"/>
      <c r="T177" s="55"/>
      <c r="AT177" s="16" t="s">
        <v>171</v>
      </c>
      <c r="AU177" s="16" t="s">
        <v>87</v>
      </c>
    </row>
    <row r="178" spans="2:65" s="1" customFormat="1" ht="33" customHeight="1">
      <c r="B178" s="31"/>
      <c r="C178" s="131" t="s">
        <v>8</v>
      </c>
      <c r="D178" s="131" t="s">
        <v>164</v>
      </c>
      <c r="E178" s="132" t="s">
        <v>571</v>
      </c>
      <c r="F178" s="133" t="s">
        <v>572</v>
      </c>
      <c r="G178" s="134" t="s">
        <v>167</v>
      </c>
      <c r="H178" s="135">
        <v>10.4</v>
      </c>
      <c r="I178" s="136">
        <v>291.64</v>
      </c>
      <c r="J178" s="137">
        <f>ROUND(I178*H178,2)</f>
        <v>3033.06</v>
      </c>
      <c r="K178" s="133" t="s">
        <v>168</v>
      </c>
      <c r="L178" s="31"/>
      <c r="M178" s="138" t="s">
        <v>1</v>
      </c>
      <c r="N178" s="139" t="s">
        <v>42</v>
      </c>
      <c r="P178" s="140">
        <f>O178*H178</f>
        <v>0</v>
      </c>
      <c r="Q178" s="140">
        <v>0</v>
      </c>
      <c r="R178" s="140">
        <f>Q178*H178</f>
        <v>0</v>
      </c>
      <c r="S178" s="140">
        <v>0</v>
      </c>
      <c r="T178" s="141">
        <f>S178*H178</f>
        <v>0</v>
      </c>
      <c r="AR178" s="142" t="s">
        <v>169</v>
      </c>
      <c r="AT178" s="142" t="s">
        <v>164</v>
      </c>
      <c r="AU178" s="142" t="s">
        <v>87</v>
      </c>
      <c r="AY178" s="16" t="s">
        <v>161</v>
      </c>
      <c r="BE178" s="143">
        <f>IF(N178="základní",J178,0)</f>
        <v>3033.06</v>
      </c>
      <c r="BF178" s="143">
        <f>IF(N178="snížená",J178,0)</f>
        <v>0</v>
      </c>
      <c r="BG178" s="143">
        <f>IF(N178="zákl. přenesená",J178,0)</f>
        <v>0</v>
      </c>
      <c r="BH178" s="143">
        <f>IF(N178="sníž. přenesená",J178,0)</f>
        <v>0</v>
      </c>
      <c r="BI178" s="143">
        <f>IF(N178="nulová",J178,0)</f>
        <v>0</v>
      </c>
      <c r="BJ178" s="16" t="s">
        <v>85</v>
      </c>
      <c r="BK178" s="143">
        <f>ROUND(I178*H178,2)</f>
        <v>3033.06</v>
      </c>
      <c r="BL178" s="16" t="s">
        <v>169</v>
      </c>
      <c r="BM178" s="142" t="s">
        <v>573</v>
      </c>
    </row>
    <row r="179" spans="2:65" s="1" customFormat="1" ht="33" customHeight="1">
      <c r="B179" s="31"/>
      <c r="C179" s="131" t="s">
        <v>244</v>
      </c>
      <c r="D179" s="131" t="s">
        <v>164</v>
      </c>
      <c r="E179" s="132" t="s">
        <v>574</v>
      </c>
      <c r="F179" s="133" t="s">
        <v>575</v>
      </c>
      <c r="G179" s="134" t="s">
        <v>167</v>
      </c>
      <c r="H179" s="135">
        <v>213</v>
      </c>
      <c r="I179" s="136">
        <v>100</v>
      </c>
      <c r="J179" s="137">
        <f>ROUND(I179*H179,2)</f>
        <v>21300</v>
      </c>
      <c r="K179" s="133" t="s">
        <v>168</v>
      </c>
      <c r="L179" s="31"/>
      <c r="M179" s="138" t="s">
        <v>1</v>
      </c>
      <c r="N179" s="139" t="s">
        <v>42</v>
      </c>
      <c r="P179" s="140">
        <f>O179*H179</f>
        <v>0</v>
      </c>
      <c r="Q179" s="140">
        <v>0</v>
      </c>
      <c r="R179" s="140">
        <f>Q179*H179</f>
        <v>0</v>
      </c>
      <c r="S179" s="140">
        <v>0</v>
      </c>
      <c r="T179" s="141">
        <f>S179*H179</f>
        <v>0</v>
      </c>
      <c r="AR179" s="142" t="s">
        <v>169</v>
      </c>
      <c r="AT179" s="142" t="s">
        <v>164</v>
      </c>
      <c r="AU179" s="142" t="s">
        <v>87</v>
      </c>
      <c r="AY179" s="16" t="s">
        <v>161</v>
      </c>
      <c r="BE179" s="143">
        <f>IF(N179="základní",J179,0)</f>
        <v>21300</v>
      </c>
      <c r="BF179" s="143">
        <f>IF(N179="snížená",J179,0)</f>
        <v>0</v>
      </c>
      <c r="BG179" s="143">
        <f>IF(N179="zákl. přenesená",J179,0)</f>
        <v>0</v>
      </c>
      <c r="BH179" s="143">
        <f>IF(N179="sníž. přenesená",J179,0)</f>
        <v>0</v>
      </c>
      <c r="BI179" s="143">
        <f>IF(N179="nulová",J179,0)</f>
        <v>0</v>
      </c>
      <c r="BJ179" s="16" t="s">
        <v>85</v>
      </c>
      <c r="BK179" s="143">
        <f>ROUND(I179*H179,2)</f>
        <v>21300</v>
      </c>
      <c r="BL179" s="16" t="s">
        <v>169</v>
      </c>
      <c r="BM179" s="142" t="s">
        <v>576</v>
      </c>
    </row>
    <row r="180" spans="2:65" s="1" customFormat="1" ht="19.5">
      <c r="B180" s="31"/>
      <c r="D180" s="144" t="s">
        <v>171</v>
      </c>
      <c r="F180" s="145" t="s">
        <v>562</v>
      </c>
      <c r="I180" s="146"/>
      <c r="L180" s="31"/>
      <c r="M180" s="147"/>
      <c r="T180" s="55"/>
      <c r="AT180" s="16" t="s">
        <v>171</v>
      </c>
      <c r="AU180" s="16" t="s">
        <v>87</v>
      </c>
    </row>
    <row r="181" spans="2:65" s="12" customFormat="1">
      <c r="B181" s="148"/>
      <c r="D181" s="144" t="s">
        <v>178</v>
      </c>
      <c r="E181" s="149" t="s">
        <v>1</v>
      </c>
      <c r="F181" s="150" t="s">
        <v>577</v>
      </c>
      <c r="H181" s="151">
        <v>213</v>
      </c>
      <c r="I181" s="152"/>
      <c r="L181" s="148"/>
      <c r="M181" s="153"/>
      <c r="T181" s="154"/>
      <c r="AT181" s="149" t="s">
        <v>178</v>
      </c>
      <c r="AU181" s="149" t="s">
        <v>87</v>
      </c>
      <c r="AV181" s="12" t="s">
        <v>87</v>
      </c>
      <c r="AW181" s="12" t="s">
        <v>33</v>
      </c>
      <c r="AX181" s="12" t="s">
        <v>77</v>
      </c>
      <c r="AY181" s="149" t="s">
        <v>161</v>
      </c>
    </row>
    <row r="182" spans="2:65" s="13" customFormat="1">
      <c r="B182" s="155"/>
      <c r="D182" s="144" t="s">
        <v>178</v>
      </c>
      <c r="E182" s="156" t="s">
        <v>1</v>
      </c>
      <c r="F182" s="157" t="s">
        <v>180</v>
      </c>
      <c r="H182" s="158">
        <v>213</v>
      </c>
      <c r="I182" s="159"/>
      <c r="L182" s="155"/>
      <c r="M182" s="160"/>
      <c r="T182" s="161"/>
      <c r="AT182" s="156" t="s">
        <v>178</v>
      </c>
      <c r="AU182" s="156" t="s">
        <v>87</v>
      </c>
      <c r="AV182" s="13" t="s">
        <v>169</v>
      </c>
      <c r="AW182" s="13" t="s">
        <v>33</v>
      </c>
      <c r="AX182" s="13" t="s">
        <v>85</v>
      </c>
      <c r="AY182" s="156" t="s">
        <v>161</v>
      </c>
    </row>
    <row r="183" spans="2:65" s="1" customFormat="1" ht="21.75" customHeight="1">
      <c r="B183" s="31"/>
      <c r="C183" s="131" t="s">
        <v>249</v>
      </c>
      <c r="D183" s="131" t="s">
        <v>164</v>
      </c>
      <c r="E183" s="132" t="s">
        <v>578</v>
      </c>
      <c r="F183" s="133" t="s">
        <v>579</v>
      </c>
      <c r="G183" s="134" t="s">
        <v>175</v>
      </c>
      <c r="H183" s="135">
        <v>160</v>
      </c>
      <c r="I183" s="136">
        <v>127.98</v>
      </c>
      <c r="J183" s="137">
        <f>ROUND(I183*H183,2)</f>
        <v>20476.8</v>
      </c>
      <c r="K183" s="133" t="s">
        <v>168</v>
      </c>
      <c r="L183" s="31"/>
      <c r="M183" s="138" t="s">
        <v>1</v>
      </c>
      <c r="N183" s="139" t="s">
        <v>42</v>
      </c>
      <c r="P183" s="140">
        <f>O183*H183</f>
        <v>0</v>
      </c>
      <c r="Q183" s="140">
        <v>8.4000000000000003E-4</v>
      </c>
      <c r="R183" s="140">
        <f>Q183*H183</f>
        <v>0.13440000000000002</v>
      </c>
      <c r="S183" s="140">
        <v>0</v>
      </c>
      <c r="T183" s="141">
        <f>S183*H183</f>
        <v>0</v>
      </c>
      <c r="AR183" s="142" t="s">
        <v>169</v>
      </c>
      <c r="AT183" s="142" t="s">
        <v>164</v>
      </c>
      <c r="AU183" s="142" t="s">
        <v>87</v>
      </c>
      <c r="AY183" s="16" t="s">
        <v>161</v>
      </c>
      <c r="BE183" s="143">
        <f>IF(N183="základní",J183,0)</f>
        <v>20476.8</v>
      </c>
      <c r="BF183" s="143">
        <f>IF(N183="snížená",J183,0)</f>
        <v>0</v>
      </c>
      <c r="BG183" s="143">
        <f>IF(N183="zákl. přenesená",J183,0)</f>
        <v>0</v>
      </c>
      <c r="BH183" s="143">
        <f>IF(N183="sníž. přenesená",J183,0)</f>
        <v>0</v>
      </c>
      <c r="BI183" s="143">
        <f>IF(N183="nulová",J183,0)</f>
        <v>0</v>
      </c>
      <c r="BJ183" s="16" t="s">
        <v>85</v>
      </c>
      <c r="BK183" s="143">
        <f>ROUND(I183*H183,2)</f>
        <v>20476.8</v>
      </c>
      <c r="BL183" s="16" t="s">
        <v>169</v>
      </c>
      <c r="BM183" s="142" t="s">
        <v>580</v>
      </c>
    </row>
    <row r="184" spans="2:65" s="12" customFormat="1">
      <c r="B184" s="148"/>
      <c r="D184" s="144" t="s">
        <v>178</v>
      </c>
      <c r="E184" s="149" t="s">
        <v>1</v>
      </c>
      <c r="F184" s="150" t="s">
        <v>581</v>
      </c>
      <c r="H184" s="151">
        <v>160</v>
      </c>
      <c r="I184" s="152"/>
      <c r="L184" s="148"/>
      <c r="M184" s="153"/>
      <c r="T184" s="154"/>
      <c r="AT184" s="149" t="s">
        <v>178</v>
      </c>
      <c r="AU184" s="149" t="s">
        <v>87</v>
      </c>
      <c r="AV184" s="12" t="s">
        <v>87</v>
      </c>
      <c r="AW184" s="12" t="s">
        <v>33</v>
      </c>
      <c r="AX184" s="12" t="s">
        <v>77</v>
      </c>
      <c r="AY184" s="149" t="s">
        <v>161</v>
      </c>
    </row>
    <row r="185" spans="2:65" s="13" customFormat="1">
      <c r="B185" s="155"/>
      <c r="D185" s="144" t="s">
        <v>178</v>
      </c>
      <c r="E185" s="156" t="s">
        <v>1</v>
      </c>
      <c r="F185" s="157" t="s">
        <v>180</v>
      </c>
      <c r="H185" s="158">
        <v>160</v>
      </c>
      <c r="I185" s="159"/>
      <c r="L185" s="155"/>
      <c r="M185" s="160"/>
      <c r="T185" s="161"/>
      <c r="AT185" s="156" t="s">
        <v>178</v>
      </c>
      <c r="AU185" s="156" t="s">
        <v>87</v>
      </c>
      <c r="AV185" s="13" t="s">
        <v>169</v>
      </c>
      <c r="AW185" s="13" t="s">
        <v>33</v>
      </c>
      <c r="AX185" s="13" t="s">
        <v>85</v>
      </c>
      <c r="AY185" s="156" t="s">
        <v>161</v>
      </c>
    </row>
    <row r="186" spans="2:65" s="1" customFormat="1" ht="24.2" customHeight="1">
      <c r="B186" s="31"/>
      <c r="C186" s="131" t="s">
        <v>255</v>
      </c>
      <c r="D186" s="131" t="s">
        <v>164</v>
      </c>
      <c r="E186" s="132" t="s">
        <v>582</v>
      </c>
      <c r="F186" s="133" t="s">
        <v>583</v>
      </c>
      <c r="G186" s="134" t="s">
        <v>175</v>
      </c>
      <c r="H186" s="135">
        <v>160</v>
      </c>
      <c r="I186" s="136">
        <v>71.459999999999994</v>
      </c>
      <c r="J186" s="137">
        <f>ROUND(I186*H186,2)</f>
        <v>11433.6</v>
      </c>
      <c r="K186" s="133" t="s">
        <v>168</v>
      </c>
      <c r="L186" s="31"/>
      <c r="M186" s="138" t="s">
        <v>1</v>
      </c>
      <c r="N186" s="139" t="s">
        <v>42</v>
      </c>
      <c r="P186" s="140">
        <f>O186*H186</f>
        <v>0</v>
      </c>
      <c r="Q186" s="140">
        <v>0</v>
      </c>
      <c r="R186" s="140">
        <f>Q186*H186</f>
        <v>0</v>
      </c>
      <c r="S186" s="140">
        <v>0</v>
      </c>
      <c r="T186" s="141">
        <f>S186*H186</f>
        <v>0</v>
      </c>
      <c r="AR186" s="142" t="s">
        <v>169</v>
      </c>
      <c r="AT186" s="142" t="s">
        <v>164</v>
      </c>
      <c r="AU186" s="142" t="s">
        <v>87</v>
      </c>
      <c r="AY186" s="16" t="s">
        <v>161</v>
      </c>
      <c r="BE186" s="143">
        <f>IF(N186="základní",J186,0)</f>
        <v>11433.6</v>
      </c>
      <c r="BF186" s="143">
        <f>IF(N186="snížená",J186,0)</f>
        <v>0</v>
      </c>
      <c r="BG186" s="143">
        <f>IF(N186="zákl. přenesená",J186,0)</f>
        <v>0</v>
      </c>
      <c r="BH186" s="143">
        <f>IF(N186="sníž. přenesená",J186,0)</f>
        <v>0</v>
      </c>
      <c r="BI186" s="143">
        <f>IF(N186="nulová",J186,0)</f>
        <v>0</v>
      </c>
      <c r="BJ186" s="16" t="s">
        <v>85</v>
      </c>
      <c r="BK186" s="143">
        <f>ROUND(I186*H186,2)</f>
        <v>11433.6</v>
      </c>
      <c r="BL186" s="16" t="s">
        <v>169</v>
      </c>
      <c r="BM186" s="142" t="s">
        <v>584</v>
      </c>
    </row>
    <row r="187" spans="2:65" s="1" customFormat="1" ht="33" customHeight="1">
      <c r="B187" s="31"/>
      <c r="C187" s="131" t="s">
        <v>260</v>
      </c>
      <c r="D187" s="131" t="s">
        <v>164</v>
      </c>
      <c r="E187" s="132" t="s">
        <v>585</v>
      </c>
      <c r="F187" s="133" t="s">
        <v>586</v>
      </c>
      <c r="G187" s="134" t="s">
        <v>167</v>
      </c>
      <c r="H187" s="135">
        <v>411</v>
      </c>
      <c r="I187" s="136">
        <v>107.37</v>
      </c>
      <c r="J187" s="137">
        <f>ROUND(I187*H187,2)</f>
        <v>44129.07</v>
      </c>
      <c r="K187" s="133" t="s">
        <v>168</v>
      </c>
      <c r="L187" s="31"/>
      <c r="M187" s="138" t="s">
        <v>1</v>
      </c>
      <c r="N187" s="139" t="s">
        <v>42</v>
      </c>
      <c r="P187" s="140">
        <f>O187*H187</f>
        <v>0</v>
      </c>
      <c r="Q187" s="140">
        <v>0</v>
      </c>
      <c r="R187" s="140">
        <f>Q187*H187</f>
        <v>0</v>
      </c>
      <c r="S187" s="140">
        <v>0</v>
      </c>
      <c r="T187" s="141">
        <f>S187*H187</f>
        <v>0</v>
      </c>
      <c r="AR187" s="142" t="s">
        <v>169</v>
      </c>
      <c r="AT187" s="142" t="s">
        <v>164</v>
      </c>
      <c r="AU187" s="142" t="s">
        <v>87</v>
      </c>
      <c r="AY187" s="16" t="s">
        <v>161</v>
      </c>
      <c r="BE187" s="143">
        <f>IF(N187="základní",J187,0)</f>
        <v>44129.07</v>
      </c>
      <c r="BF187" s="143">
        <f>IF(N187="snížená",J187,0)</f>
        <v>0</v>
      </c>
      <c r="BG187" s="143">
        <f>IF(N187="zákl. přenesená",J187,0)</f>
        <v>0</v>
      </c>
      <c r="BH187" s="143">
        <f>IF(N187="sníž. přenesená",J187,0)</f>
        <v>0</v>
      </c>
      <c r="BI187" s="143">
        <f>IF(N187="nulová",J187,0)</f>
        <v>0</v>
      </c>
      <c r="BJ187" s="16" t="s">
        <v>85</v>
      </c>
      <c r="BK187" s="143">
        <f>ROUND(I187*H187,2)</f>
        <v>44129.07</v>
      </c>
      <c r="BL187" s="16" t="s">
        <v>169</v>
      </c>
      <c r="BM187" s="142" t="s">
        <v>587</v>
      </c>
    </row>
    <row r="188" spans="2:65" s="12" customFormat="1">
      <c r="B188" s="148"/>
      <c r="D188" s="144" t="s">
        <v>178</v>
      </c>
      <c r="E188" s="149" t="s">
        <v>1</v>
      </c>
      <c r="F188" s="150" t="s">
        <v>588</v>
      </c>
      <c r="H188" s="151">
        <v>411</v>
      </c>
      <c r="I188" s="152"/>
      <c r="L188" s="148"/>
      <c r="M188" s="153"/>
      <c r="T188" s="154"/>
      <c r="AT188" s="149" t="s">
        <v>178</v>
      </c>
      <c r="AU188" s="149" t="s">
        <v>87</v>
      </c>
      <c r="AV188" s="12" t="s">
        <v>87</v>
      </c>
      <c r="AW188" s="12" t="s">
        <v>33</v>
      </c>
      <c r="AX188" s="12" t="s">
        <v>77</v>
      </c>
      <c r="AY188" s="149" t="s">
        <v>161</v>
      </c>
    </row>
    <row r="189" spans="2:65" s="13" customFormat="1">
      <c r="B189" s="155"/>
      <c r="D189" s="144" t="s">
        <v>178</v>
      </c>
      <c r="E189" s="156" t="s">
        <v>1</v>
      </c>
      <c r="F189" s="157" t="s">
        <v>180</v>
      </c>
      <c r="H189" s="158">
        <v>411</v>
      </c>
      <c r="I189" s="159"/>
      <c r="L189" s="155"/>
      <c r="M189" s="160"/>
      <c r="T189" s="161"/>
      <c r="AT189" s="156" t="s">
        <v>178</v>
      </c>
      <c r="AU189" s="156" t="s">
        <v>87</v>
      </c>
      <c r="AV189" s="13" t="s">
        <v>169</v>
      </c>
      <c r="AW189" s="13" t="s">
        <v>33</v>
      </c>
      <c r="AX189" s="13" t="s">
        <v>85</v>
      </c>
      <c r="AY189" s="156" t="s">
        <v>161</v>
      </c>
    </row>
    <row r="190" spans="2:65" s="1" customFormat="1" ht="33" customHeight="1">
      <c r="B190" s="31"/>
      <c r="C190" s="131" t="s">
        <v>264</v>
      </c>
      <c r="D190" s="131" t="s">
        <v>164</v>
      </c>
      <c r="E190" s="132" t="s">
        <v>589</v>
      </c>
      <c r="F190" s="133" t="s">
        <v>590</v>
      </c>
      <c r="G190" s="134" t="s">
        <v>167</v>
      </c>
      <c r="H190" s="135">
        <v>35</v>
      </c>
      <c r="I190" s="136">
        <v>377.04</v>
      </c>
      <c r="J190" s="137">
        <f>ROUND(I190*H190,2)</f>
        <v>13196.4</v>
      </c>
      <c r="K190" s="133" t="s">
        <v>168</v>
      </c>
      <c r="L190" s="31"/>
      <c r="M190" s="138" t="s">
        <v>1</v>
      </c>
      <c r="N190" s="139" t="s">
        <v>42</v>
      </c>
      <c r="P190" s="140">
        <f>O190*H190</f>
        <v>0</v>
      </c>
      <c r="Q190" s="140">
        <v>0</v>
      </c>
      <c r="R190" s="140">
        <f>Q190*H190</f>
        <v>0</v>
      </c>
      <c r="S190" s="140">
        <v>0</v>
      </c>
      <c r="T190" s="141">
        <f>S190*H190</f>
        <v>0</v>
      </c>
      <c r="AR190" s="142" t="s">
        <v>169</v>
      </c>
      <c r="AT190" s="142" t="s">
        <v>164</v>
      </c>
      <c r="AU190" s="142" t="s">
        <v>87</v>
      </c>
      <c r="AY190" s="16" t="s">
        <v>161</v>
      </c>
      <c r="BE190" s="143">
        <f>IF(N190="základní",J190,0)</f>
        <v>13196.4</v>
      </c>
      <c r="BF190" s="143">
        <f>IF(N190="snížená",J190,0)</f>
        <v>0</v>
      </c>
      <c r="BG190" s="143">
        <f>IF(N190="zákl. přenesená",J190,0)</f>
        <v>0</v>
      </c>
      <c r="BH190" s="143">
        <f>IF(N190="sníž. přenesená",J190,0)</f>
        <v>0</v>
      </c>
      <c r="BI190" s="143">
        <f>IF(N190="nulová",J190,0)</f>
        <v>0</v>
      </c>
      <c r="BJ190" s="16" t="s">
        <v>85</v>
      </c>
      <c r="BK190" s="143">
        <f>ROUND(I190*H190,2)</f>
        <v>13196.4</v>
      </c>
      <c r="BL190" s="16" t="s">
        <v>169</v>
      </c>
      <c r="BM190" s="142" t="s">
        <v>591</v>
      </c>
    </row>
    <row r="191" spans="2:65" s="1" customFormat="1" ht="37.9" customHeight="1">
      <c r="B191" s="31"/>
      <c r="C191" s="131" t="s">
        <v>7</v>
      </c>
      <c r="D191" s="131" t="s">
        <v>164</v>
      </c>
      <c r="E191" s="132" t="s">
        <v>592</v>
      </c>
      <c r="F191" s="133" t="s">
        <v>593</v>
      </c>
      <c r="G191" s="134" t="s">
        <v>167</v>
      </c>
      <c r="H191" s="135">
        <v>150</v>
      </c>
      <c r="I191" s="136">
        <v>36.47</v>
      </c>
      <c r="J191" s="137">
        <f>ROUND(I191*H191,2)</f>
        <v>5470.5</v>
      </c>
      <c r="K191" s="133" t="s">
        <v>168</v>
      </c>
      <c r="L191" s="31"/>
      <c r="M191" s="138" t="s">
        <v>1</v>
      </c>
      <c r="N191" s="139" t="s">
        <v>42</v>
      </c>
      <c r="P191" s="140">
        <f>O191*H191</f>
        <v>0</v>
      </c>
      <c r="Q191" s="140">
        <v>0</v>
      </c>
      <c r="R191" s="140">
        <f>Q191*H191</f>
        <v>0</v>
      </c>
      <c r="S191" s="140">
        <v>0</v>
      </c>
      <c r="T191" s="141">
        <f>S191*H191</f>
        <v>0</v>
      </c>
      <c r="AR191" s="142" t="s">
        <v>169</v>
      </c>
      <c r="AT191" s="142" t="s">
        <v>164</v>
      </c>
      <c r="AU191" s="142" t="s">
        <v>87</v>
      </c>
      <c r="AY191" s="16" t="s">
        <v>161</v>
      </c>
      <c r="BE191" s="143">
        <f>IF(N191="základní",J191,0)</f>
        <v>5470.5</v>
      </c>
      <c r="BF191" s="143">
        <f>IF(N191="snížená",J191,0)</f>
        <v>0</v>
      </c>
      <c r="BG191" s="143">
        <f>IF(N191="zákl. přenesená",J191,0)</f>
        <v>0</v>
      </c>
      <c r="BH191" s="143">
        <f>IF(N191="sníž. přenesená",J191,0)</f>
        <v>0</v>
      </c>
      <c r="BI191" s="143">
        <f>IF(N191="nulová",J191,0)</f>
        <v>0</v>
      </c>
      <c r="BJ191" s="16" t="s">
        <v>85</v>
      </c>
      <c r="BK191" s="143">
        <f>ROUND(I191*H191,2)</f>
        <v>5470.5</v>
      </c>
      <c r="BL191" s="16" t="s">
        <v>169</v>
      </c>
      <c r="BM191" s="142" t="s">
        <v>594</v>
      </c>
    </row>
    <row r="192" spans="2:65" s="1" customFormat="1" ht="37.9" customHeight="1">
      <c r="B192" s="31"/>
      <c r="C192" s="131" t="s">
        <v>274</v>
      </c>
      <c r="D192" s="131" t="s">
        <v>164</v>
      </c>
      <c r="E192" s="132" t="s">
        <v>595</v>
      </c>
      <c r="F192" s="133" t="s">
        <v>596</v>
      </c>
      <c r="G192" s="134" t="s">
        <v>167</v>
      </c>
      <c r="H192" s="135">
        <v>411</v>
      </c>
      <c r="I192" s="136">
        <v>100</v>
      </c>
      <c r="J192" s="137">
        <f>ROUND(I192*H192,2)</f>
        <v>41100</v>
      </c>
      <c r="K192" s="133" t="s">
        <v>168</v>
      </c>
      <c r="L192" s="31"/>
      <c r="M192" s="138" t="s">
        <v>1</v>
      </c>
      <c r="N192" s="139" t="s">
        <v>42</v>
      </c>
      <c r="P192" s="140">
        <f>O192*H192</f>
        <v>0</v>
      </c>
      <c r="Q192" s="140">
        <v>0</v>
      </c>
      <c r="R192" s="140">
        <f>Q192*H192</f>
        <v>0</v>
      </c>
      <c r="S192" s="140">
        <v>0</v>
      </c>
      <c r="T192" s="141">
        <f>S192*H192</f>
        <v>0</v>
      </c>
      <c r="AR192" s="142" t="s">
        <v>169</v>
      </c>
      <c r="AT192" s="142" t="s">
        <v>164</v>
      </c>
      <c r="AU192" s="142" t="s">
        <v>87</v>
      </c>
      <c r="AY192" s="16" t="s">
        <v>161</v>
      </c>
      <c r="BE192" s="143">
        <f>IF(N192="základní",J192,0)</f>
        <v>41100</v>
      </c>
      <c r="BF192" s="143">
        <f>IF(N192="snížená",J192,0)</f>
        <v>0</v>
      </c>
      <c r="BG192" s="143">
        <f>IF(N192="zákl. přenesená",J192,0)</f>
        <v>0</v>
      </c>
      <c r="BH192" s="143">
        <f>IF(N192="sníž. přenesená",J192,0)</f>
        <v>0</v>
      </c>
      <c r="BI192" s="143">
        <f>IF(N192="nulová",J192,0)</f>
        <v>0</v>
      </c>
      <c r="BJ192" s="16" t="s">
        <v>85</v>
      </c>
      <c r="BK192" s="143">
        <f>ROUND(I192*H192,2)</f>
        <v>41100</v>
      </c>
      <c r="BL192" s="16" t="s">
        <v>169</v>
      </c>
      <c r="BM192" s="142" t="s">
        <v>597</v>
      </c>
    </row>
    <row r="193" spans="2:65" s="1" customFormat="1" ht="37.9" customHeight="1">
      <c r="B193" s="31"/>
      <c r="C193" s="131" t="s">
        <v>278</v>
      </c>
      <c r="D193" s="131" t="s">
        <v>164</v>
      </c>
      <c r="E193" s="132" t="s">
        <v>598</v>
      </c>
      <c r="F193" s="133" t="s">
        <v>599</v>
      </c>
      <c r="G193" s="134" t="s">
        <v>167</v>
      </c>
      <c r="H193" s="135">
        <v>2055</v>
      </c>
      <c r="I193" s="136">
        <v>16.52</v>
      </c>
      <c r="J193" s="137">
        <f>ROUND(I193*H193,2)</f>
        <v>33948.6</v>
      </c>
      <c r="K193" s="133" t="s">
        <v>168</v>
      </c>
      <c r="L193" s="31"/>
      <c r="M193" s="138" t="s">
        <v>1</v>
      </c>
      <c r="N193" s="139" t="s">
        <v>42</v>
      </c>
      <c r="P193" s="140">
        <f>O193*H193</f>
        <v>0</v>
      </c>
      <c r="Q193" s="140">
        <v>0</v>
      </c>
      <c r="R193" s="140">
        <f>Q193*H193</f>
        <v>0</v>
      </c>
      <c r="S193" s="140">
        <v>0</v>
      </c>
      <c r="T193" s="141">
        <f>S193*H193</f>
        <v>0</v>
      </c>
      <c r="AR193" s="142" t="s">
        <v>169</v>
      </c>
      <c r="AT193" s="142" t="s">
        <v>164</v>
      </c>
      <c r="AU193" s="142" t="s">
        <v>87</v>
      </c>
      <c r="AY193" s="16" t="s">
        <v>161</v>
      </c>
      <c r="BE193" s="143">
        <f>IF(N193="základní",J193,0)</f>
        <v>33948.6</v>
      </c>
      <c r="BF193" s="143">
        <f>IF(N193="snížená",J193,0)</f>
        <v>0</v>
      </c>
      <c r="BG193" s="143">
        <f>IF(N193="zákl. přenesená",J193,0)</f>
        <v>0</v>
      </c>
      <c r="BH193" s="143">
        <f>IF(N193="sníž. přenesená",J193,0)</f>
        <v>0</v>
      </c>
      <c r="BI193" s="143">
        <f>IF(N193="nulová",J193,0)</f>
        <v>0</v>
      </c>
      <c r="BJ193" s="16" t="s">
        <v>85</v>
      </c>
      <c r="BK193" s="143">
        <f>ROUND(I193*H193,2)</f>
        <v>33948.6</v>
      </c>
      <c r="BL193" s="16" t="s">
        <v>169</v>
      </c>
      <c r="BM193" s="142" t="s">
        <v>600</v>
      </c>
    </row>
    <row r="194" spans="2:65" s="12" customFormat="1">
      <c r="B194" s="148"/>
      <c r="D194" s="144" t="s">
        <v>178</v>
      </c>
      <c r="E194" s="149" t="s">
        <v>1</v>
      </c>
      <c r="F194" s="150" t="s">
        <v>601</v>
      </c>
      <c r="H194" s="151">
        <v>2055</v>
      </c>
      <c r="I194" s="152"/>
      <c r="L194" s="148"/>
      <c r="M194" s="153"/>
      <c r="T194" s="154"/>
      <c r="AT194" s="149" t="s">
        <v>178</v>
      </c>
      <c r="AU194" s="149" t="s">
        <v>87</v>
      </c>
      <c r="AV194" s="12" t="s">
        <v>87</v>
      </c>
      <c r="AW194" s="12" t="s">
        <v>33</v>
      </c>
      <c r="AX194" s="12" t="s">
        <v>77</v>
      </c>
      <c r="AY194" s="149" t="s">
        <v>161</v>
      </c>
    </row>
    <row r="195" spans="2:65" s="13" customFormat="1">
      <c r="B195" s="155"/>
      <c r="D195" s="144" t="s">
        <v>178</v>
      </c>
      <c r="E195" s="156" t="s">
        <v>1</v>
      </c>
      <c r="F195" s="157" t="s">
        <v>180</v>
      </c>
      <c r="H195" s="158">
        <v>2055</v>
      </c>
      <c r="I195" s="159"/>
      <c r="L195" s="155"/>
      <c r="M195" s="160"/>
      <c r="T195" s="161"/>
      <c r="AT195" s="156" t="s">
        <v>178</v>
      </c>
      <c r="AU195" s="156" t="s">
        <v>87</v>
      </c>
      <c r="AV195" s="13" t="s">
        <v>169</v>
      </c>
      <c r="AW195" s="13" t="s">
        <v>33</v>
      </c>
      <c r="AX195" s="13" t="s">
        <v>85</v>
      </c>
      <c r="AY195" s="156" t="s">
        <v>161</v>
      </c>
    </row>
    <row r="196" spans="2:65" s="1" customFormat="1" ht="24.2" customHeight="1">
      <c r="B196" s="31"/>
      <c r="C196" s="131" t="s">
        <v>282</v>
      </c>
      <c r="D196" s="131" t="s">
        <v>164</v>
      </c>
      <c r="E196" s="132" t="s">
        <v>602</v>
      </c>
      <c r="F196" s="133" t="s">
        <v>603</v>
      </c>
      <c r="G196" s="134" t="s">
        <v>167</v>
      </c>
      <c r="H196" s="135">
        <v>78</v>
      </c>
      <c r="I196" s="136">
        <v>147.41999999999999</v>
      </c>
      <c r="J196" s="137">
        <f t="shared" ref="J196:J203" si="10">ROUND(I196*H196,2)</f>
        <v>11498.76</v>
      </c>
      <c r="K196" s="133" t="s">
        <v>168</v>
      </c>
      <c r="L196" s="31"/>
      <c r="M196" s="138" t="s">
        <v>1</v>
      </c>
      <c r="N196" s="139" t="s">
        <v>42</v>
      </c>
      <c r="P196" s="140">
        <f t="shared" ref="P196:P203" si="11">O196*H196</f>
        <v>0</v>
      </c>
      <c r="Q196" s="140">
        <v>0</v>
      </c>
      <c r="R196" s="140">
        <f t="shared" ref="R196:R203" si="12">Q196*H196</f>
        <v>0</v>
      </c>
      <c r="S196" s="140">
        <v>0</v>
      </c>
      <c r="T196" s="141">
        <f t="shared" ref="T196:T203" si="13">S196*H196</f>
        <v>0</v>
      </c>
      <c r="AR196" s="142" t="s">
        <v>169</v>
      </c>
      <c r="AT196" s="142" t="s">
        <v>164</v>
      </c>
      <c r="AU196" s="142" t="s">
        <v>87</v>
      </c>
      <c r="AY196" s="16" t="s">
        <v>161</v>
      </c>
      <c r="BE196" s="143">
        <f t="shared" ref="BE196:BE203" si="14">IF(N196="základní",J196,0)</f>
        <v>11498.76</v>
      </c>
      <c r="BF196" s="143">
        <f t="shared" ref="BF196:BF203" si="15">IF(N196="snížená",J196,0)</f>
        <v>0</v>
      </c>
      <c r="BG196" s="143">
        <f t="shared" ref="BG196:BG203" si="16">IF(N196="zákl. přenesená",J196,0)</f>
        <v>0</v>
      </c>
      <c r="BH196" s="143">
        <f t="shared" ref="BH196:BH203" si="17">IF(N196="sníž. přenesená",J196,0)</f>
        <v>0</v>
      </c>
      <c r="BI196" s="143">
        <f t="shared" ref="BI196:BI203" si="18">IF(N196="nulová",J196,0)</f>
        <v>0</v>
      </c>
      <c r="BJ196" s="16" t="s">
        <v>85</v>
      </c>
      <c r="BK196" s="143">
        <f t="shared" ref="BK196:BK203" si="19">ROUND(I196*H196,2)</f>
        <v>11498.76</v>
      </c>
      <c r="BL196" s="16" t="s">
        <v>169</v>
      </c>
      <c r="BM196" s="142" t="s">
        <v>604</v>
      </c>
    </row>
    <row r="197" spans="2:65" s="1" customFormat="1" ht="24.2" customHeight="1">
      <c r="B197" s="31"/>
      <c r="C197" s="131" t="s">
        <v>286</v>
      </c>
      <c r="D197" s="131" t="s">
        <v>164</v>
      </c>
      <c r="E197" s="132" t="s">
        <v>605</v>
      </c>
      <c r="F197" s="133" t="s">
        <v>606</v>
      </c>
      <c r="G197" s="134" t="s">
        <v>167</v>
      </c>
      <c r="H197" s="135">
        <v>196.56</v>
      </c>
      <c r="I197" s="136">
        <v>123.01</v>
      </c>
      <c r="J197" s="137">
        <f t="shared" si="10"/>
        <v>24178.85</v>
      </c>
      <c r="K197" s="133" t="s">
        <v>168</v>
      </c>
      <c r="L197" s="31"/>
      <c r="M197" s="138" t="s">
        <v>1</v>
      </c>
      <c r="N197" s="139" t="s">
        <v>42</v>
      </c>
      <c r="P197" s="140">
        <f t="shared" si="11"/>
        <v>0</v>
      </c>
      <c r="Q197" s="140">
        <v>0</v>
      </c>
      <c r="R197" s="140">
        <f t="shared" si="12"/>
        <v>0</v>
      </c>
      <c r="S197" s="140">
        <v>0</v>
      </c>
      <c r="T197" s="141">
        <f t="shared" si="13"/>
        <v>0</v>
      </c>
      <c r="AR197" s="142" t="s">
        <v>169</v>
      </c>
      <c r="AT197" s="142" t="s">
        <v>164</v>
      </c>
      <c r="AU197" s="142" t="s">
        <v>87</v>
      </c>
      <c r="AY197" s="16" t="s">
        <v>161</v>
      </c>
      <c r="BE197" s="143">
        <f t="shared" si="14"/>
        <v>24178.85</v>
      </c>
      <c r="BF197" s="143">
        <f t="shared" si="15"/>
        <v>0</v>
      </c>
      <c r="BG197" s="143">
        <f t="shared" si="16"/>
        <v>0</v>
      </c>
      <c r="BH197" s="143">
        <f t="shared" si="17"/>
        <v>0</v>
      </c>
      <c r="BI197" s="143">
        <f t="shared" si="18"/>
        <v>0</v>
      </c>
      <c r="BJ197" s="16" t="s">
        <v>85</v>
      </c>
      <c r="BK197" s="143">
        <f t="shared" si="19"/>
        <v>24178.85</v>
      </c>
      <c r="BL197" s="16" t="s">
        <v>169</v>
      </c>
      <c r="BM197" s="142" t="s">
        <v>607</v>
      </c>
    </row>
    <row r="198" spans="2:65" s="1" customFormat="1" ht="24.2" customHeight="1">
      <c r="B198" s="31"/>
      <c r="C198" s="131" t="s">
        <v>290</v>
      </c>
      <c r="D198" s="131" t="s">
        <v>164</v>
      </c>
      <c r="E198" s="132" t="s">
        <v>608</v>
      </c>
      <c r="F198" s="133" t="s">
        <v>609</v>
      </c>
      <c r="G198" s="134" t="s">
        <v>167</v>
      </c>
      <c r="H198" s="135">
        <v>39</v>
      </c>
      <c r="I198" s="136">
        <v>201.22</v>
      </c>
      <c r="J198" s="137">
        <f t="shared" si="10"/>
        <v>7847.58</v>
      </c>
      <c r="K198" s="133" t="s">
        <v>168</v>
      </c>
      <c r="L198" s="31"/>
      <c r="M198" s="138" t="s">
        <v>1</v>
      </c>
      <c r="N198" s="139" t="s">
        <v>42</v>
      </c>
      <c r="P198" s="140">
        <f t="shared" si="11"/>
        <v>0</v>
      </c>
      <c r="Q198" s="140">
        <v>0</v>
      </c>
      <c r="R198" s="140">
        <f t="shared" si="12"/>
        <v>0</v>
      </c>
      <c r="S198" s="140">
        <v>0</v>
      </c>
      <c r="T198" s="141">
        <f t="shared" si="13"/>
        <v>0</v>
      </c>
      <c r="AR198" s="142" t="s">
        <v>169</v>
      </c>
      <c r="AT198" s="142" t="s">
        <v>164</v>
      </c>
      <c r="AU198" s="142" t="s">
        <v>87</v>
      </c>
      <c r="AY198" s="16" t="s">
        <v>161</v>
      </c>
      <c r="BE198" s="143">
        <f t="shared" si="14"/>
        <v>7847.58</v>
      </c>
      <c r="BF198" s="143">
        <f t="shared" si="15"/>
        <v>0</v>
      </c>
      <c r="BG198" s="143">
        <f t="shared" si="16"/>
        <v>0</v>
      </c>
      <c r="BH198" s="143">
        <f t="shared" si="17"/>
        <v>0</v>
      </c>
      <c r="BI198" s="143">
        <f t="shared" si="18"/>
        <v>0</v>
      </c>
      <c r="BJ198" s="16" t="s">
        <v>85</v>
      </c>
      <c r="BK198" s="143">
        <f t="shared" si="19"/>
        <v>7847.58</v>
      </c>
      <c r="BL198" s="16" t="s">
        <v>169</v>
      </c>
      <c r="BM198" s="142" t="s">
        <v>610</v>
      </c>
    </row>
    <row r="199" spans="2:65" s="1" customFormat="1" ht="24.2" customHeight="1">
      <c r="B199" s="31"/>
      <c r="C199" s="131" t="s">
        <v>294</v>
      </c>
      <c r="D199" s="131" t="s">
        <v>164</v>
      </c>
      <c r="E199" s="132" t="s">
        <v>611</v>
      </c>
      <c r="F199" s="133" t="s">
        <v>612</v>
      </c>
      <c r="G199" s="134" t="s">
        <v>167</v>
      </c>
      <c r="H199" s="135">
        <v>13</v>
      </c>
      <c r="I199" s="136">
        <v>538.66999999999996</v>
      </c>
      <c r="J199" s="137">
        <f t="shared" si="10"/>
        <v>7002.71</v>
      </c>
      <c r="K199" s="133" t="s">
        <v>168</v>
      </c>
      <c r="L199" s="31"/>
      <c r="M199" s="138" t="s">
        <v>1</v>
      </c>
      <c r="N199" s="139" t="s">
        <v>42</v>
      </c>
      <c r="P199" s="140">
        <f t="shared" si="11"/>
        <v>0</v>
      </c>
      <c r="Q199" s="140">
        <v>0</v>
      </c>
      <c r="R199" s="140">
        <f t="shared" si="12"/>
        <v>0</v>
      </c>
      <c r="S199" s="140">
        <v>0</v>
      </c>
      <c r="T199" s="141">
        <f t="shared" si="13"/>
        <v>0</v>
      </c>
      <c r="AR199" s="142" t="s">
        <v>169</v>
      </c>
      <c r="AT199" s="142" t="s">
        <v>164</v>
      </c>
      <c r="AU199" s="142" t="s">
        <v>87</v>
      </c>
      <c r="AY199" s="16" t="s">
        <v>161</v>
      </c>
      <c r="BE199" s="143">
        <f t="shared" si="14"/>
        <v>7002.71</v>
      </c>
      <c r="BF199" s="143">
        <f t="shared" si="15"/>
        <v>0</v>
      </c>
      <c r="BG199" s="143">
        <f t="shared" si="16"/>
        <v>0</v>
      </c>
      <c r="BH199" s="143">
        <f t="shared" si="17"/>
        <v>0</v>
      </c>
      <c r="BI199" s="143">
        <f t="shared" si="18"/>
        <v>0</v>
      </c>
      <c r="BJ199" s="16" t="s">
        <v>85</v>
      </c>
      <c r="BK199" s="143">
        <f t="shared" si="19"/>
        <v>7002.71</v>
      </c>
      <c r="BL199" s="16" t="s">
        <v>169</v>
      </c>
      <c r="BM199" s="142" t="s">
        <v>613</v>
      </c>
    </row>
    <row r="200" spans="2:65" s="1" customFormat="1" ht="16.5" customHeight="1">
      <c r="B200" s="31"/>
      <c r="C200" s="173" t="s">
        <v>298</v>
      </c>
      <c r="D200" s="173" t="s">
        <v>614</v>
      </c>
      <c r="E200" s="174" t="s">
        <v>615</v>
      </c>
      <c r="F200" s="175" t="s">
        <v>616</v>
      </c>
      <c r="G200" s="176" t="s">
        <v>352</v>
      </c>
      <c r="H200" s="177">
        <v>98.8</v>
      </c>
      <c r="I200" s="136">
        <v>527.11</v>
      </c>
      <c r="J200" s="178">
        <f t="shared" si="10"/>
        <v>52078.47</v>
      </c>
      <c r="K200" s="175" t="s">
        <v>168</v>
      </c>
      <c r="L200" s="179"/>
      <c r="M200" s="180" t="s">
        <v>1</v>
      </c>
      <c r="N200" s="181" t="s">
        <v>42</v>
      </c>
      <c r="P200" s="140">
        <f t="shared" si="11"/>
        <v>0</v>
      </c>
      <c r="Q200" s="140">
        <v>1</v>
      </c>
      <c r="R200" s="140">
        <f t="shared" si="12"/>
        <v>98.8</v>
      </c>
      <c r="S200" s="140">
        <v>0</v>
      </c>
      <c r="T200" s="141">
        <f t="shared" si="13"/>
        <v>0</v>
      </c>
      <c r="AR200" s="142" t="s">
        <v>204</v>
      </c>
      <c r="AT200" s="142" t="s">
        <v>614</v>
      </c>
      <c r="AU200" s="142" t="s">
        <v>87</v>
      </c>
      <c r="AY200" s="16" t="s">
        <v>161</v>
      </c>
      <c r="BE200" s="143">
        <f t="shared" si="14"/>
        <v>52078.47</v>
      </c>
      <c r="BF200" s="143">
        <f t="shared" si="15"/>
        <v>0</v>
      </c>
      <c r="BG200" s="143">
        <f t="shared" si="16"/>
        <v>0</v>
      </c>
      <c r="BH200" s="143">
        <f t="shared" si="17"/>
        <v>0</v>
      </c>
      <c r="BI200" s="143">
        <f t="shared" si="18"/>
        <v>0</v>
      </c>
      <c r="BJ200" s="16" t="s">
        <v>85</v>
      </c>
      <c r="BK200" s="143">
        <f t="shared" si="19"/>
        <v>52078.47</v>
      </c>
      <c r="BL200" s="16" t="s">
        <v>169</v>
      </c>
      <c r="BM200" s="142" t="s">
        <v>617</v>
      </c>
    </row>
    <row r="201" spans="2:65" s="1" customFormat="1" ht="24.2" customHeight="1">
      <c r="B201" s="31"/>
      <c r="C201" s="131" t="s">
        <v>303</v>
      </c>
      <c r="D201" s="131" t="s">
        <v>164</v>
      </c>
      <c r="E201" s="132" t="s">
        <v>618</v>
      </c>
      <c r="F201" s="133" t="s">
        <v>619</v>
      </c>
      <c r="G201" s="134" t="s">
        <v>167</v>
      </c>
      <c r="H201" s="135">
        <v>52</v>
      </c>
      <c r="I201" s="136">
        <v>33.42</v>
      </c>
      <c r="J201" s="137">
        <f t="shared" si="10"/>
        <v>1737.84</v>
      </c>
      <c r="K201" s="133" t="s">
        <v>168</v>
      </c>
      <c r="L201" s="31"/>
      <c r="M201" s="138" t="s">
        <v>1</v>
      </c>
      <c r="N201" s="139" t="s">
        <v>42</v>
      </c>
      <c r="P201" s="140">
        <f t="shared" si="11"/>
        <v>0</v>
      </c>
      <c r="Q201" s="140">
        <v>0</v>
      </c>
      <c r="R201" s="140">
        <f t="shared" si="12"/>
        <v>0</v>
      </c>
      <c r="S201" s="140">
        <v>0</v>
      </c>
      <c r="T201" s="141">
        <f t="shared" si="13"/>
        <v>0</v>
      </c>
      <c r="AR201" s="142" t="s">
        <v>169</v>
      </c>
      <c r="AT201" s="142" t="s">
        <v>164</v>
      </c>
      <c r="AU201" s="142" t="s">
        <v>87</v>
      </c>
      <c r="AY201" s="16" t="s">
        <v>161</v>
      </c>
      <c r="BE201" s="143">
        <f t="shared" si="14"/>
        <v>1737.84</v>
      </c>
      <c r="BF201" s="143">
        <f t="shared" si="15"/>
        <v>0</v>
      </c>
      <c r="BG201" s="143">
        <f t="shared" si="16"/>
        <v>0</v>
      </c>
      <c r="BH201" s="143">
        <f t="shared" si="17"/>
        <v>0</v>
      </c>
      <c r="BI201" s="143">
        <f t="shared" si="18"/>
        <v>0</v>
      </c>
      <c r="BJ201" s="16" t="s">
        <v>85</v>
      </c>
      <c r="BK201" s="143">
        <f t="shared" si="19"/>
        <v>1737.84</v>
      </c>
      <c r="BL201" s="16" t="s">
        <v>169</v>
      </c>
      <c r="BM201" s="142" t="s">
        <v>620</v>
      </c>
    </row>
    <row r="202" spans="2:65" s="1" customFormat="1" ht="37.9" customHeight="1">
      <c r="B202" s="31"/>
      <c r="C202" s="131" t="s">
        <v>307</v>
      </c>
      <c r="D202" s="131" t="s">
        <v>164</v>
      </c>
      <c r="E202" s="132" t="s">
        <v>595</v>
      </c>
      <c r="F202" s="133" t="s">
        <v>596</v>
      </c>
      <c r="G202" s="134" t="s">
        <v>167</v>
      </c>
      <c r="H202" s="135">
        <v>52</v>
      </c>
      <c r="I202" s="136">
        <v>100</v>
      </c>
      <c r="J202" s="137">
        <f t="shared" si="10"/>
        <v>5200</v>
      </c>
      <c r="K202" s="133" t="s">
        <v>168</v>
      </c>
      <c r="L202" s="31"/>
      <c r="M202" s="138" t="s">
        <v>1</v>
      </c>
      <c r="N202" s="139" t="s">
        <v>42</v>
      </c>
      <c r="P202" s="140">
        <f t="shared" si="11"/>
        <v>0</v>
      </c>
      <c r="Q202" s="140">
        <v>0</v>
      </c>
      <c r="R202" s="140">
        <f t="shared" si="12"/>
        <v>0</v>
      </c>
      <c r="S202" s="140">
        <v>0</v>
      </c>
      <c r="T202" s="141">
        <f t="shared" si="13"/>
        <v>0</v>
      </c>
      <c r="AR202" s="142" t="s">
        <v>169</v>
      </c>
      <c r="AT202" s="142" t="s">
        <v>164</v>
      </c>
      <c r="AU202" s="142" t="s">
        <v>87</v>
      </c>
      <c r="AY202" s="16" t="s">
        <v>161</v>
      </c>
      <c r="BE202" s="143">
        <f t="shared" si="14"/>
        <v>5200</v>
      </c>
      <c r="BF202" s="143">
        <f t="shared" si="15"/>
        <v>0</v>
      </c>
      <c r="BG202" s="143">
        <f t="shared" si="16"/>
        <v>0</v>
      </c>
      <c r="BH202" s="143">
        <f t="shared" si="17"/>
        <v>0</v>
      </c>
      <c r="BI202" s="143">
        <f t="shared" si="18"/>
        <v>0</v>
      </c>
      <c r="BJ202" s="16" t="s">
        <v>85</v>
      </c>
      <c r="BK202" s="143">
        <f t="shared" si="19"/>
        <v>5200</v>
      </c>
      <c r="BL202" s="16" t="s">
        <v>169</v>
      </c>
      <c r="BM202" s="142" t="s">
        <v>621</v>
      </c>
    </row>
    <row r="203" spans="2:65" s="1" customFormat="1" ht="37.9" customHeight="1">
      <c r="B203" s="31"/>
      <c r="C203" s="131" t="s">
        <v>312</v>
      </c>
      <c r="D203" s="131" t="s">
        <v>164</v>
      </c>
      <c r="E203" s="132" t="s">
        <v>598</v>
      </c>
      <c r="F203" s="133" t="s">
        <v>599</v>
      </c>
      <c r="G203" s="134" t="s">
        <v>167</v>
      </c>
      <c r="H203" s="135">
        <v>260</v>
      </c>
      <c r="I203" s="136">
        <v>16.7</v>
      </c>
      <c r="J203" s="137">
        <f t="shared" si="10"/>
        <v>4342</v>
      </c>
      <c r="K203" s="133" t="s">
        <v>168</v>
      </c>
      <c r="L203" s="31"/>
      <c r="M203" s="138" t="s">
        <v>1</v>
      </c>
      <c r="N203" s="139" t="s">
        <v>42</v>
      </c>
      <c r="P203" s="140">
        <f t="shared" si="11"/>
        <v>0</v>
      </c>
      <c r="Q203" s="140">
        <v>0</v>
      </c>
      <c r="R203" s="140">
        <f t="shared" si="12"/>
        <v>0</v>
      </c>
      <c r="S203" s="140">
        <v>0</v>
      </c>
      <c r="T203" s="141">
        <f t="shared" si="13"/>
        <v>0</v>
      </c>
      <c r="AR203" s="142" t="s">
        <v>169</v>
      </c>
      <c r="AT203" s="142" t="s">
        <v>164</v>
      </c>
      <c r="AU203" s="142" t="s">
        <v>87</v>
      </c>
      <c r="AY203" s="16" t="s">
        <v>161</v>
      </c>
      <c r="BE203" s="143">
        <f t="shared" si="14"/>
        <v>4342</v>
      </c>
      <c r="BF203" s="143">
        <f t="shared" si="15"/>
        <v>0</v>
      </c>
      <c r="BG203" s="143">
        <f t="shared" si="16"/>
        <v>0</v>
      </c>
      <c r="BH203" s="143">
        <f t="shared" si="17"/>
        <v>0</v>
      </c>
      <c r="BI203" s="143">
        <f t="shared" si="18"/>
        <v>0</v>
      </c>
      <c r="BJ203" s="16" t="s">
        <v>85</v>
      </c>
      <c r="BK203" s="143">
        <f t="shared" si="19"/>
        <v>4342</v>
      </c>
      <c r="BL203" s="16" t="s">
        <v>169</v>
      </c>
      <c r="BM203" s="142" t="s">
        <v>622</v>
      </c>
    </row>
    <row r="204" spans="2:65" s="12" customFormat="1">
      <c r="B204" s="148"/>
      <c r="D204" s="144" t="s">
        <v>178</v>
      </c>
      <c r="E204" s="149" t="s">
        <v>1</v>
      </c>
      <c r="F204" s="150" t="s">
        <v>623</v>
      </c>
      <c r="H204" s="151">
        <v>260</v>
      </c>
      <c r="I204" s="152"/>
      <c r="L204" s="148"/>
      <c r="M204" s="153"/>
      <c r="T204" s="154"/>
      <c r="AT204" s="149" t="s">
        <v>178</v>
      </c>
      <c r="AU204" s="149" t="s">
        <v>87</v>
      </c>
      <c r="AV204" s="12" t="s">
        <v>87</v>
      </c>
      <c r="AW204" s="12" t="s">
        <v>33</v>
      </c>
      <c r="AX204" s="12" t="s">
        <v>77</v>
      </c>
      <c r="AY204" s="149" t="s">
        <v>161</v>
      </c>
    </row>
    <row r="205" spans="2:65" s="13" customFormat="1">
      <c r="B205" s="155"/>
      <c r="D205" s="144" t="s">
        <v>178</v>
      </c>
      <c r="E205" s="156" t="s">
        <v>1</v>
      </c>
      <c r="F205" s="157" t="s">
        <v>180</v>
      </c>
      <c r="H205" s="158">
        <v>260</v>
      </c>
      <c r="I205" s="159"/>
      <c r="L205" s="155"/>
      <c r="M205" s="160"/>
      <c r="T205" s="161"/>
      <c r="AT205" s="156" t="s">
        <v>178</v>
      </c>
      <c r="AU205" s="156" t="s">
        <v>87</v>
      </c>
      <c r="AV205" s="13" t="s">
        <v>169</v>
      </c>
      <c r="AW205" s="13" t="s">
        <v>33</v>
      </c>
      <c r="AX205" s="13" t="s">
        <v>85</v>
      </c>
      <c r="AY205" s="156" t="s">
        <v>161</v>
      </c>
    </row>
    <row r="206" spans="2:65" s="1" customFormat="1" ht="24.2" customHeight="1">
      <c r="B206" s="31"/>
      <c r="C206" s="131" t="s">
        <v>317</v>
      </c>
      <c r="D206" s="131" t="s">
        <v>164</v>
      </c>
      <c r="E206" s="132" t="s">
        <v>624</v>
      </c>
      <c r="F206" s="133" t="s">
        <v>625</v>
      </c>
      <c r="G206" s="134" t="s">
        <v>175</v>
      </c>
      <c r="H206" s="135">
        <v>130</v>
      </c>
      <c r="I206" s="136">
        <v>20.84</v>
      </c>
      <c r="J206" s="137">
        <f>ROUND(I206*H206,2)</f>
        <v>2709.2</v>
      </c>
      <c r="K206" s="133" t="s">
        <v>168</v>
      </c>
      <c r="L206" s="31"/>
      <c r="M206" s="138" t="s">
        <v>1</v>
      </c>
      <c r="N206" s="139" t="s">
        <v>42</v>
      </c>
      <c r="P206" s="140">
        <f>O206*H206</f>
        <v>0</v>
      </c>
      <c r="Q206" s="140">
        <v>0</v>
      </c>
      <c r="R206" s="140">
        <f>Q206*H206</f>
        <v>0</v>
      </c>
      <c r="S206" s="140">
        <v>0</v>
      </c>
      <c r="T206" s="141">
        <f>S206*H206</f>
        <v>0</v>
      </c>
      <c r="AR206" s="142" t="s">
        <v>169</v>
      </c>
      <c r="AT206" s="142" t="s">
        <v>164</v>
      </c>
      <c r="AU206" s="142" t="s">
        <v>87</v>
      </c>
      <c r="AY206" s="16" t="s">
        <v>161</v>
      </c>
      <c r="BE206" s="143">
        <f>IF(N206="základní",J206,0)</f>
        <v>2709.2</v>
      </c>
      <c r="BF206" s="143">
        <f>IF(N206="snížená",J206,0)</f>
        <v>0</v>
      </c>
      <c r="BG206" s="143">
        <f>IF(N206="zákl. přenesená",J206,0)</f>
        <v>0</v>
      </c>
      <c r="BH206" s="143">
        <f>IF(N206="sníž. přenesená",J206,0)</f>
        <v>0</v>
      </c>
      <c r="BI206" s="143">
        <f>IF(N206="nulová",J206,0)</f>
        <v>0</v>
      </c>
      <c r="BJ206" s="16" t="s">
        <v>85</v>
      </c>
      <c r="BK206" s="143">
        <f>ROUND(I206*H206,2)</f>
        <v>2709.2</v>
      </c>
      <c r="BL206" s="16" t="s">
        <v>169</v>
      </c>
      <c r="BM206" s="142" t="s">
        <v>626</v>
      </c>
    </row>
    <row r="207" spans="2:65" s="1" customFormat="1" ht="19.5">
      <c r="B207" s="31"/>
      <c r="D207" s="144" t="s">
        <v>171</v>
      </c>
      <c r="F207" s="145" t="s">
        <v>627</v>
      </c>
      <c r="I207" s="146"/>
      <c r="L207" s="31"/>
      <c r="M207" s="147"/>
      <c r="T207" s="55"/>
      <c r="AT207" s="16" t="s">
        <v>171</v>
      </c>
      <c r="AU207" s="16" t="s">
        <v>87</v>
      </c>
    </row>
    <row r="208" spans="2:65" s="1" customFormat="1" ht="24.2" customHeight="1">
      <c r="B208" s="31"/>
      <c r="C208" s="131" t="s">
        <v>323</v>
      </c>
      <c r="D208" s="131" t="s">
        <v>164</v>
      </c>
      <c r="E208" s="132" t="s">
        <v>628</v>
      </c>
      <c r="F208" s="133" t="s">
        <v>629</v>
      </c>
      <c r="G208" s="134" t="s">
        <v>175</v>
      </c>
      <c r="H208" s="135">
        <v>329</v>
      </c>
      <c r="I208" s="136">
        <v>29.11</v>
      </c>
      <c r="J208" s="137">
        <f>ROUND(I208*H208,2)</f>
        <v>9577.19</v>
      </c>
      <c r="K208" s="133" t="s">
        <v>168</v>
      </c>
      <c r="L208" s="31"/>
      <c r="M208" s="138" t="s">
        <v>1</v>
      </c>
      <c r="N208" s="139" t="s">
        <v>42</v>
      </c>
      <c r="P208" s="140">
        <f>O208*H208</f>
        <v>0</v>
      </c>
      <c r="Q208" s="140">
        <v>0</v>
      </c>
      <c r="R208" s="140">
        <f>Q208*H208</f>
        <v>0</v>
      </c>
      <c r="S208" s="140">
        <v>0</v>
      </c>
      <c r="T208" s="141">
        <f>S208*H208</f>
        <v>0</v>
      </c>
      <c r="AR208" s="142" t="s">
        <v>169</v>
      </c>
      <c r="AT208" s="142" t="s">
        <v>164</v>
      </c>
      <c r="AU208" s="142" t="s">
        <v>87</v>
      </c>
      <c r="AY208" s="16" t="s">
        <v>161</v>
      </c>
      <c r="BE208" s="143">
        <f>IF(N208="základní",J208,0)</f>
        <v>9577.19</v>
      </c>
      <c r="BF208" s="143">
        <f>IF(N208="snížená",J208,0)</f>
        <v>0</v>
      </c>
      <c r="BG208" s="143">
        <f>IF(N208="zákl. přenesená",J208,0)</f>
        <v>0</v>
      </c>
      <c r="BH208" s="143">
        <f>IF(N208="sníž. přenesená",J208,0)</f>
        <v>0</v>
      </c>
      <c r="BI208" s="143">
        <f>IF(N208="nulová",J208,0)</f>
        <v>0</v>
      </c>
      <c r="BJ208" s="16" t="s">
        <v>85</v>
      </c>
      <c r="BK208" s="143">
        <f>ROUND(I208*H208,2)</f>
        <v>9577.19</v>
      </c>
      <c r="BL208" s="16" t="s">
        <v>169</v>
      </c>
      <c r="BM208" s="142" t="s">
        <v>630</v>
      </c>
    </row>
    <row r="209" spans="2:65" s="1" customFormat="1" ht="19.5">
      <c r="B209" s="31"/>
      <c r="D209" s="144" t="s">
        <v>171</v>
      </c>
      <c r="F209" s="145" t="s">
        <v>627</v>
      </c>
      <c r="I209" s="146"/>
      <c r="L209" s="31"/>
      <c r="M209" s="147"/>
      <c r="T209" s="55"/>
      <c r="AT209" s="16" t="s">
        <v>171</v>
      </c>
      <c r="AU209" s="16" t="s">
        <v>87</v>
      </c>
    </row>
    <row r="210" spans="2:65" s="12" customFormat="1">
      <c r="B210" s="148"/>
      <c r="D210" s="144" t="s">
        <v>178</v>
      </c>
      <c r="E210" s="149" t="s">
        <v>1</v>
      </c>
      <c r="F210" s="150" t="s">
        <v>631</v>
      </c>
      <c r="H210" s="151">
        <v>329</v>
      </c>
      <c r="I210" s="152"/>
      <c r="L210" s="148"/>
      <c r="M210" s="153"/>
      <c r="T210" s="154"/>
      <c r="AT210" s="149" t="s">
        <v>178</v>
      </c>
      <c r="AU210" s="149" t="s">
        <v>87</v>
      </c>
      <c r="AV210" s="12" t="s">
        <v>87</v>
      </c>
      <c r="AW210" s="12" t="s">
        <v>33</v>
      </c>
      <c r="AX210" s="12" t="s">
        <v>77</v>
      </c>
      <c r="AY210" s="149" t="s">
        <v>161</v>
      </c>
    </row>
    <row r="211" spans="2:65" s="13" customFormat="1">
      <c r="B211" s="155"/>
      <c r="D211" s="144" t="s">
        <v>178</v>
      </c>
      <c r="E211" s="156" t="s">
        <v>1</v>
      </c>
      <c r="F211" s="157" t="s">
        <v>180</v>
      </c>
      <c r="H211" s="158">
        <v>329</v>
      </c>
      <c r="I211" s="159"/>
      <c r="L211" s="155"/>
      <c r="M211" s="160"/>
      <c r="T211" s="161"/>
      <c r="AT211" s="156" t="s">
        <v>178</v>
      </c>
      <c r="AU211" s="156" t="s">
        <v>87</v>
      </c>
      <c r="AV211" s="13" t="s">
        <v>169</v>
      </c>
      <c r="AW211" s="13" t="s">
        <v>33</v>
      </c>
      <c r="AX211" s="13" t="s">
        <v>85</v>
      </c>
      <c r="AY211" s="156" t="s">
        <v>161</v>
      </c>
    </row>
    <row r="212" spans="2:65" s="1" customFormat="1" ht="37.9" customHeight="1">
      <c r="B212" s="31"/>
      <c r="C212" s="131" t="s">
        <v>329</v>
      </c>
      <c r="D212" s="131" t="s">
        <v>164</v>
      </c>
      <c r="E212" s="132" t="s">
        <v>632</v>
      </c>
      <c r="F212" s="133" t="s">
        <v>633</v>
      </c>
      <c r="G212" s="134" t="s">
        <v>175</v>
      </c>
      <c r="H212" s="135">
        <v>329</v>
      </c>
      <c r="I212" s="136">
        <v>30.76</v>
      </c>
      <c r="J212" s="137">
        <f>ROUND(I212*H212,2)</f>
        <v>10120.040000000001</v>
      </c>
      <c r="K212" s="133" t="s">
        <v>168</v>
      </c>
      <c r="L212" s="31"/>
      <c r="M212" s="138" t="s">
        <v>1</v>
      </c>
      <c r="N212" s="139" t="s">
        <v>42</v>
      </c>
      <c r="P212" s="140">
        <f>O212*H212</f>
        <v>0</v>
      </c>
      <c r="Q212" s="140">
        <v>0</v>
      </c>
      <c r="R212" s="140">
        <f>Q212*H212</f>
        <v>0</v>
      </c>
      <c r="S212" s="140">
        <v>0</v>
      </c>
      <c r="T212" s="141">
        <f>S212*H212</f>
        <v>0</v>
      </c>
      <c r="AR212" s="142" t="s">
        <v>169</v>
      </c>
      <c r="AT212" s="142" t="s">
        <v>164</v>
      </c>
      <c r="AU212" s="142" t="s">
        <v>87</v>
      </c>
      <c r="AY212" s="16" t="s">
        <v>161</v>
      </c>
      <c r="BE212" s="143">
        <f>IF(N212="základní",J212,0)</f>
        <v>10120.040000000001</v>
      </c>
      <c r="BF212" s="143">
        <f>IF(N212="snížená",J212,0)</f>
        <v>0</v>
      </c>
      <c r="BG212" s="143">
        <f>IF(N212="zákl. přenesená",J212,0)</f>
        <v>0</v>
      </c>
      <c r="BH212" s="143">
        <f>IF(N212="sníž. přenesená",J212,0)</f>
        <v>0</v>
      </c>
      <c r="BI212" s="143">
        <f>IF(N212="nulová",J212,0)</f>
        <v>0</v>
      </c>
      <c r="BJ212" s="16" t="s">
        <v>85</v>
      </c>
      <c r="BK212" s="143">
        <f>ROUND(I212*H212,2)</f>
        <v>10120.040000000001</v>
      </c>
      <c r="BL212" s="16" t="s">
        <v>169</v>
      </c>
      <c r="BM212" s="142" t="s">
        <v>634</v>
      </c>
    </row>
    <row r="213" spans="2:65" s="1" customFormat="1" ht="29.25">
      <c r="B213" s="31"/>
      <c r="D213" s="144" t="s">
        <v>171</v>
      </c>
      <c r="F213" s="145" t="s">
        <v>635</v>
      </c>
      <c r="I213" s="146"/>
      <c r="L213" s="31"/>
      <c r="M213" s="147"/>
      <c r="T213" s="55"/>
      <c r="AT213" s="16" t="s">
        <v>171</v>
      </c>
      <c r="AU213" s="16" t="s">
        <v>87</v>
      </c>
    </row>
    <row r="214" spans="2:65" s="12" customFormat="1">
      <c r="B214" s="148"/>
      <c r="D214" s="144" t="s">
        <v>178</v>
      </c>
      <c r="E214" s="149" t="s">
        <v>1</v>
      </c>
      <c r="F214" s="150" t="s">
        <v>631</v>
      </c>
      <c r="H214" s="151">
        <v>329</v>
      </c>
      <c r="I214" s="152"/>
      <c r="L214" s="148"/>
      <c r="M214" s="153"/>
      <c r="T214" s="154"/>
      <c r="AT214" s="149" t="s">
        <v>178</v>
      </c>
      <c r="AU214" s="149" t="s">
        <v>87</v>
      </c>
      <c r="AV214" s="12" t="s">
        <v>87</v>
      </c>
      <c r="AW214" s="12" t="s">
        <v>33</v>
      </c>
      <c r="AX214" s="12" t="s">
        <v>77</v>
      </c>
      <c r="AY214" s="149" t="s">
        <v>161</v>
      </c>
    </row>
    <row r="215" spans="2:65" s="13" customFormat="1">
      <c r="B215" s="155"/>
      <c r="D215" s="144" t="s">
        <v>178</v>
      </c>
      <c r="E215" s="156" t="s">
        <v>1</v>
      </c>
      <c r="F215" s="157" t="s">
        <v>180</v>
      </c>
      <c r="H215" s="158">
        <v>329</v>
      </c>
      <c r="I215" s="159"/>
      <c r="L215" s="155"/>
      <c r="M215" s="160"/>
      <c r="T215" s="161"/>
      <c r="AT215" s="156" t="s">
        <v>178</v>
      </c>
      <c r="AU215" s="156" t="s">
        <v>87</v>
      </c>
      <c r="AV215" s="13" t="s">
        <v>169</v>
      </c>
      <c r="AW215" s="13" t="s">
        <v>33</v>
      </c>
      <c r="AX215" s="13" t="s">
        <v>85</v>
      </c>
      <c r="AY215" s="156" t="s">
        <v>161</v>
      </c>
    </row>
    <row r="216" spans="2:65" s="1" customFormat="1" ht="37.9" customHeight="1">
      <c r="B216" s="31"/>
      <c r="C216" s="131" t="s">
        <v>337</v>
      </c>
      <c r="D216" s="131" t="s">
        <v>164</v>
      </c>
      <c r="E216" s="132" t="s">
        <v>636</v>
      </c>
      <c r="F216" s="133" t="s">
        <v>637</v>
      </c>
      <c r="G216" s="134" t="s">
        <v>175</v>
      </c>
      <c r="H216" s="135">
        <v>329</v>
      </c>
      <c r="I216" s="136">
        <v>57.42</v>
      </c>
      <c r="J216" s="137">
        <f>ROUND(I216*H216,2)</f>
        <v>18891.18</v>
      </c>
      <c r="K216" s="133" t="s">
        <v>168</v>
      </c>
      <c r="L216" s="31"/>
      <c r="M216" s="138" t="s">
        <v>1</v>
      </c>
      <c r="N216" s="139" t="s">
        <v>42</v>
      </c>
      <c r="P216" s="140">
        <f>O216*H216</f>
        <v>0</v>
      </c>
      <c r="Q216" s="140">
        <v>0</v>
      </c>
      <c r="R216" s="140">
        <f>Q216*H216</f>
        <v>0</v>
      </c>
      <c r="S216" s="140">
        <v>0</v>
      </c>
      <c r="T216" s="141">
        <f>S216*H216</f>
        <v>0</v>
      </c>
      <c r="AR216" s="142" t="s">
        <v>169</v>
      </c>
      <c r="AT216" s="142" t="s">
        <v>164</v>
      </c>
      <c r="AU216" s="142" t="s">
        <v>87</v>
      </c>
      <c r="AY216" s="16" t="s">
        <v>161</v>
      </c>
      <c r="BE216" s="143">
        <f>IF(N216="základní",J216,0)</f>
        <v>18891.18</v>
      </c>
      <c r="BF216" s="143">
        <f>IF(N216="snížená",J216,0)</f>
        <v>0</v>
      </c>
      <c r="BG216" s="143">
        <f>IF(N216="zákl. přenesená",J216,0)</f>
        <v>0</v>
      </c>
      <c r="BH216" s="143">
        <f>IF(N216="sníž. přenesená",J216,0)</f>
        <v>0</v>
      </c>
      <c r="BI216" s="143">
        <f>IF(N216="nulová",J216,0)</f>
        <v>0</v>
      </c>
      <c r="BJ216" s="16" t="s">
        <v>85</v>
      </c>
      <c r="BK216" s="143">
        <f>ROUND(I216*H216,2)</f>
        <v>18891.18</v>
      </c>
      <c r="BL216" s="16" t="s">
        <v>169</v>
      </c>
      <c r="BM216" s="142" t="s">
        <v>638</v>
      </c>
    </row>
    <row r="217" spans="2:65" s="1" customFormat="1" ht="29.25">
      <c r="B217" s="31"/>
      <c r="D217" s="144" t="s">
        <v>171</v>
      </c>
      <c r="F217" s="145" t="s">
        <v>635</v>
      </c>
      <c r="I217" s="146"/>
      <c r="L217" s="31"/>
      <c r="M217" s="147"/>
      <c r="T217" s="55"/>
      <c r="AT217" s="16" t="s">
        <v>171</v>
      </c>
      <c r="AU217" s="16" t="s">
        <v>87</v>
      </c>
    </row>
    <row r="218" spans="2:65" s="12" customFormat="1">
      <c r="B218" s="148"/>
      <c r="D218" s="144" t="s">
        <v>178</v>
      </c>
      <c r="E218" s="149" t="s">
        <v>1</v>
      </c>
      <c r="F218" s="150" t="s">
        <v>631</v>
      </c>
      <c r="H218" s="151">
        <v>329</v>
      </c>
      <c r="I218" s="152"/>
      <c r="L218" s="148"/>
      <c r="M218" s="153"/>
      <c r="T218" s="154"/>
      <c r="AT218" s="149" t="s">
        <v>178</v>
      </c>
      <c r="AU218" s="149" t="s">
        <v>87</v>
      </c>
      <c r="AV218" s="12" t="s">
        <v>87</v>
      </c>
      <c r="AW218" s="12" t="s">
        <v>33</v>
      </c>
      <c r="AX218" s="12" t="s">
        <v>77</v>
      </c>
      <c r="AY218" s="149" t="s">
        <v>161</v>
      </c>
    </row>
    <row r="219" spans="2:65" s="13" customFormat="1">
      <c r="B219" s="155"/>
      <c r="D219" s="144" t="s">
        <v>178</v>
      </c>
      <c r="E219" s="156" t="s">
        <v>1</v>
      </c>
      <c r="F219" s="157" t="s">
        <v>180</v>
      </c>
      <c r="H219" s="158">
        <v>329</v>
      </c>
      <c r="I219" s="159"/>
      <c r="L219" s="155"/>
      <c r="M219" s="160"/>
      <c r="T219" s="161"/>
      <c r="AT219" s="156" t="s">
        <v>178</v>
      </c>
      <c r="AU219" s="156" t="s">
        <v>87</v>
      </c>
      <c r="AV219" s="13" t="s">
        <v>169</v>
      </c>
      <c r="AW219" s="13" t="s">
        <v>33</v>
      </c>
      <c r="AX219" s="13" t="s">
        <v>85</v>
      </c>
      <c r="AY219" s="156" t="s">
        <v>161</v>
      </c>
    </row>
    <row r="220" spans="2:65" s="1" customFormat="1" ht="16.5" customHeight="1">
      <c r="B220" s="31"/>
      <c r="C220" s="173" t="s">
        <v>343</v>
      </c>
      <c r="D220" s="173" t="s">
        <v>614</v>
      </c>
      <c r="E220" s="174" t="s">
        <v>639</v>
      </c>
      <c r="F220" s="175" t="s">
        <v>640</v>
      </c>
      <c r="G220" s="176" t="s">
        <v>483</v>
      </c>
      <c r="H220" s="177">
        <v>1.768</v>
      </c>
      <c r="I220" s="136">
        <v>89.25</v>
      </c>
      <c r="J220" s="178">
        <f>ROUND(I220*H220,2)</f>
        <v>157.79</v>
      </c>
      <c r="K220" s="175" t="s">
        <v>168</v>
      </c>
      <c r="L220" s="179"/>
      <c r="M220" s="180" t="s">
        <v>1</v>
      </c>
      <c r="N220" s="181" t="s">
        <v>42</v>
      </c>
      <c r="P220" s="140">
        <f>O220*H220</f>
        <v>0</v>
      </c>
      <c r="Q220" s="140">
        <v>1E-3</v>
      </c>
      <c r="R220" s="140">
        <f>Q220*H220</f>
        <v>1.768E-3</v>
      </c>
      <c r="S220" s="140">
        <v>0</v>
      </c>
      <c r="T220" s="141">
        <f>S220*H220</f>
        <v>0</v>
      </c>
      <c r="AR220" s="142" t="s">
        <v>204</v>
      </c>
      <c r="AT220" s="142" t="s">
        <v>614</v>
      </c>
      <c r="AU220" s="142" t="s">
        <v>87</v>
      </c>
      <c r="AY220" s="16" t="s">
        <v>161</v>
      </c>
      <c r="BE220" s="143">
        <f>IF(N220="základní",J220,0)</f>
        <v>157.79</v>
      </c>
      <c r="BF220" s="143">
        <f>IF(N220="snížená",J220,0)</f>
        <v>0</v>
      </c>
      <c r="BG220" s="143">
        <f>IF(N220="zákl. přenesená",J220,0)</f>
        <v>0</v>
      </c>
      <c r="BH220" s="143">
        <f>IF(N220="sníž. přenesená",J220,0)</f>
        <v>0</v>
      </c>
      <c r="BI220" s="143">
        <f>IF(N220="nulová",J220,0)</f>
        <v>0</v>
      </c>
      <c r="BJ220" s="16" t="s">
        <v>85</v>
      </c>
      <c r="BK220" s="143">
        <f>ROUND(I220*H220,2)</f>
        <v>157.79</v>
      </c>
      <c r="BL220" s="16" t="s">
        <v>169</v>
      </c>
      <c r="BM220" s="142" t="s">
        <v>641</v>
      </c>
    </row>
    <row r="221" spans="2:65" s="12" customFormat="1">
      <c r="B221" s="148"/>
      <c r="D221" s="144" t="s">
        <v>178</v>
      </c>
      <c r="E221" s="149" t="s">
        <v>1</v>
      </c>
      <c r="F221" s="150" t="s">
        <v>642</v>
      </c>
      <c r="H221" s="151">
        <v>44.2</v>
      </c>
      <c r="I221" s="152"/>
      <c r="L221" s="148"/>
      <c r="M221" s="153"/>
      <c r="T221" s="154"/>
      <c r="AT221" s="149" t="s">
        <v>178</v>
      </c>
      <c r="AU221" s="149" t="s">
        <v>87</v>
      </c>
      <c r="AV221" s="12" t="s">
        <v>87</v>
      </c>
      <c r="AW221" s="12" t="s">
        <v>33</v>
      </c>
      <c r="AX221" s="12" t="s">
        <v>77</v>
      </c>
      <c r="AY221" s="149" t="s">
        <v>161</v>
      </c>
    </row>
    <row r="222" spans="2:65" s="13" customFormat="1">
      <c r="B222" s="155"/>
      <c r="D222" s="144" t="s">
        <v>178</v>
      </c>
      <c r="E222" s="156" t="s">
        <v>1</v>
      </c>
      <c r="F222" s="157" t="s">
        <v>180</v>
      </c>
      <c r="H222" s="158">
        <v>44.2</v>
      </c>
      <c r="I222" s="159"/>
      <c r="L222" s="155"/>
      <c r="M222" s="160"/>
      <c r="T222" s="161"/>
      <c r="AT222" s="156" t="s">
        <v>178</v>
      </c>
      <c r="AU222" s="156" t="s">
        <v>87</v>
      </c>
      <c r="AV222" s="13" t="s">
        <v>169</v>
      </c>
      <c r="AW222" s="13" t="s">
        <v>33</v>
      </c>
      <c r="AX222" s="13" t="s">
        <v>85</v>
      </c>
      <c r="AY222" s="156" t="s">
        <v>161</v>
      </c>
    </row>
    <row r="223" spans="2:65" s="12" customFormat="1">
      <c r="B223" s="148"/>
      <c r="D223" s="144" t="s">
        <v>178</v>
      </c>
      <c r="F223" s="150" t="s">
        <v>643</v>
      </c>
      <c r="H223" s="151">
        <v>1.768</v>
      </c>
      <c r="I223" s="152"/>
      <c r="L223" s="148"/>
      <c r="M223" s="153"/>
      <c r="T223" s="154"/>
      <c r="AT223" s="149" t="s">
        <v>178</v>
      </c>
      <c r="AU223" s="149" t="s">
        <v>87</v>
      </c>
      <c r="AV223" s="12" t="s">
        <v>87</v>
      </c>
      <c r="AW223" s="12" t="s">
        <v>4</v>
      </c>
      <c r="AX223" s="12" t="s">
        <v>85</v>
      </c>
      <c r="AY223" s="149" t="s">
        <v>161</v>
      </c>
    </row>
    <row r="224" spans="2:65" s="11" customFormat="1" ht="22.9" customHeight="1">
      <c r="B224" s="119"/>
      <c r="D224" s="120" t="s">
        <v>76</v>
      </c>
      <c r="E224" s="129" t="s">
        <v>87</v>
      </c>
      <c r="F224" s="129" t="s">
        <v>644</v>
      </c>
      <c r="I224" s="122"/>
      <c r="J224" s="130">
        <f>BK224</f>
        <v>891332.44</v>
      </c>
      <c r="L224" s="119"/>
      <c r="M224" s="124"/>
      <c r="P224" s="125">
        <f>SUM(P225:P243)</f>
        <v>0</v>
      </c>
      <c r="R224" s="125">
        <f>SUM(R225:R243)</f>
        <v>417.02540557999998</v>
      </c>
      <c r="T224" s="126">
        <f>SUM(T225:T243)</f>
        <v>0</v>
      </c>
      <c r="AR224" s="120" t="s">
        <v>85</v>
      </c>
      <c r="AT224" s="127" t="s">
        <v>76</v>
      </c>
      <c r="AU224" s="127" t="s">
        <v>85</v>
      </c>
      <c r="AY224" s="120" t="s">
        <v>161</v>
      </c>
      <c r="BK224" s="128">
        <f>SUM(BK225:BK243)</f>
        <v>891332.44</v>
      </c>
    </row>
    <row r="225" spans="2:65" s="1" customFormat="1" ht="24.2" customHeight="1">
      <c r="B225" s="31"/>
      <c r="C225" s="131" t="s">
        <v>349</v>
      </c>
      <c r="D225" s="131" t="s">
        <v>164</v>
      </c>
      <c r="E225" s="132" t="s">
        <v>645</v>
      </c>
      <c r="F225" s="133" t="s">
        <v>646</v>
      </c>
      <c r="G225" s="134" t="s">
        <v>167</v>
      </c>
      <c r="H225" s="135">
        <v>93.5</v>
      </c>
      <c r="I225" s="136">
        <v>3629.27</v>
      </c>
      <c r="J225" s="137">
        <f>ROUND(I225*H225,2)</f>
        <v>339336.75</v>
      </c>
      <c r="K225" s="133" t="s">
        <v>168</v>
      </c>
      <c r="L225" s="31"/>
      <c r="M225" s="138" t="s">
        <v>1</v>
      </c>
      <c r="N225" s="139" t="s">
        <v>42</v>
      </c>
      <c r="P225" s="140">
        <f>O225*H225</f>
        <v>0</v>
      </c>
      <c r="Q225" s="140">
        <v>2.5018699999999998</v>
      </c>
      <c r="R225" s="140">
        <f>Q225*H225</f>
        <v>233.92484499999998</v>
      </c>
      <c r="S225" s="140">
        <v>0</v>
      </c>
      <c r="T225" s="141">
        <f>S225*H225</f>
        <v>0</v>
      </c>
      <c r="AR225" s="142" t="s">
        <v>169</v>
      </c>
      <c r="AT225" s="142" t="s">
        <v>164</v>
      </c>
      <c r="AU225" s="142" t="s">
        <v>87</v>
      </c>
      <c r="AY225" s="16" t="s">
        <v>161</v>
      </c>
      <c r="BE225" s="143">
        <f>IF(N225="základní",J225,0)</f>
        <v>339336.75</v>
      </c>
      <c r="BF225" s="143">
        <f>IF(N225="snížená",J225,0)</f>
        <v>0</v>
      </c>
      <c r="BG225" s="143">
        <f>IF(N225="zákl. přenesená",J225,0)</f>
        <v>0</v>
      </c>
      <c r="BH225" s="143">
        <f>IF(N225="sníž. přenesená",J225,0)</f>
        <v>0</v>
      </c>
      <c r="BI225" s="143">
        <f>IF(N225="nulová",J225,0)</f>
        <v>0</v>
      </c>
      <c r="BJ225" s="16" t="s">
        <v>85</v>
      </c>
      <c r="BK225" s="143">
        <f>ROUND(I225*H225,2)</f>
        <v>339336.75</v>
      </c>
      <c r="BL225" s="16" t="s">
        <v>169</v>
      </c>
      <c r="BM225" s="142" t="s">
        <v>647</v>
      </c>
    </row>
    <row r="226" spans="2:65" s="1" customFormat="1" ht="19.5">
      <c r="B226" s="31"/>
      <c r="D226" s="144" t="s">
        <v>171</v>
      </c>
      <c r="F226" s="145" t="s">
        <v>648</v>
      </c>
      <c r="I226" s="146"/>
      <c r="L226" s="31"/>
      <c r="M226" s="147"/>
      <c r="T226" s="55"/>
      <c r="AT226" s="16" t="s">
        <v>171</v>
      </c>
      <c r="AU226" s="16" t="s">
        <v>87</v>
      </c>
    </row>
    <row r="227" spans="2:65" s="12" customFormat="1">
      <c r="B227" s="148"/>
      <c r="D227" s="144" t="s">
        <v>178</v>
      </c>
      <c r="E227" s="149" t="s">
        <v>1</v>
      </c>
      <c r="F227" s="150" t="s">
        <v>649</v>
      </c>
      <c r="H227" s="151">
        <v>93.5</v>
      </c>
      <c r="I227" s="152"/>
      <c r="L227" s="148"/>
      <c r="M227" s="153"/>
      <c r="T227" s="154"/>
      <c r="AT227" s="149" t="s">
        <v>178</v>
      </c>
      <c r="AU227" s="149" t="s">
        <v>87</v>
      </c>
      <c r="AV227" s="12" t="s">
        <v>87</v>
      </c>
      <c r="AW227" s="12" t="s">
        <v>33</v>
      </c>
      <c r="AX227" s="12" t="s">
        <v>77</v>
      </c>
      <c r="AY227" s="149" t="s">
        <v>161</v>
      </c>
    </row>
    <row r="228" spans="2:65" s="13" customFormat="1">
      <c r="B228" s="155"/>
      <c r="D228" s="144" t="s">
        <v>178</v>
      </c>
      <c r="E228" s="156" t="s">
        <v>1</v>
      </c>
      <c r="F228" s="157" t="s">
        <v>180</v>
      </c>
      <c r="H228" s="158">
        <v>93.5</v>
      </c>
      <c r="I228" s="159"/>
      <c r="L228" s="155"/>
      <c r="M228" s="160"/>
      <c r="T228" s="161"/>
      <c r="AT228" s="156" t="s">
        <v>178</v>
      </c>
      <c r="AU228" s="156" t="s">
        <v>87</v>
      </c>
      <c r="AV228" s="13" t="s">
        <v>169</v>
      </c>
      <c r="AW228" s="13" t="s">
        <v>33</v>
      </c>
      <c r="AX228" s="13" t="s">
        <v>85</v>
      </c>
      <c r="AY228" s="156" t="s">
        <v>161</v>
      </c>
    </row>
    <row r="229" spans="2:65" s="1" customFormat="1" ht="33" customHeight="1">
      <c r="B229" s="31"/>
      <c r="C229" s="131" t="s">
        <v>354</v>
      </c>
      <c r="D229" s="131" t="s">
        <v>164</v>
      </c>
      <c r="E229" s="132" t="s">
        <v>650</v>
      </c>
      <c r="F229" s="133" t="s">
        <v>651</v>
      </c>
      <c r="G229" s="134" t="s">
        <v>175</v>
      </c>
      <c r="H229" s="135">
        <v>71.438000000000002</v>
      </c>
      <c r="I229" s="136">
        <v>2284.64</v>
      </c>
      <c r="J229" s="137">
        <f>ROUND(I229*H229,2)</f>
        <v>163210.10999999999</v>
      </c>
      <c r="K229" s="133" t="s">
        <v>168</v>
      </c>
      <c r="L229" s="31"/>
      <c r="M229" s="138" t="s">
        <v>1</v>
      </c>
      <c r="N229" s="139" t="s">
        <v>42</v>
      </c>
      <c r="P229" s="140">
        <f>O229*H229</f>
        <v>0</v>
      </c>
      <c r="Q229" s="140">
        <v>1.0203599999999999</v>
      </c>
      <c r="R229" s="140">
        <f>Q229*H229</f>
        <v>72.892477679999999</v>
      </c>
      <c r="S229" s="140">
        <v>0</v>
      </c>
      <c r="T229" s="141">
        <f>S229*H229</f>
        <v>0</v>
      </c>
      <c r="AR229" s="142" t="s">
        <v>169</v>
      </c>
      <c r="AT229" s="142" t="s">
        <v>164</v>
      </c>
      <c r="AU229" s="142" t="s">
        <v>87</v>
      </c>
      <c r="AY229" s="16" t="s">
        <v>161</v>
      </c>
      <c r="BE229" s="143">
        <f>IF(N229="základní",J229,0)</f>
        <v>163210.10999999999</v>
      </c>
      <c r="BF229" s="143">
        <f>IF(N229="snížená",J229,0)</f>
        <v>0</v>
      </c>
      <c r="BG229" s="143">
        <f>IF(N229="zákl. přenesená",J229,0)</f>
        <v>0</v>
      </c>
      <c r="BH229" s="143">
        <f>IF(N229="sníž. přenesená",J229,0)</f>
        <v>0</v>
      </c>
      <c r="BI229" s="143">
        <f>IF(N229="nulová",J229,0)</f>
        <v>0</v>
      </c>
      <c r="BJ229" s="16" t="s">
        <v>85</v>
      </c>
      <c r="BK229" s="143">
        <f>ROUND(I229*H229,2)</f>
        <v>163210.10999999999</v>
      </c>
      <c r="BL229" s="16" t="s">
        <v>169</v>
      </c>
      <c r="BM229" s="142" t="s">
        <v>652</v>
      </c>
    </row>
    <row r="230" spans="2:65" s="12" customFormat="1" ht="22.5">
      <c r="B230" s="148"/>
      <c r="D230" s="144" t="s">
        <v>178</v>
      </c>
      <c r="E230" s="149" t="s">
        <v>1</v>
      </c>
      <c r="F230" s="150" t="s">
        <v>653</v>
      </c>
      <c r="H230" s="151">
        <v>71.438000000000002</v>
      </c>
      <c r="I230" s="152"/>
      <c r="L230" s="148"/>
      <c r="M230" s="153"/>
      <c r="T230" s="154"/>
      <c r="AT230" s="149" t="s">
        <v>178</v>
      </c>
      <c r="AU230" s="149" t="s">
        <v>87</v>
      </c>
      <c r="AV230" s="12" t="s">
        <v>87</v>
      </c>
      <c r="AW230" s="12" t="s">
        <v>33</v>
      </c>
      <c r="AX230" s="12" t="s">
        <v>77</v>
      </c>
      <c r="AY230" s="149" t="s">
        <v>161</v>
      </c>
    </row>
    <row r="231" spans="2:65" s="13" customFormat="1">
      <c r="B231" s="155"/>
      <c r="D231" s="144" t="s">
        <v>178</v>
      </c>
      <c r="E231" s="156" t="s">
        <v>1</v>
      </c>
      <c r="F231" s="157" t="s">
        <v>180</v>
      </c>
      <c r="H231" s="158">
        <v>71.438000000000002</v>
      </c>
      <c r="I231" s="159"/>
      <c r="L231" s="155"/>
      <c r="M231" s="160"/>
      <c r="T231" s="161"/>
      <c r="AT231" s="156" t="s">
        <v>178</v>
      </c>
      <c r="AU231" s="156" t="s">
        <v>87</v>
      </c>
      <c r="AV231" s="13" t="s">
        <v>169</v>
      </c>
      <c r="AW231" s="13" t="s">
        <v>33</v>
      </c>
      <c r="AX231" s="13" t="s">
        <v>85</v>
      </c>
      <c r="AY231" s="156" t="s">
        <v>161</v>
      </c>
    </row>
    <row r="232" spans="2:65" s="1" customFormat="1" ht="24.2" customHeight="1">
      <c r="B232" s="31"/>
      <c r="C232" s="131" t="s">
        <v>358</v>
      </c>
      <c r="D232" s="131" t="s">
        <v>164</v>
      </c>
      <c r="E232" s="132" t="s">
        <v>654</v>
      </c>
      <c r="F232" s="133" t="s">
        <v>655</v>
      </c>
      <c r="G232" s="134" t="s">
        <v>167</v>
      </c>
      <c r="H232" s="135">
        <v>41</v>
      </c>
      <c r="I232" s="136">
        <v>3600</v>
      </c>
      <c r="J232" s="137">
        <f>ROUND(I232*H232,2)</f>
        <v>147600</v>
      </c>
      <c r="K232" s="133" t="s">
        <v>168</v>
      </c>
      <c r="L232" s="31"/>
      <c r="M232" s="138" t="s">
        <v>1</v>
      </c>
      <c r="N232" s="139" t="s">
        <v>42</v>
      </c>
      <c r="P232" s="140">
        <f>O232*H232</f>
        <v>0</v>
      </c>
      <c r="Q232" s="140">
        <v>2.5504500000000001</v>
      </c>
      <c r="R232" s="140">
        <f>Q232*H232</f>
        <v>104.56845</v>
      </c>
      <c r="S232" s="140">
        <v>0</v>
      </c>
      <c r="T232" s="141">
        <f>S232*H232</f>
        <v>0</v>
      </c>
      <c r="AR232" s="142" t="s">
        <v>169</v>
      </c>
      <c r="AT232" s="142" t="s">
        <v>164</v>
      </c>
      <c r="AU232" s="142" t="s">
        <v>87</v>
      </c>
      <c r="AY232" s="16" t="s">
        <v>161</v>
      </c>
      <c r="BE232" s="143">
        <f>IF(N232="základní",J232,0)</f>
        <v>147600</v>
      </c>
      <c r="BF232" s="143">
        <f>IF(N232="snížená",J232,0)</f>
        <v>0</v>
      </c>
      <c r="BG232" s="143">
        <f>IF(N232="zákl. přenesená",J232,0)</f>
        <v>0</v>
      </c>
      <c r="BH232" s="143">
        <f>IF(N232="sníž. přenesená",J232,0)</f>
        <v>0</v>
      </c>
      <c r="BI232" s="143">
        <f>IF(N232="nulová",J232,0)</f>
        <v>0</v>
      </c>
      <c r="BJ232" s="16" t="s">
        <v>85</v>
      </c>
      <c r="BK232" s="143">
        <f>ROUND(I232*H232,2)</f>
        <v>147600</v>
      </c>
      <c r="BL232" s="16" t="s">
        <v>169</v>
      </c>
      <c r="BM232" s="142" t="s">
        <v>656</v>
      </c>
    </row>
    <row r="233" spans="2:65" s="1" customFormat="1" ht="29.25">
      <c r="B233" s="31"/>
      <c r="D233" s="144" t="s">
        <v>171</v>
      </c>
      <c r="F233" s="145" t="s">
        <v>657</v>
      </c>
      <c r="I233" s="146"/>
      <c r="L233" s="31"/>
      <c r="M233" s="147"/>
      <c r="T233" s="55"/>
      <c r="AT233" s="16" t="s">
        <v>171</v>
      </c>
      <c r="AU233" s="16" t="s">
        <v>87</v>
      </c>
    </row>
    <row r="234" spans="2:65" s="12" customFormat="1">
      <c r="B234" s="148"/>
      <c r="D234" s="144" t="s">
        <v>178</v>
      </c>
      <c r="E234" s="149" t="s">
        <v>1</v>
      </c>
      <c r="F234" s="150" t="s">
        <v>658</v>
      </c>
      <c r="H234" s="151">
        <v>41</v>
      </c>
      <c r="I234" s="152"/>
      <c r="L234" s="148"/>
      <c r="M234" s="153"/>
      <c r="T234" s="154"/>
      <c r="AT234" s="149" t="s">
        <v>178</v>
      </c>
      <c r="AU234" s="149" t="s">
        <v>87</v>
      </c>
      <c r="AV234" s="12" t="s">
        <v>87</v>
      </c>
      <c r="AW234" s="12" t="s">
        <v>33</v>
      </c>
      <c r="AX234" s="12" t="s">
        <v>77</v>
      </c>
      <c r="AY234" s="149" t="s">
        <v>161</v>
      </c>
    </row>
    <row r="235" spans="2:65" s="13" customFormat="1">
      <c r="B235" s="155"/>
      <c r="D235" s="144" t="s">
        <v>178</v>
      </c>
      <c r="E235" s="156" t="s">
        <v>1</v>
      </c>
      <c r="F235" s="157" t="s">
        <v>180</v>
      </c>
      <c r="H235" s="158">
        <v>41</v>
      </c>
      <c r="I235" s="159"/>
      <c r="L235" s="155"/>
      <c r="M235" s="160"/>
      <c r="T235" s="161"/>
      <c r="AT235" s="156" t="s">
        <v>178</v>
      </c>
      <c r="AU235" s="156" t="s">
        <v>87</v>
      </c>
      <c r="AV235" s="13" t="s">
        <v>169</v>
      </c>
      <c r="AW235" s="13" t="s">
        <v>33</v>
      </c>
      <c r="AX235" s="13" t="s">
        <v>85</v>
      </c>
      <c r="AY235" s="156" t="s">
        <v>161</v>
      </c>
    </row>
    <row r="236" spans="2:65" s="1" customFormat="1" ht="16.5" customHeight="1">
      <c r="B236" s="31"/>
      <c r="C236" s="131" t="s">
        <v>363</v>
      </c>
      <c r="D236" s="131" t="s">
        <v>164</v>
      </c>
      <c r="E236" s="132" t="s">
        <v>659</v>
      </c>
      <c r="F236" s="133" t="s">
        <v>660</v>
      </c>
      <c r="G236" s="134" t="s">
        <v>175</v>
      </c>
      <c r="H236" s="135">
        <v>56.75</v>
      </c>
      <c r="I236" s="136">
        <v>456.64</v>
      </c>
      <c r="J236" s="137">
        <f>ROUND(I236*H236,2)</f>
        <v>25914.32</v>
      </c>
      <c r="K236" s="133" t="s">
        <v>168</v>
      </c>
      <c r="L236" s="31"/>
      <c r="M236" s="138" t="s">
        <v>1</v>
      </c>
      <c r="N236" s="139" t="s">
        <v>42</v>
      </c>
      <c r="P236" s="140">
        <f>O236*H236</f>
        <v>0</v>
      </c>
      <c r="Q236" s="140">
        <v>2.7499999999999998E-3</v>
      </c>
      <c r="R236" s="140">
        <f>Q236*H236</f>
        <v>0.15606249999999999</v>
      </c>
      <c r="S236" s="140">
        <v>0</v>
      </c>
      <c r="T236" s="141">
        <f>S236*H236</f>
        <v>0</v>
      </c>
      <c r="AR236" s="142" t="s">
        <v>169</v>
      </c>
      <c r="AT236" s="142" t="s">
        <v>164</v>
      </c>
      <c r="AU236" s="142" t="s">
        <v>87</v>
      </c>
      <c r="AY236" s="16" t="s">
        <v>161</v>
      </c>
      <c r="BE236" s="143">
        <f>IF(N236="základní",J236,0)</f>
        <v>25914.32</v>
      </c>
      <c r="BF236" s="143">
        <f>IF(N236="snížená",J236,0)</f>
        <v>0</v>
      </c>
      <c r="BG236" s="143">
        <f>IF(N236="zákl. přenesená",J236,0)</f>
        <v>0</v>
      </c>
      <c r="BH236" s="143">
        <f>IF(N236="sníž. přenesená",J236,0)</f>
        <v>0</v>
      </c>
      <c r="BI236" s="143">
        <f>IF(N236="nulová",J236,0)</f>
        <v>0</v>
      </c>
      <c r="BJ236" s="16" t="s">
        <v>85</v>
      </c>
      <c r="BK236" s="143">
        <f>ROUND(I236*H236,2)</f>
        <v>25914.32</v>
      </c>
      <c r="BL236" s="16" t="s">
        <v>169</v>
      </c>
      <c r="BM236" s="142" t="s">
        <v>661</v>
      </c>
    </row>
    <row r="237" spans="2:65" s="12" customFormat="1">
      <c r="B237" s="148"/>
      <c r="D237" s="144" t="s">
        <v>178</v>
      </c>
      <c r="E237" s="149" t="s">
        <v>1</v>
      </c>
      <c r="F237" s="150" t="s">
        <v>662</v>
      </c>
      <c r="H237" s="151">
        <v>56.75</v>
      </c>
      <c r="I237" s="152"/>
      <c r="L237" s="148"/>
      <c r="M237" s="153"/>
      <c r="T237" s="154"/>
      <c r="AT237" s="149" t="s">
        <v>178</v>
      </c>
      <c r="AU237" s="149" t="s">
        <v>87</v>
      </c>
      <c r="AV237" s="12" t="s">
        <v>87</v>
      </c>
      <c r="AW237" s="12" t="s">
        <v>33</v>
      </c>
      <c r="AX237" s="12" t="s">
        <v>77</v>
      </c>
      <c r="AY237" s="149" t="s">
        <v>161</v>
      </c>
    </row>
    <row r="238" spans="2:65" s="13" customFormat="1">
      <c r="B238" s="155"/>
      <c r="D238" s="144" t="s">
        <v>178</v>
      </c>
      <c r="E238" s="156" t="s">
        <v>1</v>
      </c>
      <c r="F238" s="157" t="s">
        <v>180</v>
      </c>
      <c r="H238" s="158">
        <v>56.75</v>
      </c>
      <c r="I238" s="159"/>
      <c r="L238" s="155"/>
      <c r="M238" s="160"/>
      <c r="T238" s="161"/>
      <c r="AT238" s="156" t="s">
        <v>178</v>
      </c>
      <c r="AU238" s="156" t="s">
        <v>87</v>
      </c>
      <c r="AV238" s="13" t="s">
        <v>169</v>
      </c>
      <c r="AW238" s="13" t="s">
        <v>33</v>
      </c>
      <c r="AX238" s="13" t="s">
        <v>85</v>
      </c>
      <c r="AY238" s="156" t="s">
        <v>161</v>
      </c>
    </row>
    <row r="239" spans="2:65" s="1" customFormat="1" ht="21.75" customHeight="1">
      <c r="B239" s="31"/>
      <c r="C239" s="131" t="s">
        <v>371</v>
      </c>
      <c r="D239" s="131" t="s">
        <v>164</v>
      </c>
      <c r="E239" s="132" t="s">
        <v>663</v>
      </c>
      <c r="F239" s="133" t="s">
        <v>664</v>
      </c>
      <c r="G239" s="134" t="s">
        <v>175</v>
      </c>
      <c r="H239" s="135">
        <v>56.75</v>
      </c>
      <c r="I239" s="136">
        <v>141.52000000000001</v>
      </c>
      <c r="J239" s="137">
        <f>ROUND(I239*H239,2)</f>
        <v>8031.26</v>
      </c>
      <c r="K239" s="133" t="s">
        <v>168</v>
      </c>
      <c r="L239" s="31"/>
      <c r="M239" s="138" t="s">
        <v>1</v>
      </c>
      <c r="N239" s="139" t="s">
        <v>42</v>
      </c>
      <c r="P239" s="140">
        <f>O239*H239</f>
        <v>0</v>
      </c>
      <c r="Q239" s="140">
        <v>0</v>
      </c>
      <c r="R239" s="140">
        <f>Q239*H239</f>
        <v>0</v>
      </c>
      <c r="S239" s="140">
        <v>0</v>
      </c>
      <c r="T239" s="141">
        <f>S239*H239</f>
        <v>0</v>
      </c>
      <c r="AR239" s="142" t="s">
        <v>169</v>
      </c>
      <c r="AT239" s="142" t="s">
        <v>164</v>
      </c>
      <c r="AU239" s="142" t="s">
        <v>87</v>
      </c>
      <c r="AY239" s="16" t="s">
        <v>161</v>
      </c>
      <c r="BE239" s="143">
        <f>IF(N239="základní",J239,0)</f>
        <v>8031.26</v>
      </c>
      <c r="BF239" s="143">
        <f>IF(N239="snížená",J239,0)</f>
        <v>0</v>
      </c>
      <c r="BG239" s="143">
        <f>IF(N239="zákl. přenesená",J239,0)</f>
        <v>0</v>
      </c>
      <c r="BH239" s="143">
        <f>IF(N239="sníž. přenesená",J239,0)</f>
        <v>0</v>
      </c>
      <c r="BI239" s="143">
        <f>IF(N239="nulová",J239,0)</f>
        <v>0</v>
      </c>
      <c r="BJ239" s="16" t="s">
        <v>85</v>
      </c>
      <c r="BK239" s="143">
        <f>ROUND(I239*H239,2)</f>
        <v>8031.26</v>
      </c>
      <c r="BL239" s="16" t="s">
        <v>169</v>
      </c>
      <c r="BM239" s="142" t="s">
        <v>665</v>
      </c>
    </row>
    <row r="240" spans="2:65" s="1" customFormat="1" ht="24.2" customHeight="1">
      <c r="B240" s="31"/>
      <c r="C240" s="131" t="s">
        <v>378</v>
      </c>
      <c r="D240" s="131" t="s">
        <v>164</v>
      </c>
      <c r="E240" s="132" t="s">
        <v>666</v>
      </c>
      <c r="F240" s="133" t="s">
        <v>667</v>
      </c>
      <c r="G240" s="134" t="s">
        <v>352</v>
      </c>
      <c r="H240" s="135">
        <v>5.181</v>
      </c>
      <c r="I240" s="136">
        <v>40000</v>
      </c>
      <c r="J240" s="137">
        <f>ROUND(I240*H240,2)</f>
        <v>207240</v>
      </c>
      <c r="K240" s="133" t="s">
        <v>168</v>
      </c>
      <c r="L240" s="31"/>
      <c r="M240" s="138" t="s">
        <v>1</v>
      </c>
      <c r="N240" s="139" t="s">
        <v>42</v>
      </c>
      <c r="P240" s="140">
        <f>O240*H240</f>
        <v>0</v>
      </c>
      <c r="Q240" s="140">
        <v>1.0584</v>
      </c>
      <c r="R240" s="140">
        <f>Q240*H240</f>
        <v>5.4835704000000005</v>
      </c>
      <c r="S240" s="140">
        <v>0</v>
      </c>
      <c r="T240" s="141">
        <f>S240*H240</f>
        <v>0</v>
      </c>
      <c r="AR240" s="142" t="s">
        <v>169</v>
      </c>
      <c r="AT240" s="142" t="s">
        <v>164</v>
      </c>
      <c r="AU240" s="142" t="s">
        <v>87</v>
      </c>
      <c r="AY240" s="16" t="s">
        <v>161</v>
      </c>
      <c r="BE240" s="143">
        <f>IF(N240="základní",J240,0)</f>
        <v>207240</v>
      </c>
      <c r="BF240" s="143">
        <f>IF(N240="snížená",J240,0)</f>
        <v>0</v>
      </c>
      <c r="BG240" s="143">
        <f>IF(N240="zákl. přenesená",J240,0)</f>
        <v>0</v>
      </c>
      <c r="BH240" s="143">
        <f>IF(N240="sníž. přenesená",J240,0)</f>
        <v>0</v>
      </c>
      <c r="BI240" s="143">
        <f>IF(N240="nulová",J240,0)</f>
        <v>0</v>
      </c>
      <c r="BJ240" s="16" t="s">
        <v>85</v>
      </c>
      <c r="BK240" s="143">
        <f>ROUND(I240*H240,2)</f>
        <v>207240</v>
      </c>
      <c r="BL240" s="16" t="s">
        <v>169</v>
      </c>
      <c r="BM240" s="142" t="s">
        <v>668</v>
      </c>
    </row>
    <row r="241" spans="2:65" s="1" customFormat="1" ht="29.25">
      <c r="B241" s="31"/>
      <c r="D241" s="144" t="s">
        <v>171</v>
      </c>
      <c r="F241" s="145" t="s">
        <v>669</v>
      </c>
      <c r="I241" s="146"/>
      <c r="L241" s="31"/>
      <c r="M241" s="147"/>
      <c r="T241" s="55"/>
      <c r="AT241" s="16" t="s">
        <v>171</v>
      </c>
      <c r="AU241" s="16" t="s">
        <v>87</v>
      </c>
    </row>
    <row r="242" spans="2:65" s="12" customFormat="1" ht="22.5">
      <c r="B242" s="148"/>
      <c r="D242" s="144" t="s">
        <v>178</v>
      </c>
      <c r="E242" s="149" t="s">
        <v>1</v>
      </c>
      <c r="F242" s="150" t="s">
        <v>670</v>
      </c>
      <c r="H242" s="151">
        <v>5.181</v>
      </c>
      <c r="I242" s="152"/>
      <c r="L242" s="148"/>
      <c r="M242" s="153"/>
      <c r="T242" s="154"/>
      <c r="AT242" s="149" t="s">
        <v>178</v>
      </c>
      <c r="AU242" s="149" t="s">
        <v>87</v>
      </c>
      <c r="AV242" s="12" t="s">
        <v>87</v>
      </c>
      <c r="AW242" s="12" t="s">
        <v>33</v>
      </c>
      <c r="AX242" s="12" t="s">
        <v>77</v>
      </c>
      <c r="AY242" s="149" t="s">
        <v>161</v>
      </c>
    </row>
    <row r="243" spans="2:65" s="13" customFormat="1">
      <c r="B243" s="155"/>
      <c r="D243" s="144" t="s">
        <v>178</v>
      </c>
      <c r="E243" s="156" t="s">
        <v>1</v>
      </c>
      <c r="F243" s="157" t="s">
        <v>180</v>
      </c>
      <c r="H243" s="158">
        <v>5.181</v>
      </c>
      <c r="I243" s="159"/>
      <c r="L243" s="155"/>
      <c r="M243" s="160"/>
      <c r="T243" s="161"/>
      <c r="AT243" s="156" t="s">
        <v>178</v>
      </c>
      <c r="AU243" s="156" t="s">
        <v>87</v>
      </c>
      <c r="AV243" s="13" t="s">
        <v>169</v>
      </c>
      <c r="AW243" s="13" t="s">
        <v>33</v>
      </c>
      <c r="AX243" s="13" t="s">
        <v>85</v>
      </c>
      <c r="AY243" s="156" t="s">
        <v>161</v>
      </c>
    </row>
    <row r="244" spans="2:65" s="11" customFormat="1" ht="22.9" customHeight="1">
      <c r="B244" s="119"/>
      <c r="D244" s="120" t="s">
        <v>76</v>
      </c>
      <c r="E244" s="129" t="s">
        <v>181</v>
      </c>
      <c r="F244" s="129" t="s">
        <v>671</v>
      </c>
      <c r="I244" s="122"/>
      <c r="J244" s="130">
        <f>BK244</f>
        <v>3053361</v>
      </c>
      <c r="L244" s="119"/>
      <c r="M244" s="124"/>
      <c r="P244" s="125">
        <f>SUM(P245:P353)</f>
        <v>0</v>
      </c>
      <c r="R244" s="125">
        <f>SUM(R245:R353)</f>
        <v>387.39044981000001</v>
      </c>
      <c r="T244" s="126">
        <f>SUM(T245:T353)</f>
        <v>0</v>
      </c>
      <c r="AR244" s="120" t="s">
        <v>85</v>
      </c>
      <c r="AT244" s="127" t="s">
        <v>76</v>
      </c>
      <c r="AU244" s="127" t="s">
        <v>85</v>
      </c>
      <c r="AY244" s="120" t="s">
        <v>161</v>
      </c>
      <c r="BK244" s="128">
        <f>SUM(BK245:BK353)</f>
        <v>3053361</v>
      </c>
    </row>
    <row r="245" spans="2:65" s="1" customFormat="1" ht="37.9" customHeight="1">
      <c r="B245" s="31"/>
      <c r="C245" s="131" t="s">
        <v>385</v>
      </c>
      <c r="D245" s="131" t="s">
        <v>164</v>
      </c>
      <c r="E245" s="132" t="s">
        <v>672</v>
      </c>
      <c r="F245" s="133" t="s">
        <v>673</v>
      </c>
      <c r="G245" s="134" t="s">
        <v>267</v>
      </c>
      <c r="H245" s="135">
        <v>5</v>
      </c>
      <c r="I245" s="136">
        <v>1079.33</v>
      </c>
      <c r="J245" s="137">
        <f>ROUND(I245*H245,2)</f>
        <v>5396.65</v>
      </c>
      <c r="K245" s="133" t="s">
        <v>168</v>
      </c>
      <c r="L245" s="31"/>
      <c r="M245" s="138" t="s">
        <v>1</v>
      </c>
      <c r="N245" s="139" t="s">
        <v>42</v>
      </c>
      <c r="P245" s="140">
        <f>O245*H245</f>
        <v>0</v>
      </c>
      <c r="Q245" s="140">
        <v>0.24041999999999999</v>
      </c>
      <c r="R245" s="140">
        <f>Q245*H245</f>
        <v>1.2020999999999999</v>
      </c>
      <c r="S245" s="140">
        <v>0</v>
      </c>
      <c r="T245" s="141">
        <f>S245*H245</f>
        <v>0</v>
      </c>
      <c r="AR245" s="142" t="s">
        <v>169</v>
      </c>
      <c r="AT245" s="142" t="s">
        <v>164</v>
      </c>
      <c r="AU245" s="142" t="s">
        <v>87</v>
      </c>
      <c r="AY245" s="16" t="s">
        <v>161</v>
      </c>
      <c r="BE245" s="143">
        <f>IF(N245="základní",J245,0)</f>
        <v>5396.65</v>
      </c>
      <c r="BF245" s="143">
        <f>IF(N245="snížená",J245,0)</f>
        <v>0</v>
      </c>
      <c r="BG245" s="143">
        <f>IF(N245="zákl. přenesená",J245,0)</f>
        <v>0</v>
      </c>
      <c r="BH245" s="143">
        <f>IF(N245="sníž. přenesená",J245,0)</f>
        <v>0</v>
      </c>
      <c r="BI245" s="143">
        <f>IF(N245="nulová",J245,0)</f>
        <v>0</v>
      </c>
      <c r="BJ245" s="16" t="s">
        <v>85</v>
      </c>
      <c r="BK245" s="143">
        <f>ROUND(I245*H245,2)</f>
        <v>5396.65</v>
      </c>
      <c r="BL245" s="16" t="s">
        <v>169</v>
      </c>
      <c r="BM245" s="142" t="s">
        <v>674</v>
      </c>
    </row>
    <row r="246" spans="2:65" s="1" customFormat="1" ht="19.5">
      <c r="B246" s="31"/>
      <c r="D246" s="144" t="s">
        <v>171</v>
      </c>
      <c r="F246" s="145" t="s">
        <v>675</v>
      </c>
      <c r="I246" s="146"/>
      <c r="L246" s="31"/>
      <c r="M246" s="147"/>
      <c r="T246" s="55"/>
      <c r="AT246" s="16" t="s">
        <v>171</v>
      </c>
      <c r="AU246" s="16" t="s">
        <v>87</v>
      </c>
    </row>
    <row r="247" spans="2:65" s="1" customFormat="1" ht="24.2" customHeight="1">
      <c r="B247" s="31"/>
      <c r="C247" s="131" t="s">
        <v>391</v>
      </c>
      <c r="D247" s="131" t="s">
        <v>164</v>
      </c>
      <c r="E247" s="132" t="s">
        <v>676</v>
      </c>
      <c r="F247" s="133" t="s">
        <v>677</v>
      </c>
      <c r="G247" s="134" t="s">
        <v>167</v>
      </c>
      <c r="H247" s="135">
        <v>5.7469999999999999</v>
      </c>
      <c r="I247" s="136">
        <v>6802.29</v>
      </c>
      <c r="J247" s="137">
        <f>ROUND(I247*H247,2)</f>
        <v>39092.76</v>
      </c>
      <c r="K247" s="133" t="s">
        <v>168</v>
      </c>
      <c r="L247" s="31"/>
      <c r="M247" s="138" t="s">
        <v>1</v>
      </c>
      <c r="N247" s="139" t="s">
        <v>42</v>
      </c>
      <c r="P247" s="140">
        <f>O247*H247</f>
        <v>0</v>
      </c>
      <c r="Q247" s="140">
        <v>1.8774999999999999</v>
      </c>
      <c r="R247" s="140">
        <f>Q247*H247</f>
        <v>10.7899925</v>
      </c>
      <c r="S247" s="140">
        <v>0</v>
      </c>
      <c r="T247" s="141">
        <f>S247*H247</f>
        <v>0</v>
      </c>
      <c r="AR247" s="142" t="s">
        <v>169</v>
      </c>
      <c r="AT247" s="142" t="s">
        <v>164</v>
      </c>
      <c r="AU247" s="142" t="s">
        <v>87</v>
      </c>
      <c r="AY247" s="16" t="s">
        <v>161</v>
      </c>
      <c r="BE247" s="143">
        <f>IF(N247="základní",J247,0)</f>
        <v>39092.76</v>
      </c>
      <c r="BF247" s="143">
        <f>IF(N247="snížená",J247,0)</f>
        <v>0</v>
      </c>
      <c r="BG247" s="143">
        <f>IF(N247="zákl. přenesená",J247,0)</f>
        <v>0</v>
      </c>
      <c r="BH247" s="143">
        <f>IF(N247="sníž. přenesená",J247,0)</f>
        <v>0</v>
      </c>
      <c r="BI247" s="143">
        <f>IF(N247="nulová",J247,0)</f>
        <v>0</v>
      </c>
      <c r="BJ247" s="16" t="s">
        <v>85</v>
      </c>
      <c r="BK247" s="143">
        <f>ROUND(I247*H247,2)</f>
        <v>39092.76</v>
      </c>
      <c r="BL247" s="16" t="s">
        <v>169</v>
      </c>
      <c r="BM247" s="142" t="s">
        <v>678</v>
      </c>
    </row>
    <row r="248" spans="2:65" s="1" customFormat="1" ht="19.5">
      <c r="B248" s="31"/>
      <c r="D248" s="144" t="s">
        <v>171</v>
      </c>
      <c r="F248" s="145" t="s">
        <v>675</v>
      </c>
      <c r="I248" s="146"/>
      <c r="L248" s="31"/>
      <c r="M248" s="147"/>
      <c r="T248" s="55"/>
      <c r="AT248" s="16" t="s">
        <v>171</v>
      </c>
      <c r="AU248" s="16" t="s">
        <v>87</v>
      </c>
    </row>
    <row r="249" spans="2:65" s="12" customFormat="1">
      <c r="B249" s="148"/>
      <c r="D249" s="144" t="s">
        <v>178</v>
      </c>
      <c r="E249" s="149" t="s">
        <v>1</v>
      </c>
      <c r="F249" s="150" t="s">
        <v>679</v>
      </c>
      <c r="H249" s="151">
        <v>5.7469999999999999</v>
      </c>
      <c r="I249" s="152"/>
      <c r="L249" s="148"/>
      <c r="M249" s="153"/>
      <c r="T249" s="154"/>
      <c r="AT249" s="149" t="s">
        <v>178</v>
      </c>
      <c r="AU249" s="149" t="s">
        <v>87</v>
      </c>
      <c r="AV249" s="12" t="s">
        <v>87</v>
      </c>
      <c r="AW249" s="12" t="s">
        <v>33</v>
      </c>
      <c r="AX249" s="12" t="s">
        <v>77</v>
      </c>
      <c r="AY249" s="149" t="s">
        <v>161</v>
      </c>
    </row>
    <row r="250" spans="2:65" s="13" customFormat="1">
      <c r="B250" s="155"/>
      <c r="D250" s="144" t="s">
        <v>178</v>
      </c>
      <c r="E250" s="156" t="s">
        <v>1</v>
      </c>
      <c r="F250" s="157" t="s">
        <v>180</v>
      </c>
      <c r="H250" s="158">
        <v>5.7469999999999999</v>
      </c>
      <c r="I250" s="159"/>
      <c r="L250" s="155"/>
      <c r="M250" s="160"/>
      <c r="T250" s="161"/>
      <c r="AT250" s="156" t="s">
        <v>178</v>
      </c>
      <c r="AU250" s="156" t="s">
        <v>87</v>
      </c>
      <c r="AV250" s="13" t="s">
        <v>169</v>
      </c>
      <c r="AW250" s="13" t="s">
        <v>33</v>
      </c>
      <c r="AX250" s="13" t="s">
        <v>85</v>
      </c>
      <c r="AY250" s="156" t="s">
        <v>161</v>
      </c>
    </row>
    <row r="251" spans="2:65" s="1" customFormat="1" ht="24.2" customHeight="1">
      <c r="B251" s="31"/>
      <c r="C251" s="131" t="s">
        <v>397</v>
      </c>
      <c r="D251" s="131" t="s">
        <v>164</v>
      </c>
      <c r="E251" s="132" t="s">
        <v>680</v>
      </c>
      <c r="F251" s="133" t="s">
        <v>681</v>
      </c>
      <c r="G251" s="134" t="s">
        <v>175</v>
      </c>
      <c r="H251" s="135">
        <v>391.46</v>
      </c>
      <c r="I251" s="136">
        <v>1650</v>
      </c>
      <c r="J251" s="137">
        <f>ROUND(I251*H251,2)</f>
        <v>645909</v>
      </c>
      <c r="K251" s="133" t="s">
        <v>168</v>
      </c>
      <c r="L251" s="31"/>
      <c r="M251" s="138" t="s">
        <v>1</v>
      </c>
      <c r="N251" s="139" t="s">
        <v>42</v>
      </c>
      <c r="P251" s="140">
        <f>O251*H251</f>
        <v>0</v>
      </c>
      <c r="Q251" s="140">
        <v>0.26878000000000002</v>
      </c>
      <c r="R251" s="140">
        <f>Q251*H251</f>
        <v>105.21661880000001</v>
      </c>
      <c r="S251" s="140">
        <v>0</v>
      </c>
      <c r="T251" s="141">
        <f>S251*H251</f>
        <v>0</v>
      </c>
      <c r="AR251" s="142" t="s">
        <v>169</v>
      </c>
      <c r="AT251" s="142" t="s">
        <v>164</v>
      </c>
      <c r="AU251" s="142" t="s">
        <v>87</v>
      </c>
      <c r="AY251" s="16" t="s">
        <v>161</v>
      </c>
      <c r="BE251" s="143">
        <f>IF(N251="základní",J251,0)</f>
        <v>645909</v>
      </c>
      <c r="BF251" s="143">
        <f>IF(N251="snížená",J251,0)</f>
        <v>0</v>
      </c>
      <c r="BG251" s="143">
        <f>IF(N251="zákl. přenesená",J251,0)</f>
        <v>0</v>
      </c>
      <c r="BH251" s="143">
        <f>IF(N251="sníž. přenesená",J251,0)</f>
        <v>0</v>
      </c>
      <c r="BI251" s="143">
        <f>IF(N251="nulová",J251,0)</f>
        <v>0</v>
      </c>
      <c r="BJ251" s="16" t="s">
        <v>85</v>
      </c>
      <c r="BK251" s="143">
        <f>ROUND(I251*H251,2)</f>
        <v>645909</v>
      </c>
      <c r="BL251" s="16" t="s">
        <v>169</v>
      </c>
      <c r="BM251" s="142" t="s">
        <v>682</v>
      </c>
    </row>
    <row r="252" spans="2:65" s="1" customFormat="1" ht="29.25">
      <c r="B252" s="31"/>
      <c r="D252" s="144" t="s">
        <v>171</v>
      </c>
      <c r="F252" s="145" t="s">
        <v>683</v>
      </c>
      <c r="I252" s="146"/>
      <c r="L252" s="31"/>
      <c r="M252" s="147"/>
      <c r="T252" s="55"/>
      <c r="AT252" s="16" t="s">
        <v>171</v>
      </c>
      <c r="AU252" s="16" t="s">
        <v>87</v>
      </c>
    </row>
    <row r="253" spans="2:65" s="14" customFormat="1">
      <c r="B253" s="162"/>
      <c r="D253" s="144" t="s">
        <v>178</v>
      </c>
      <c r="E253" s="163" t="s">
        <v>1</v>
      </c>
      <c r="F253" s="164" t="s">
        <v>684</v>
      </c>
      <c r="H253" s="163" t="s">
        <v>1</v>
      </c>
      <c r="I253" s="165"/>
      <c r="L253" s="162"/>
      <c r="M253" s="166"/>
      <c r="T253" s="167"/>
      <c r="AT253" s="163" t="s">
        <v>178</v>
      </c>
      <c r="AU253" s="163" t="s">
        <v>87</v>
      </c>
      <c r="AV253" s="14" t="s">
        <v>85</v>
      </c>
      <c r="AW253" s="14" t="s">
        <v>33</v>
      </c>
      <c r="AX253" s="14" t="s">
        <v>77</v>
      </c>
      <c r="AY253" s="163" t="s">
        <v>161</v>
      </c>
    </row>
    <row r="254" spans="2:65" s="12" customFormat="1">
      <c r="B254" s="148"/>
      <c r="D254" s="144" t="s">
        <v>178</v>
      </c>
      <c r="E254" s="149" t="s">
        <v>1</v>
      </c>
      <c r="F254" s="150" t="s">
        <v>685</v>
      </c>
      <c r="H254" s="151">
        <v>65</v>
      </c>
      <c r="I254" s="152"/>
      <c r="L254" s="148"/>
      <c r="M254" s="153"/>
      <c r="T254" s="154"/>
      <c r="AT254" s="149" t="s">
        <v>178</v>
      </c>
      <c r="AU254" s="149" t="s">
        <v>87</v>
      </c>
      <c r="AV254" s="12" t="s">
        <v>87</v>
      </c>
      <c r="AW254" s="12" t="s">
        <v>33</v>
      </c>
      <c r="AX254" s="12" t="s">
        <v>77</v>
      </c>
      <c r="AY254" s="149" t="s">
        <v>161</v>
      </c>
    </row>
    <row r="255" spans="2:65" s="14" customFormat="1">
      <c r="B255" s="162"/>
      <c r="D255" s="144" t="s">
        <v>178</v>
      </c>
      <c r="E255" s="163" t="s">
        <v>1</v>
      </c>
      <c r="F255" s="164" t="s">
        <v>686</v>
      </c>
      <c r="H255" s="163" t="s">
        <v>1</v>
      </c>
      <c r="I255" s="165"/>
      <c r="L255" s="162"/>
      <c r="M255" s="166"/>
      <c r="T255" s="167"/>
      <c r="AT255" s="163" t="s">
        <v>178</v>
      </c>
      <c r="AU255" s="163" t="s">
        <v>87</v>
      </c>
      <c r="AV255" s="14" t="s">
        <v>85</v>
      </c>
      <c r="AW255" s="14" t="s">
        <v>33</v>
      </c>
      <c r="AX255" s="14" t="s">
        <v>77</v>
      </c>
      <c r="AY255" s="163" t="s">
        <v>161</v>
      </c>
    </row>
    <row r="256" spans="2:65" s="12" customFormat="1">
      <c r="B256" s="148"/>
      <c r="D256" s="144" t="s">
        <v>178</v>
      </c>
      <c r="E256" s="149" t="s">
        <v>1</v>
      </c>
      <c r="F256" s="150" t="s">
        <v>687</v>
      </c>
      <c r="H256" s="151">
        <v>103.16</v>
      </c>
      <c r="I256" s="152"/>
      <c r="L256" s="148"/>
      <c r="M256" s="153"/>
      <c r="T256" s="154"/>
      <c r="AT256" s="149" t="s">
        <v>178</v>
      </c>
      <c r="AU256" s="149" t="s">
        <v>87</v>
      </c>
      <c r="AV256" s="12" t="s">
        <v>87</v>
      </c>
      <c r="AW256" s="12" t="s">
        <v>33</v>
      </c>
      <c r="AX256" s="12" t="s">
        <v>77</v>
      </c>
      <c r="AY256" s="149" t="s">
        <v>161</v>
      </c>
    </row>
    <row r="257" spans="2:65" s="14" customFormat="1">
      <c r="B257" s="162"/>
      <c r="D257" s="144" t="s">
        <v>178</v>
      </c>
      <c r="E257" s="163" t="s">
        <v>1</v>
      </c>
      <c r="F257" s="164" t="s">
        <v>688</v>
      </c>
      <c r="H257" s="163" t="s">
        <v>1</v>
      </c>
      <c r="I257" s="165"/>
      <c r="L257" s="162"/>
      <c r="M257" s="166"/>
      <c r="T257" s="167"/>
      <c r="AT257" s="163" t="s">
        <v>178</v>
      </c>
      <c r="AU257" s="163" t="s">
        <v>87</v>
      </c>
      <c r="AV257" s="14" t="s">
        <v>85</v>
      </c>
      <c r="AW257" s="14" t="s">
        <v>33</v>
      </c>
      <c r="AX257" s="14" t="s">
        <v>77</v>
      </c>
      <c r="AY257" s="163" t="s">
        <v>161</v>
      </c>
    </row>
    <row r="258" spans="2:65" s="12" customFormat="1">
      <c r="B258" s="148"/>
      <c r="D258" s="144" t="s">
        <v>178</v>
      </c>
      <c r="E258" s="149" t="s">
        <v>1</v>
      </c>
      <c r="F258" s="150" t="s">
        <v>689</v>
      </c>
      <c r="H258" s="151">
        <v>52.2</v>
      </c>
      <c r="I258" s="152"/>
      <c r="L258" s="148"/>
      <c r="M258" s="153"/>
      <c r="T258" s="154"/>
      <c r="AT258" s="149" t="s">
        <v>178</v>
      </c>
      <c r="AU258" s="149" t="s">
        <v>87</v>
      </c>
      <c r="AV258" s="12" t="s">
        <v>87</v>
      </c>
      <c r="AW258" s="12" t="s">
        <v>33</v>
      </c>
      <c r="AX258" s="12" t="s">
        <v>77</v>
      </c>
      <c r="AY258" s="149" t="s">
        <v>161</v>
      </c>
    </row>
    <row r="259" spans="2:65" s="14" customFormat="1">
      <c r="B259" s="162"/>
      <c r="D259" s="144" t="s">
        <v>178</v>
      </c>
      <c r="E259" s="163" t="s">
        <v>1</v>
      </c>
      <c r="F259" s="164" t="s">
        <v>690</v>
      </c>
      <c r="H259" s="163" t="s">
        <v>1</v>
      </c>
      <c r="I259" s="165"/>
      <c r="L259" s="162"/>
      <c r="M259" s="166"/>
      <c r="T259" s="167"/>
      <c r="AT259" s="163" t="s">
        <v>178</v>
      </c>
      <c r="AU259" s="163" t="s">
        <v>87</v>
      </c>
      <c r="AV259" s="14" t="s">
        <v>85</v>
      </c>
      <c r="AW259" s="14" t="s">
        <v>33</v>
      </c>
      <c r="AX259" s="14" t="s">
        <v>77</v>
      </c>
      <c r="AY259" s="163" t="s">
        <v>161</v>
      </c>
    </row>
    <row r="260" spans="2:65" s="12" customFormat="1">
      <c r="B260" s="148"/>
      <c r="D260" s="144" t="s">
        <v>178</v>
      </c>
      <c r="E260" s="149" t="s">
        <v>1</v>
      </c>
      <c r="F260" s="150" t="s">
        <v>691</v>
      </c>
      <c r="H260" s="151">
        <v>68.5</v>
      </c>
      <c r="I260" s="152"/>
      <c r="L260" s="148"/>
      <c r="M260" s="153"/>
      <c r="T260" s="154"/>
      <c r="AT260" s="149" t="s">
        <v>178</v>
      </c>
      <c r="AU260" s="149" t="s">
        <v>87</v>
      </c>
      <c r="AV260" s="12" t="s">
        <v>87</v>
      </c>
      <c r="AW260" s="12" t="s">
        <v>33</v>
      </c>
      <c r="AX260" s="12" t="s">
        <v>77</v>
      </c>
      <c r="AY260" s="149" t="s">
        <v>161</v>
      </c>
    </row>
    <row r="261" spans="2:65" s="14" customFormat="1">
      <c r="B261" s="162"/>
      <c r="D261" s="144" t="s">
        <v>178</v>
      </c>
      <c r="E261" s="163" t="s">
        <v>1</v>
      </c>
      <c r="F261" s="164" t="s">
        <v>692</v>
      </c>
      <c r="H261" s="163" t="s">
        <v>1</v>
      </c>
      <c r="I261" s="165"/>
      <c r="L261" s="162"/>
      <c r="M261" s="166"/>
      <c r="T261" s="167"/>
      <c r="AT261" s="163" t="s">
        <v>178</v>
      </c>
      <c r="AU261" s="163" t="s">
        <v>87</v>
      </c>
      <c r="AV261" s="14" t="s">
        <v>85</v>
      </c>
      <c r="AW261" s="14" t="s">
        <v>33</v>
      </c>
      <c r="AX261" s="14" t="s">
        <v>77</v>
      </c>
      <c r="AY261" s="163" t="s">
        <v>161</v>
      </c>
    </row>
    <row r="262" spans="2:65" s="12" customFormat="1">
      <c r="B262" s="148"/>
      <c r="D262" s="144" t="s">
        <v>178</v>
      </c>
      <c r="E262" s="149" t="s">
        <v>1</v>
      </c>
      <c r="F262" s="150" t="s">
        <v>693</v>
      </c>
      <c r="H262" s="151">
        <v>102.6</v>
      </c>
      <c r="I262" s="152"/>
      <c r="L262" s="148"/>
      <c r="M262" s="153"/>
      <c r="T262" s="154"/>
      <c r="AT262" s="149" t="s">
        <v>178</v>
      </c>
      <c r="AU262" s="149" t="s">
        <v>87</v>
      </c>
      <c r="AV262" s="12" t="s">
        <v>87</v>
      </c>
      <c r="AW262" s="12" t="s">
        <v>33</v>
      </c>
      <c r="AX262" s="12" t="s">
        <v>77</v>
      </c>
      <c r="AY262" s="149" t="s">
        <v>161</v>
      </c>
    </row>
    <row r="263" spans="2:65" s="13" customFormat="1">
      <c r="B263" s="155"/>
      <c r="D263" s="144" t="s">
        <v>178</v>
      </c>
      <c r="E263" s="156" t="s">
        <v>1</v>
      </c>
      <c r="F263" s="157" t="s">
        <v>180</v>
      </c>
      <c r="H263" s="158">
        <v>391.46</v>
      </c>
      <c r="I263" s="159"/>
      <c r="L263" s="155"/>
      <c r="M263" s="160"/>
      <c r="T263" s="161"/>
      <c r="AT263" s="156" t="s">
        <v>178</v>
      </c>
      <c r="AU263" s="156" t="s">
        <v>87</v>
      </c>
      <c r="AV263" s="13" t="s">
        <v>169</v>
      </c>
      <c r="AW263" s="13" t="s">
        <v>33</v>
      </c>
      <c r="AX263" s="13" t="s">
        <v>85</v>
      </c>
      <c r="AY263" s="156" t="s">
        <v>161</v>
      </c>
    </row>
    <row r="264" spans="2:65" s="1" customFormat="1" ht="24.2" customHeight="1">
      <c r="B264" s="31"/>
      <c r="C264" s="131" t="s">
        <v>403</v>
      </c>
      <c r="D264" s="131" t="s">
        <v>164</v>
      </c>
      <c r="E264" s="132" t="s">
        <v>694</v>
      </c>
      <c r="F264" s="133" t="s">
        <v>695</v>
      </c>
      <c r="G264" s="134" t="s">
        <v>175</v>
      </c>
      <c r="H264" s="135">
        <v>529.95000000000005</v>
      </c>
      <c r="I264" s="136">
        <v>1850</v>
      </c>
      <c r="J264" s="137">
        <f>ROUND(I264*H264,2)</f>
        <v>980407.5</v>
      </c>
      <c r="K264" s="133" t="s">
        <v>168</v>
      </c>
      <c r="L264" s="31"/>
      <c r="M264" s="138" t="s">
        <v>1</v>
      </c>
      <c r="N264" s="139" t="s">
        <v>42</v>
      </c>
      <c r="P264" s="140">
        <f>O264*H264</f>
        <v>0</v>
      </c>
      <c r="Q264" s="140">
        <v>0.30131000000000002</v>
      </c>
      <c r="R264" s="140">
        <f>Q264*H264</f>
        <v>159.67923450000004</v>
      </c>
      <c r="S264" s="140">
        <v>0</v>
      </c>
      <c r="T264" s="141">
        <f>S264*H264</f>
        <v>0</v>
      </c>
      <c r="AR264" s="142" t="s">
        <v>169</v>
      </c>
      <c r="AT264" s="142" t="s">
        <v>164</v>
      </c>
      <c r="AU264" s="142" t="s">
        <v>87</v>
      </c>
      <c r="AY264" s="16" t="s">
        <v>161</v>
      </c>
      <c r="BE264" s="143">
        <f>IF(N264="základní",J264,0)</f>
        <v>980407.5</v>
      </c>
      <c r="BF264" s="143">
        <f>IF(N264="snížená",J264,0)</f>
        <v>0</v>
      </c>
      <c r="BG264" s="143">
        <f>IF(N264="zákl. přenesená",J264,0)</f>
        <v>0</v>
      </c>
      <c r="BH264" s="143">
        <f>IF(N264="sníž. přenesená",J264,0)</f>
        <v>0</v>
      </c>
      <c r="BI264" s="143">
        <f>IF(N264="nulová",J264,0)</f>
        <v>0</v>
      </c>
      <c r="BJ264" s="16" t="s">
        <v>85</v>
      </c>
      <c r="BK264" s="143">
        <f>ROUND(I264*H264,2)</f>
        <v>980407.5</v>
      </c>
      <c r="BL264" s="16" t="s">
        <v>169</v>
      </c>
      <c r="BM264" s="142" t="s">
        <v>696</v>
      </c>
    </row>
    <row r="265" spans="2:65" s="1" customFormat="1" ht="29.25">
      <c r="B265" s="31"/>
      <c r="D265" s="144" t="s">
        <v>171</v>
      </c>
      <c r="F265" s="145" t="s">
        <v>697</v>
      </c>
      <c r="I265" s="146"/>
      <c r="L265" s="31"/>
      <c r="M265" s="147"/>
      <c r="T265" s="55"/>
      <c r="AT265" s="16" t="s">
        <v>171</v>
      </c>
      <c r="AU265" s="16" t="s">
        <v>87</v>
      </c>
    </row>
    <row r="266" spans="2:65" s="14" customFormat="1" ht="22.5">
      <c r="B266" s="162"/>
      <c r="D266" s="144" t="s">
        <v>178</v>
      </c>
      <c r="E266" s="163" t="s">
        <v>1</v>
      </c>
      <c r="F266" s="164" t="s">
        <v>698</v>
      </c>
      <c r="H266" s="163" t="s">
        <v>1</v>
      </c>
      <c r="I266" s="165"/>
      <c r="L266" s="162"/>
      <c r="M266" s="166"/>
      <c r="T266" s="167"/>
      <c r="AT266" s="163" t="s">
        <v>178</v>
      </c>
      <c r="AU266" s="163" t="s">
        <v>87</v>
      </c>
      <c r="AV266" s="14" t="s">
        <v>85</v>
      </c>
      <c r="AW266" s="14" t="s">
        <v>33</v>
      </c>
      <c r="AX266" s="14" t="s">
        <v>77</v>
      </c>
      <c r="AY266" s="163" t="s">
        <v>161</v>
      </c>
    </row>
    <row r="267" spans="2:65" s="12" customFormat="1">
      <c r="B267" s="148"/>
      <c r="D267" s="144" t="s">
        <v>178</v>
      </c>
      <c r="E267" s="149" t="s">
        <v>1</v>
      </c>
      <c r="F267" s="150" t="s">
        <v>699</v>
      </c>
      <c r="H267" s="151">
        <v>38.200000000000003</v>
      </c>
      <c r="I267" s="152"/>
      <c r="L267" s="148"/>
      <c r="M267" s="153"/>
      <c r="T267" s="154"/>
      <c r="AT267" s="149" t="s">
        <v>178</v>
      </c>
      <c r="AU267" s="149" t="s">
        <v>87</v>
      </c>
      <c r="AV267" s="12" t="s">
        <v>87</v>
      </c>
      <c r="AW267" s="12" t="s">
        <v>33</v>
      </c>
      <c r="AX267" s="12" t="s">
        <v>77</v>
      </c>
      <c r="AY267" s="149" t="s">
        <v>161</v>
      </c>
    </row>
    <row r="268" spans="2:65" s="14" customFormat="1">
      <c r="B268" s="162"/>
      <c r="D268" s="144" t="s">
        <v>178</v>
      </c>
      <c r="E268" s="163" t="s">
        <v>1</v>
      </c>
      <c r="F268" s="164" t="s">
        <v>700</v>
      </c>
      <c r="H268" s="163" t="s">
        <v>1</v>
      </c>
      <c r="I268" s="165"/>
      <c r="L268" s="162"/>
      <c r="M268" s="166"/>
      <c r="T268" s="167"/>
      <c r="AT268" s="163" t="s">
        <v>178</v>
      </c>
      <c r="AU268" s="163" t="s">
        <v>87</v>
      </c>
      <c r="AV268" s="14" t="s">
        <v>85</v>
      </c>
      <c r="AW268" s="14" t="s">
        <v>33</v>
      </c>
      <c r="AX268" s="14" t="s">
        <v>77</v>
      </c>
      <c r="AY268" s="163" t="s">
        <v>161</v>
      </c>
    </row>
    <row r="269" spans="2:65" s="12" customFormat="1">
      <c r="B269" s="148"/>
      <c r="D269" s="144" t="s">
        <v>178</v>
      </c>
      <c r="E269" s="149" t="s">
        <v>1</v>
      </c>
      <c r="F269" s="150" t="s">
        <v>701</v>
      </c>
      <c r="H269" s="151">
        <v>165.1</v>
      </c>
      <c r="I269" s="152"/>
      <c r="L269" s="148"/>
      <c r="M269" s="153"/>
      <c r="T269" s="154"/>
      <c r="AT269" s="149" t="s">
        <v>178</v>
      </c>
      <c r="AU269" s="149" t="s">
        <v>87</v>
      </c>
      <c r="AV269" s="12" t="s">
        <v>87</v>
      </c>
      <c r="AW269" s="12" t="s">
        <v>33</v>
      </c>
      <c r="AX269" s="12" t="s">
        <v>77</v>
      </c>
      <c r="AY269" s="149" t="s">
        <v>161</v>
      </c>
    </row>
    <row r="270" spans="2:65" s="14" customFormat="1">
      <c r="B270" s="162"/>
      <c r="D270" s="144" t="s">
        <v>178</v>
      </c>
      <c r="E270" s="163" t="s">
        <v>1</v>
      </c>
      <c r="F270" s="164" t="s">
        <v>333</v>
      </c>
      <c r="H270" s="163" t="s">
        <v>1</v>
      </c>
      <c r="I270" s="165"/>
      <c r="L270" s="162"/>
      <c r="M270" s="166"/>
      <c r="T270" s="167"/>
      <c r="AT270" s="163" t="s">
        <v>178</v>
      </c>
      <c r="AU270" s="163" t="s">
        <v>87</v>
      </c>
      <c r="AV270" s="14" t="s">
        <v>85</v>
      </c>
      <c r="AW270" s="14" t="s">
        <v>33</v>
      </c>
      <c r="AX270" s="14" t="s">
        <v>77</v>
      </c>
      <c r="AY270" s="163" t="s">
        <v>161</v>
      </c>
    </row>
    <row r="271" spans="2:65" s="12" customFormat="1">
      <c r="B271" s="148"/>
      <c r="D271" s="144" t="s">
        <v>178</v>
      </c>
      <c r="E271" s="149" t="s">
        <v>1</v>
      </c>
      <c r="F271" s="150" t="s">
        <v>702</v>
      </c>
      <c r="H271" s="151">
        <v>188.89</v>
      </c>
      <c r="I271" s="152"/>
      <c r="L271" s="148"/>
      <c r="M271" s="153"/>
      <c r="T271" s="154"/>
      <c r="AT271" s="149" t="s">
        <v>178</v>
      </c>
      <c r="AU271" s="149" t="s">
        <v>87</v>
      </c>
      <c r="AV271" s="12" t="s">
        <v>87</v>
      </c>
      <c r="AW271" s="12" t="s">
        <v>33</v>
      </c>
      <c r="AX271" s="12" t="s">
        <v>77</v>
      </c>
      <c r="AY271" s="149" t="s">
        <v>161</v>
      </c>
    </row>
    <row r="272" spans="2:65" s="14" customFormat="1">
      <c r="B272" s="162"/>
      <c r="D272" s="144" t="s">
        <v>178</v>
      </c>
      <c r="E272" s="163" t="s">
        <v>1</v>
      </c>
      <c r="F272" s="164" t="s">
        <v>335</v>
      </c>
      <c r="H272" s="163" t="s">
        <v>1</v>
      </c>
      <c r="I272" s="165"/>
      <c r="L272" s="162"/>
      <c r="M272" s="166"/>
      <c r="T272" s="167"/>
      <c r="AT272" s="163" t="s">
        <v>178</v>
      </c>
      <c r="AU272" s="163" t="s">
        <v>87</v>
      </c>
      <c r="AV272" s="14" t="s">
        <v>85</v>
      </c>
      <c r="AW272" s="14" t="s">
        <v>33</v>
      </c>
      <c r="AX272" s="14" t="s">
        <v>77</v>
      </c>
      <c r="AY272" s="163" t="s">
        <v>161</v>
      </c>
    </row>
    <row r="273" spans="2:65" s="12" customFormat="1">
      <c r="B273" s="148"/>
      <c r="D273" s="144" t="s">
        <v>178</v>
      </c>
      <c r="E273" s="149" t="s">
        <v>1</v>
      </c>
      <c r="F273" s="150" t="s">
        <v>703</v>
      </c>
      <c r="H273" s="151">
        <v>137.76</v>
      </c>
      <c r="I273" s="152"/>
      <c r="L273" s="148"/>
      <c r="M273" s="153"/>
      <c r="T273" s="154"/>
      <c r="AT273" s="149" t="s">
        <v>178</v>
      </c>
      <c r="AU273" s="149" t="s">
        <v>87</v>
      </c>
      <c r="AV273" s="12" t="s">
        <v>87</v>
      </c>
      <c r="AW273" s="12" t="s">
        <v>33</v>
      </c>
      <c r="AX273" s="12" t="s">
        <v>77</v>
      </c>
      <c r="AY273" s="149" t="s">
        <v>161</v>
      </c>
    </row>
    <row r="274" spans="2:65" s="13" customFormat="1">
      <c r="B274" s="155"/>
      <c r="D274" s="144" t="s">
        <v>178</v>
      </c>
      <c r="E274" s="156" t="s">
        <v>1</v>
      </c>
      <c r="F274" s="157" t="s">
        <v>180</v>
      </c>
      <c r="H274" s="158">
        <v>529.95000000000005</v>
      </c>
      <c r="I274" s="159"/>
      <c r="L274" s="155"/>
      <c r="M274" s="160"/>
      <c r="T274" s="161"/>
      <c r="AT274" s="156" t="s">
        <v>178</v>
      </c>
      <c r="AU274" s="156" t="s">
        <v>87</v>
      </c>
      <c r="AV274" s="13" t="s">
        <v>169</v>
      </c>
      <c r="AW274" s="13" t="s">
        <v>33</v>
      </c>
      <c r="AX274" s="13" t="s">
        <v>85</v>
      </c>
      <c r="AY274" s="156" t="s">
        <v>161</v>
      </c>
    </row>
    <row r="275" spans="2:65" s="1" customFormat="1" ht="24.2" customHeight="1">
      <c r="B275" s="31"/>
      <c r="C275" s="131" t="s">
        <v>410</v>
      </c>
      <c r="D275" s="131" t="s">
        <v>164</v>
      </c>
      <c r="E275" s="132" t="s">
        <v>704</v>
      </c>
      <c r="F275" s="133" t="s">
        <v>705</v>
      </c>
      <c r="G275" s="134" t="s">
        <v>167</v>
      </c>
      <c r="H275" s="135">
        <v>1.966</v>
      </c>
      <c r="I275" s="136">
        <v>8141.37</v>
      </c>
      <c r="J275" s="137">
        <f>ROUND(I275*H275,2)</f>
        <v>16005.93</v>
      </c>
      <c r="K275" s="133" t="s">
        <v>168</v>
      </c>
      <c r="L275" s="31"/>
      <c r="M275" s="138" t="s">
        <v>1</v>
      </c>
      <c r="N275" s="139" t="s">
        <v>42</v>
      </c>
      <c r="P275" s="140">
        <f>O275*H275</f>
        <v>0</v>
      </c>
      <c r="Q275" s="140">
        <v>1.6873</v>
      </c>
      <c r="R275" s="140">
        <f>Q275*H275</f>
        <v>3.3172318000000001</v>
      </c>
      <c r="S275" s="140">
        <v>0</v>
      </c>
      <c r="T275" s="141">
        <f>S275*H275</f>
        <v>0</v>
      </c>
      <c r="AR275" s="142" t="s">
        <v>169</v>
      </c>
      <c r="AT275" s="142" t="s">
        <v>164</v>
      </c>
      <c r="AU275" s="142" t="s">
        <v>87</v>
      </c>
      <c r="AY275" s="16" t="s">
        <v>161</v>
      </c>
      <c r="BE275" s="143">
        <f>IF(N275="základní",J275,0)</f>
        <v>16005.93</v>
      </c>
      <c r="BF275" s="143">
        <f>IF(N275="snížená",J275,0)</f>
        <v>0</v>
      </c>
      <c r="BG275" s="143">
        <f>IF(N275="zákl. přenesená",J275,0)</f>
        <v>0</v>
      </c>
      <c r="BH275" s="143">
        <f>IF(N275="sníž. přenesená",J275,0)</f>
        <v>0</v>
      </c>
      <c r="BI275" s="143">
        <f>IF(N275="nulová",J275,0)</f>
        <v>0</v>
      </c>
      <c r="BJ275" s="16" t="s">
        <v>85</v>
      </c>
      <c r="BK275" s="143">
        <f>ROUND(I275*H275,2)</f>
        <v>16005.93</v>
      </c>
      <c r="BL275" s="16" t="s">
        <v>169</v>
      </c>
      <c r="BM275" s="142" t="s">
        <v>706</v>
      </c>
    </row>
    <row r="276" spans="2:65" s="1" customFormat="1" ht="19.5">
      <c r="B276" s="31"/>
      <c r="D276" s="144" t="s">
        <v>171</v>
      </c>
      <c r="F276" s="145" t="s">
        <v>707</v>
      </c>
      <c r="I276" s="146"/>
      <c r="L276" s="31"/>
      <c r="M276" s="147"/>
      <c r="T276" s="55"/>
      <c r="AT276" s="16" t="s">
        <v>171</v>
      </c>
      <c r="AU276" s="16" t="s">
        <v>87</v>
      </c>
    </row>
    <row r="277" spans="2:65" s="12" customFormat="1">
      <c r="B277" s="148"/>
      <c r="D277" s="144" t="s">
        <v>178</v>
      </c>
      <c r="E277" s="149" t="s">
        <v>1</v>
      </c>
      <c r="F277" s="150" t="s">
        <v>708</v>
      </c>
      <c r="H277" s="151">
        <v>1.966</v>
      </c>
      <c r="I277" s="152"/>
      <c r="L277" s="148"/>
      <c r="M277" s="153"/>
      <c r="T277" s="154"/>
      <c r="AT277" s="149" t="s">
        <v>178</v>
      </c>
      <c r="AU277" s="149" t="s">
        <v>87</v>
      </c>
      <c r="AV277" s="12" t="s">
        <v>87</v>
      </c>
      <c r="AW277" s="12" t="s">
        <v>33</v>
      </c>
      <c r="AX277" s="12" t="s">
        <v>77</v>
      </c>
      <c r="AY277" s="149" t="s">
        <v>161</v>
      </c>
    </row>
    <row r="278" spans="2:65" s="13" customFormat="1">
      <c r="B278" s="155"/>
      <c r="D278" s="144" t="s">
        <v>178</v>
      </c>
      <c r="E278" s="156" t="s">
        <v>1</v>
      </c>
      <c r="F278" s="157" t="s">
        <v>180</v>
      </c>
      <c r="H278" s="158">
        <v>1.966</v>
      </c>
      <c r="I278" s="159"/>
      <c r="L278" s="155"/>
      <c r="M278" s="160"/>
      <c r="T278" s="161"/>
      <c r="AT278" s="156" t="s">
        <v>178</v>
      </c>
      <c r="AU278" s="156" t="s">
        <v>87</v>
      </c>
      <c r="AV278" s="13" t="s">
        <v>169</v>
      </c>
      <c r="AW278" s="13" t="s">
        <v>33</v>
      </c>
      <c r="AX278" s="13" t="s">
        <v>85</v>
      </c>
      <c r="AY278" s="156" t="s">
        <v>161</v>
      </c>
    </row>
    <row r="279" spans="2:65" s="1" customFormat="1" ht="24.2" customHeight="1">
      <c r="B279" s="31"/>
      <c r="C279" s="131" t="s">
        <v>414</v>
      </c>
      <c r="D279" s="131" t="s">
        <v>164</v>
      </c>
      <c r="E279" s="132" t="s">
        <v>709</v>
      </c>
      <c r="F279" s="133" t="s">
        <v>710</v>
      </c>
      <c r="G279" s="134" t="s">
        <v>711</v>
      </c>
      <c r="H279" s="135">
        <v>1</v>
      </c>
      <c r="I279" s="136">
        <v>33216.269999999997</v>
      </c>
      <c r="J279" s="137">
        <f>ROUND(I279*H279,2)</f>
        <v>33216.269999999997</v>
      </c>
      <c r="K279" s="133" t="s">
        <v>1</v>
      </c>
      <c r="L279" s="31"/>
      <c r="M279" s="138" t="s">
        <v>1</v>
      </c>
      <c r="N279" s="139" t="s">
        <v>42</v>
      </c>
      <c r="P279" s="140">
        <f>O279*H279</f>
        <v>0</v>
      </c>
      <c r="Q279" s="140">
        <v>0.38879999999999998</v>
      </c>
      <c r="R279" s="140">
        <f>Q279*H279</f>
        <v>0.38879999999999998</v>
      </c>
      <c r="S279" s="140">
        <v>0</v>
      </c>
      <c r="T279" s="141">
        <f>S279*H279</f>
        <v>0</v>
      </c>
      <c r="AR279" s="142" t="s">
        <v>169</v>
      </c>
      <c r="AT279" s="142" t="s">
        <v>164</v>
      </c>
      <c r="AU279" s="142" t="s">
        <v>87</v>
      </c>
      <c r="AY279" s="16" t="s">
        <v>161</v>
      </c>
      <c r="BE279" s="143">
        <f>IF(N279="základní",J279,0)</f>
        <v>33216.269999999997</v>
      </c>
      <c r="BF279" s="143">
        <f>IF(N279="snížená",J279,0)</f>
        <v>0</v>
      </c>
      <c r="BG279" s="143">
        <f>IF(N279="zákl. přenesená",J279,0)</f>
        <v>0</v>
      </c>
      <c r="BH279" s="143">
        <f>IF(N279="sníž. přenesená",J279,0)</f>
        <v>0</v>
      </c>
      <c r="BI279" s="143">
        <f>IF(N279="nulová",J279,0)</f>
        <v>0</v>
      </c>
      <c r="BJ279" s="16" t="s">
        <v>85</v>
      </c>
      <c r="BK279" s="143">
        <f>ROUND(I279*H279,2)</f>
        <v>33216.269999999997</v>
      </c>
      <c r="BL279" s="16" t="s">
        <v>169</v>
      </c>
      <c r="BM279" s="142" t="s">
        <v>712</v>
      </c>
    </row>
    <row r="280" spans="2:65" s="1" customFormat="1" ht="37.9" customHeight="1">
      <c r="B280" s="31"/>
      <c r="C280" s="131" t="s">
        <v>419</v>
      </c>
      <c r="D280" s="131" t="s">
        <v>164</v>
      </c>
      <c r="E280" s="132" t="s">
        <v>713</v>
      </c>
      <c r="F280" s="133" t="s">
        <v>714</v>
      </c>
      <c r="G280" s="134" t="s">
        <v>207</v>
      </c>
      <c r="H280" s="135">
        <v>5</v>
      </c>
      <c r="I280" s="136">
        <v>4191.5</v>
      </c>
      <c r="J280" s="137">
        <f>ROUND(I280*H280,2)</f>
        <v>20957.5</v>
      </c>
      <c r="K280" s="133" t="s">
        <v>1</v>
      </c>
      <c r="L280" s="31"/>
      <c r="M280" s="138" t="s">
        <v>1</v>
      </c>
      <c r="N280" s="139" t="s">
        <v>42</v>
      </c>
      <c r="P280" s="140">
        <f>O280*H280</f>
        <v>0</v>
      </c>
      <c r="Q280" s="140">
        <v>0.12307999999999999</v>
      </c>
      <c r="R280" s="140">
        <f>Q280*H280</f>
        <v>0.61539999999999995</v>
      </c>
      <c r="S280" s="140">
        <v>0</v>
      </c>
      <c r="T280" s="141">
        <f>S280*H280</f>
        <v>0</v>
      </c>
      <c r="AR280" s="142" t="s">
        <v>169</v>
      </c>
      <c r="AT280" s="142" t="s">
        <v>164</v>
      </c>
      <c r="AU280" s="142" t="s">
        <v>87</v>
      </c>
      <c r="AY280" s="16" t="s">
        <v>161</v>
      </c>
      <c r="BE280" s="143">
        <f>IF(N280="základní",J280,0)</f>
        <v>20957.5</v>
      </c>
      <c r="BF280" s="143">
        <f>IF(N280="snížená",J280,0)</f>
        <v>0</v>
      </c>
      <c r="BG280" s="143">
        <f>IF(N280="zákl. přenesená",J280,0)</f>
        <v>0</v>
      </c>
      <c r="BH280" s="143">
        <f>IF(N280="sníž. přenesená",J280,0)</f>
        <v>0</v>
      </c>
      <c r="BI280" s="143">
        <f>IF(N280="nulová",J280,0)</f>
        <v>0</v>
      </c>
      <c r="BJ280" s="16" t="s">
        <v>85</v>
      </c>
      <c r="BK280" s="143">
        <f>ROUND(I280*H280,2)</f>
        <v>20957.5</v>
      </c>
      <c r="BL280" s="16" t="s">
        <v>169</v>
      </c>
      <c r="BM280" s="142" t="s">
        <v>715</v>
      </c>
    </row>
    <row r="281" spans="2:65" s="1" customFormat="1" ht="24.2" customHeight="1">
      <c r="B281" s="31"/>
      <c r="C281" s="131" t="s">
        <v>424</v>
      </c>
      <c r="D281" s="131" t="s">
        <v>164</v>
      </c>
      <c r="E281" s="132" t="s">
        <v>716</v>
      </c>
      <c r="F281" s="133" t="s">
        <v>717</v>
      </c>
      <c r="G281" s="134" t="s">
        <v>267</v>
      </c>
      <c r="H281" s="135">
        <v>8</v>
      </c>
      <c r="I281" s="136">
        <v>815.22</v>
      </c>
      <c r="J281" s="137">
        <f>ROUND(I281*H281,2)</f>
        <v>6521.76</v>
      </c>
      <c r="K281" s="133" t="s">
        <v>1</v>
      </c>
      <c r="L281" s="31"/>
      <c r="M281" s="138" t="s">
        <v>1</v>
      </c>
      <c r="N281" s="139" t="s">
        <v>42</v>
      </c>
      <c r="P281" s="140">
        <f>O281*H281</f>
        <v>0</v>
      </c>
      <c r="Q281" s="140">
        <v>3.9629999999999999E-2</v>
      </c>
      <c r="R281" s="140">
        <f>Q281*H281</f>
        <v>0.31703999999999999</v>
      </c>
      <c r="S281" s="140">
        <v>0</v>
      </c>
      <c r="T281" s="141">
        <f>S281*H281</f>
        <v>0</v>
      </c>
      <c r="AR281" s="142" t="s">
        <v>169</v>
      </c>
      <c r="AT281" s="142" t="s">
        <v>164</v>
      </c>
      <c r="AU281" s="142" t="s">
        <v>87</v>
      </c>
      <c r="AY281" s="16" t="s">
        <v>161</v>
      </c>
      <c r="BE281" s="143">
        <f>IF(N281="základní",J281,0)</f>
        <v>6521.76</v>
      </c>
      <c r="BF281" s="143">
        <f>IF(N281="snížená",J281,0)</f>
        <v>0</v>
      </c>
      <c r="BG281" s="143">
        <f>IF(N281="zákl. přenesená",J281,0)</f>
        <v>0</v>
      </c>
      <c r="BH281" s="143">
        <f>IF(N281="sníž. přenesená",J281,0)</f>
        <v>0</v>
      </c>
      <c r="BI281" s="143">
        <f>IF(N281="nulová",J281,0)</f>
        <v>0</v>
      </c>
      <c r="BJ281" s="16" t="s">
        <v>85</v>
      </c>
      <c r="BK281" s="143">
        <f>ROUND(I281*H281,2)</f>
        <v>6521.76</v>
      </c>
      <c r="BL281" s="16" t="s">
        <v>169</v>
      </c>
      <c r="BM281" s="142" t="s">
        <v>718</v>
      </c>
    </row>
    <row r="282" spans="2:65" s="1" customFormat="1" ht="19.5">
      <c r="B282" s="31"/>
      <c r="D282" s="144" t="s">
        <v>171</v>
      </c>
      <c r="F282" s="145" t="s">
        <v>719</v>
      </c>
      <c r="I282" s="146"/>
      <c r="L282" s="31"/>
      <c r="M282" s="147"/>
      <c r="T282" s="55"/>
      <c r="AT282" s="16" t="s">
        <v>171</v>
      </c>
      <c r="AU282" s="16" t="s">
        <v>87</v>
      </c>
    </row>
    <row r="283" spans="2:65" s="1" customFormat="1" ht="16.5" customHeight="1">
      <c r="B283" s="31"/>
      <c r="C283" s="131" t="s">
        <v>429</v>
      </c>
      <c r="D283" s="131" t="s">
        <v>164</v>
      </c>
      <c r="E283" s="132" t="s">
        <v>720</v>
      </c>
      <c r="F283" s="133" t="s">
        <v>721</v>
      </c>
      <c r="G283" s="134" t="s">
        <v>267</v>
      </c>
      <c r="H283" s="135">
        <v>22</v>
      </c>
      <c r="I283" s="136">
        <v>632.87</v>
      </c>
      <c r="J283" s="137">
        <f>ROUND(I283*H283,2)</f>
        <v>13923.14</v>
      </c>
      <c r="K283" s="133" t="s">
        <v>1</v>
      </c>
      <c r="L283" s="31"/>
      <c r="M283" s="138" t="s">
        <v>1</v>
      </c>
      <c r="N283" s="139" t="s">
        <v>42</v>
      </c>
      <c r="P283" s="140">
        <f>O283*H283</f>
        <v>0</v>
      </c>
      <c r="Q283" s="140">
        <v>5.4550000000000001E-2</v>
      </c>
      <c r="R283" s="140">
        <f>Q283*H283</f>
        <v>1.2000999999999999</v>
      </c>
      <c r="S283" s="140">
        <v>0</v>
      </c>
      <c r="T283" s="141">
        <f>S283*H283</f>
        <v>0</v>
      </c>
      <c r="AR283" s="142" t="s">
        <v>169</v>
      </c>
      <c r="AT283" s="142" t="s">
        <v>164</v>
      </c>
      <c r="AU283" s="142" t="s">
        <v>87</v>
      </c>
      <c r="AY283" s="16" t="s">
        <v>161</v>
      </c>
      <c r="BE283" s="143">
        <f>IF(N283="základní",J283,0)</f>
        <v>13923.14</v>
      </c>
      <c r="BF283" s="143">
        <f>IF(N283="snížená",J283,0)</f>
        <v>0</v>
      </c>
      <c r="BG283" s="143">
        <f>IF(N283="zákl. přenesená",J283,0)</f>
        <v>0</v>
      </c>
      <c r="BH283" s="143">
        <f>IF(N283="sníž. přenesená",J283,0)</f>
        <v>0</v>
      </c>
      <c r="BI283" s="143">
        <f>IF(N283="nulová",J283,0)</f>
        <v>0</v>
      </c>
      <c r="BJ283" s="16" t="s">
        <v>85</v>
      </c>
      <c r="BK283" s="143">
        <f>ROUND(I283*H283,2)</f>
        <v>13923.14</v>
      </c>
      <c r="BL283" s="16" t="s">
        <v>169</v>
      </c>
      <c r="BM283" s="142" t="s">
        <v>722</v>
      </c>
    </row>
    <row r="284" spans="2:65" s="1" customFormat="1" ht="19.5">
      <c r="B284" s="31"/>
      <c r="D284" s="144" t="s">
        <v>171</v>
      </c>
      <c r="F284" s="145" t="s">
        <v>719</v>
      </c>
      <c r="I284" s="146"/>
      <c r="L284" s="31"/>
      <c r="M284" s="147"/>
      <c r="T284" s="55"/>
      <c r="AT284" s="16" t="s">
        <v>171</v>
      </c>
      <c r="AU284" s="16" t="s">
        <v>87</v>
      </c>
    </row>
    <row r="285" spans="2:65" s="1" customFormat="1" ht="16.5" customHeight="1">
      <c r="B285" s="31"/>
      <c r="C285" s="131" t="s">
        <v>434</v>
      </c>
      <c r="D285" s="131" t="s">
        <v>164</v>
      </c>
      <c r="E285" s="132" t="s">
        <v>723</v>
      </c>
      <c r="F285" s="133" t="s">
        <v>724</v>
      </c>
      <c r="G285" s="134" t="s">
        <v>267</v>
      </c>
      <c r="H285" s="135">
        <v>6</v>
      </c>
      <c r="I285" s="136">
        <v>921.47</v>
      </c>
      <c r="J285" s="137">
        <f>ROUND(I285*H285,2)</f>
        <v>5528.82</v>
      </c>
      <c r="K285" s="133" t="s">
        <v>1</v>
      </c>
      <c r="L285" s="31"/>
      <c r="M285" s="138" t="s">
        <v>1</v>
      </c>
      <c r="N285" s="139" t="s">
        <v>42</v>
      </c>
      <c r="P285" s="140">
        <f>O285*H285</f>
        <v>0</v>
      </c>
      <c r="Q285" s="140">
        <v>7.2849999999999998E-2</v>
      </c>
      <c r="R285" s="140">
        <f>Q285*H285</f>
        <v>0.43709999999999999</v>
      </c>
      <c r="S285" s="140">
        <v>0</v>
      </c>
      <c r="T285" s="141">
        <f>S285*H285</f>
        <v>0</v>
      </c>
      <c r="AR285" s="142" t="s">
        <v>169</v>
      </c>
      <c r="AT285" s="142" t="s">
        <v>164</v>
      </c>
      <c r="AU285" s="142" t="s">
        <v>87</v>
      </c>
      <c r="AY285" s="16" t="s">
        <v>161</v>
      </c>
      <c r="BE285" s="143">
        <f>IF(N285="základní",J285,0)</f>
        <v>5528.82</v>
      </c>
      <c r="BF285" s="143">
        <f>IF(N285="snížená",J285,0)</f>
        <v>0</v>
      </c>
      <c r="BG285" s="143">
        <f>IF(N285="zákl. přenesená",J285,0)</f>
        <v>0</v>
      </c>
      <c r="BH285" s="143">
        <f>IF(N285="sníž. přenesená",J285,0)</f>
        <v>0</v>
      </c>
      <c r="BI285" s="143">
        <f>IF(N285="nulová",J285,0)</f>
        <v>0</v>
      </c>
      <c r="BJ285" s="16" t="s">
        <v>85</v>
      </c>
      <c r="BK285" s="143">
        <f>ROUND(I285*H285,2)</f>
        <v>5528.82</v>
      </c>
      <c r="BL285" s="16" t="s">
        <v>169</v>
      </c>
      <c r="BM285" s="142" t="s">
        <v>725</v>
      </c>
    </row>
    <row r="286" spans="2:65" s="1" customFormat="1" ht="19.5">
      <c r="B286" s="31"/>
      <c r="D286" s="144" t="s">
        <v>171</v>
      </c>
      <c r="F286" s="145" t="s">
        <v>719</v>
      </c>
      <c r="I286" s="146"/>
      <c r="L286" s="31"/>
      <c r="M286" s="147"/>
      <c r="T286" s="55"/>
      <c r="AT286" s="16" t="s">
        <v>171</v>
      </c>
      <c r="AU286" s="16" t="s">
        <v>87</v>
      </c>
    </row>
    <row r="287" spans="2:65" s="1" customFormat="1" ht="16.5" customHeight="1">
      <c r="B287" s="31"/>
      <c r="C287" s="131" t="s">
        <v>438</v>
      </c>
      <c r="D287" s="131" t="s">
        <v>164</v>
      </c>
      <c r="E287" s="132" t="s">
        <v>726</v>
      </c>
      <c r="F287" s="133" t="s">
        <v>727</v>
      </c>
      <c r="G287" s="134" t="s">
        <v>267</v>
      </c>
      <c r="H287" s="135">
        <v>4</v>
      </c>
      <c r="I287" s="136">
        <v>1318.54</v>
      </c>
      <c r="J287" s="137">
        <f>ROUND(I287*H287,2)</f>
        <v>5274.16</v>
      </c>
      <c r="K287" s="133" t="s">
        <v>1</v>
      </c>
      <c r="L287" s="31"/>
      <c r="M287" s="138" t="s">
        <v>1</v>
      </c>
      <c r="N287" s="139" t="s">
        <v>42</v>
      </c>
      <c r="P287" s="140">
        <f>O287*H287</f>
        <v>0</v>
      </c>
      <c r="Q287" s="140">
        <v>9.1050000000000006E-2</v>
      </c>
      <c r="R287" s="140">
        <f>Q287*H287</f>
        <v>0.36420000000000002</v>
      </c>
      <c r="S287" s="140">
        <v>0</v>
      </c>
      <c r="T287" s="141">
        <f>S287*H287</f>
        <v>0</v>
      </c>
      <c r="AR287" s="142" t="s">
        <v>169</v>
      </c>
      <c r="AT287" s="142" t="s">
        <v>164</v>
      </c>
      <c r="AU287" s="142" t="s">
        <v>87</v>
      </c>
      <c r="AY287" s="16" t="s">
        <v>161</v>
      </c>
      <c r="BE287" s="143">
        <f>IF(N287="základní",J287,0)</f>
        <v>5274.16</v>
      </c>
      <c r="BF287" s="143">
        <f>IF(N287="snížená",J287,0)</f>
        <v>0</v>
      </c>
      <c r="BG287" s="143">
        <f>IF(N287="zákl. přenesená",J287,0)</f>
        <v>0</v>
      </c>
      <c r="BH287" s="143">
        <f>IF(N287="sníž. přenesená",J287,0)</f>
        <v>0</v>
      </c>
      <c r="BI287" s="143">
        <f>IF(N287="nulová",J287,0)</f>
        <v>0</v>
      </c>
      <c r="BJ287" s="16" t="s">
        <v>85</v>
      </c>
      <c r="BK287" s="143">
        <f>ROUND(I287*H287,2)</f>
        <v>5274.16</v>
      </c>
      <c r="BL287" s="16" t="s">
        <v>169</v>
      </c>
      <c r="BM287" s="142" t="s">
        <v>728</v>
      </c>
    </row>
    <row r="288" spans="2:65" s="1" customFormat="1" ht="19.5">
      <c r="B288" s="31"/>
      <c r="D288" s="144" t="s">
        <v>171</v>
      </c>
      <c r="F288" s="145" t="s">
        <v>719</v>
      </c>
      <c r="I288" s="146"/>
      <c r="L288" s="31"/>
      <c r="M288" s="147"/>
      <c r="T288" s="55"/>
      <c r="AT288" s="16" t="s">
        <v>171</v>
      </c>
      <c r="AU288" s="16" t="s">
        <v>87</v>
      </c>
    </row>
    <row r="289" spans="2:65" s="1" customFormat="1" ht="16.5" customHeight="1">
      <c r="B289" s="31"/>
      <c r="C289" s="131" t="s">
        <v>444</v>
      </c>
      <c r="D289" s="131" t="s">
        <v>164</v>
      </c>
      <c r="E289" s="132" t="s">
        <v>729</v>
      </c>
      <c r="F289" s="133" t="s">
        <v>730</v>
      </c>
      <c r="G289" s="134" t="s">
        <v>267</v>
      </c>
      <c r="H289" s="135">
        <v>6</v>
      </c>
      <c r="I289" s="136">
        <v>1503.81</v>
      </c>
      <c r="J289" s="137">
        <f>ROUND(I289*H289,2)</f>
        <v>9022.86</v>
      </c>
      <c r="K289" s="133" t="s">
        <v>1</v>
      </c>
      <c r="L289" s="31"/>
      <c r="M289" s="138" t="s">
        <v>1</v>
      </c>
      <c r="N289" s="139" t="s">
        <v>42</v>
      </c>
      <c r="P289" s="140">
        <f>O289*H289</f>
        <v>0</v>
      </c>
      <c r="Q289" s="140">
        <v>0.10005</v>
      </c>
      <c r="R289" s="140">
        <f>Q289*H289</f>
        <v>0.60030000000000006</v>
      </c>
      <c r="S289" s="140">
        <v>0</v>
      </c>
      <c r="T289" s="141">
        <f>S289*H289</f>
        <v>0</v>
      </c>
      <c r="AR289" s="142" t="s">
        <v>169</v>
      </c>
      <c r="AT289" s="142" t="s">
        <v>164</v>
      </c>
      <c r="AU289" s="142" t="s">
        <v>87</v>
      </c>
      <c r="AY289" s="16" t="s">
        <v>161</v>
      </c>
      <c r="BE289" s="143">
        <f>IF(N289="základní",J289,0)</f>
        <v>9022.86</v>
      </c>
      <c r="BF289" s="143">
        <f>IF(N289="snížená",J289,0)</f>
        <v>0</v>
      </c>
      <c r="BG289" s="143">
        <f>IF(N289="zákl. přenesená",J289,0)</f>
        <v>0</v>
      </c>
      <c r="BH289" s="143">
        <f>IF(N289="sníž. přenesená",J289,0)</f>
        <v>0</v>
      </c>
      <c r="BI289" s="143">
        <f>IF(N289="nulová",J289,0)</f>
        <v>0</v>
      </c>
      <c r="BJ289" s="16" t="s">
        <v>85</v>
      </c>
      <c r="BK289" s="143">
        <f>ROUND(I289*H289,2)</f>
        <v>9022.86</v>
      </c>
      <c r="BL289" s="16" t="s">
        <v>169</v>
      </c>
      <c r="BM289" s="142" t="s">
        <v>731</v>
      </c>
    </row>
    <row r="290" spans="2:65" s="1" customFormat="1" ht="19.5">
      <c r="B290" s="31"/>
      <c r="D290" s="144" t="s">
        <v>171</v>
      </c>
      <c r="F290" s="145" t="s">
        <v>719</v>
      </c>
      <c r="I290" s="146"/>
      <c r="L290" s="31"/>
      <c r="M290" s="147"/>
      <c r="T290" s="55"/>
      <c r="AT290" s="16" t="s">
        <v>171</v>
      </c>
      <c r="AU290" s="16" t="s">
        <v>87</v>
      </c>
    </row>
    <row r="291" spans="2:65" s="1" customFormat="1" ht="16.5" customHeight="1">
      <c r="B291" s="31"/>
      <c r="C291" s="131" t="s">
        <v>450</v>
      </c>
      <c r="D291" s="131" t="s">
        <v>164</v>
      </c>
      <c r="E291" s="132" t="s">
        <v>732</v>
      </c>
      <c r="F291" s="133" t="s">
        <v>733</v>
      </c>
      <c r="G291" s="134" t="s">
        <v>267</v>
      </c>
      <c r="H291" s="135">
        <v>8</v>
      </c>
      <c r="I291" s="136">
        <v>1949.17</v>
      </c>
      <c r="J291" s="137">
        <f>ROUND(I291*H291,2)</f>
        <v>15593.36</v>
      </c>
      <c r="K291" s="133" t="s">
        <v>1</v>
      </c>
      <c r="L291" s="31"/>
      <c r="M291" s="138" t="s">
        <v>1</v>
      </c>
      <c r="N291" s="139" t="s">
        <v>42</v>
      </c>
      <c r="P291" s="140">
        <f>O291*H291</f>
        <v>0</v>
      </c>
      <c r="Q291" s="140">
        <v>0.12705</v>
      </c>
      <c r="R291" s="140">
        <f>Q291*H291</f>
        <v>1.0164</v>
      </c>
      <c r="S291" s="140">
        <v>0</v>
      </c>
      <c r="T291" s="141">
        <f>S291*H291</f>
        <v>0</v>
      </c>
      <c r="AR291" s="142" t="s">
        <v>169</v>
      </c>
      <c r="AT291" s="142" t="s">
        <v>164</v>
      </c>
      <c r="AU291" s="142" t="s">
        <v>87</v>
      </c>
      <c r="AY291" s="16" t="s">
        <v>161</v>
      </c>
      <c r="BE291" s="143">
        <f>IF(N291="základní",J291,0)</f>
        <v>15593.36</v>
      </c>
      <c r="BF291" s="143">
        <f>IF(N291="snížená",J291,0)</f>
        <v>0</v>
      </c>
      <c r="BG291" s="143">
        <f>IF(N291="zákl. přenesená",J291,0)</f>
        <v>0</v>
      </c>
      <c r="BH291" s="143">
        <f>IF(N291="sníž. přenesená",J291,0)</f>
        <v>0</v>
      </c>
      <c r="BI291" s="143">
        <f>IF(N291="nulová",J291,0)</f>
        <v>0</v>
      </c>
      <c r="BJ291" s="16" t="s">
        <v>85</v>
      </c>
      <c r="BK291" s="143">
        <f>ROUND(I291*H291,2)</f>
        <v>15593.36</v>
      </c>
      <c r="BL291" s="16" t="s">
        <v>169</v>
      </c>
      <c r="BM291" s="142" t="s">
        <v>734</v>
      </c>
    </row>
    <row r="292" spans="2:65" s="1" customFormat="1" ht="19.5">
      <c r="B292" s="31"/>
      <c r="D292" s="144" t="s">
        <v>171</v>
      </c>
      <c r="F292" s="145" t="s">
        <v>719</v>
      </c>
      <c r="I292" s="146"/>
      <c r="L292" s="31"/>
      <c r="M292" s="147"/>
      <c r="T292" s="55"/>
      <c r="AT292" s="16" t="s">
        <v>171</v>
      </c>
      <c r="AU292" s="16" t="s">
        <v>87</v>
      </c>
    </row>
    <row r="293" spans="2:65" s="1" customFormat="1" ht="16.5" customHeight="1">
      <c r="B293" s="31"/>
      <c r="C293" s="131" t="s">
        <v>455</v>
      </c>
      <c r="D293" s="131" t="s">
        <v>164</v>
      </c>
      <c r="E293" s="132" t="s">
        <v>735</v>
      </c>
      <c r="F293" s="133" t="s">
        <v>736</v>
      </c>
      <c r="G293" s="134" t="s">
        <v>167</v>
      </c>
      <c r="H293" s="135">
        <v>0.79600000000000004</v>
      </c>
      <c r="I293" s="136">
        <v>7230.78</v>
      </c>
      <c r="J293" s="137">
        <f>ROUND(I293*H293,2)</f>
        <v>5755.7</v>
      </c>
      <c r="K293" s="133" t="s">
        <v>168</v>
      </c>
      <c r="L293" s="31"/>
      <c r="M293" s="138" t="s">
        <v>1</v>
      </c>
      <c r="N293" s="139" t="s">
        <v>42</v>
      </c>
      <c r="P293" s="140">
        <f>O293*H293</f>
        <v>0</v>
      </c>
      <c r="Q293" s="140">
        <v>1.94302</v>
      </c>
      <c r="R293" s="140">
        <f>Q293*H293</f>
        <v>1.5466439199999999</v>
      </c>
      <c r="S293" s="140">
        <v>0</v>
      </c>
      <c r="T293" s="141">
        <f>S293*H293</f>
        <v>0</v>
      </c>
      <c r="AR293" s="142" t="s">
        <v>169</v>
      </c>
      <c r="AT293" s="142" t="s">
        <v>164</v>
      </c>
      <c r="AU293" s="142" t="s">
        <v>87</v>
      </c>
      <c r="AY293" s="16" t="s">
        <v>161</v>
      </c>
      <c r="BE293" s="143">
        <f>IF(N293="základní",J293,0)</f>
        <v>5755.7</v>
      </c>
      <c r="BF293" s="143">
        <f>IF(N293="snížená",J293,0)</f>
        <v>0</v>
      </c>
      <c r="BG293" s="143">
        <f>IF(N293="zákl. přenesená",J293,0)</f>
        <v>0</v>
      </c>
      <c r="BH293" s="143">
        <f>IF(N293="sníž. přenesená",J293,0)</f>
        <v>0</v>
      </c>
      <c r="BI293" s="143">
        <f>IF(N293="nulová",J293,0)</f>
        <v>0</v>
      </c>
      <c r="BJ293" s="16" t="s">
        <v>85</v>
      </c>
      <c r="BK293" s="143">
        <f>ROUND(I293*H293,2)</f>
        <v>5755.7</v>
      </c>
      <c r="BL293" s="16" t="s">
        <v>169</v>
      </c>
      <c r="BM293" s="142" t="s">
        <v>737</v>
      </c>
    </row>
    <row r="294" spans="2:65" s="1" customFormat="1" ht="19.5">
      <c r="B294" s="31"/>
      <c r="D294" s="144" t="s">
        <v>171</v>
      </c>
      <c r="F294" s="145" t="s">
        <v>675</v>
      </c>
      <c r="I294" s="146"/>
      <c r="L294" s="31"/>
      <c r="M294" s="147"/>
      <c r="T294" s="55"/>
      <c r="AT294" s="16" t="s">
        <v>171</v>
      </c>
      <c r="AU294" s="16" t="s">
        <v>87</v>
      </c>
    </row>
    <row r="295" spans="2:65" s="1" customFormat="1" ht="37.9" customHeight="1">
      <c r="B295" s="31"/>
      <c r="C295" s="131" t="s">
        <v>462</v>
      </c>
      <c r="D295" s="131" t="s">
        <v>164</v>
      </c>
      <c r="E295" s="132" t="s">
        <v>738</v>
      </c>
      <c r="F295" s="133" t="s">
        <v>739</v>
      </c>
      <c r="G295" s="134" t="s">
        <v>352</v>
      </c>
      <c r="H295" s="135">
        <v>3.956</v>
      </c>
      <c r="I295" s="136">
        <v>10553.42</v>
      </c>
      <c r="J295" s="137">
        <f>ROUND(I295*H295,2)</f>
        <v>41749.33</v>
      </c>
      <c r="K295" s="133" t="s">
        <v>168</v>
      </c>
      <c r="L295" s="31"/>
      <c r="M295" s="138" t="s">
        <v>1</v>
      </c>
      <c r="N295" s="139" t="s">
        <v>42</v>
      </c>
      <c r="P295" s="140">
        <f>O295*H295</f>
        <v>0</v>
      </c>
      <c r="Q295" s="140">
        <v>1.7090000000000001E-2</v>
      </c>
      <c r="R295" s="140">
        <f>Q295*H295</f>
        <v>6.7608040000000008E-2</v>
      </c>
      <c r="S295" s="140">
        <v>0</v>
      </c>
      <c r="T295" s="141">
        <f>S295*H295</f>
        <v>0</v>
      </c>
      <c r="AR295" s="142" t="s">
        <v>169</v>
      </c>
      <c r="AT295" s="142" t="s">
        <v>164</v>
      </c>
      <c r="AU295" s="142" t="s">
        <v>87</v>
      </c>
      <c r="AY295" s="16" t="s">
        <v>161</v>
      </c>
      <c r="BE295" s="143">
        <f>IF(N295="základní",J295,0)</f>
        <v>41749.33</v>
      </c>
      <c r="BF295" s="143">
        <f>IF(N295="snížená",J295,0)</f>
        <v>0</v>
      </c>
      <c r="BG295" s="143">
        <f>IF(N295="zákl. přenesená",J295,0)</f>
        <v>0</v>
      </c>
      <c r="BH295" s="143">
        <f>IF(N295="sníž. přenesená",J295,0)</f>
        <v>0</v>
      </c>
      <c r="BI295" s="143">
        <f>IF(N295="nulová",J295,0)</f>
        <v>0</v>
      </c>
      <c r="BJ295" s="16" t="s">
        <v>85</v>
      </c>
      <c r="BK295" s="143">
        <f>ROUND(I295*H295,2)</f>
        <v>41749.33</v>
      </c>
      <c r="BL295" s="16" t="s">
        <v>169</v>
      </c>
      <c r="BM295" s="142" t="s">
        <v>740</v>
      </c>
    </row>
    <row r="296" spans="2:65" s="1" customFormat="1" ht="21.75" customHeight="1">
      <c r="B296" s="31"/>
      <c r="C296" s="173" t="s">
        <v>466</v>
      </c>
      <c r="D296" s="173" t="s">
        <v>614</v>
      </c>
      <c r="E296" s="174" t="s">
        <v>741</v>
      </c>
      <c r="F296" s="175" t="s">
        <v>742</v>
      </c>
      <c r="G296" s="176" t="s">
        <v>352</v>
      </c>
      <c r="H296" s="177">
        <v>1.613</v>
      </c>
      <c r="I296" s="136">
        <v>35738.730000000003</v>
      </c>
      <c r="J296" s="178">
        <f>ROUND(I296*H296,2)</f>
        <v>57646.57</v>
      </c>
      <c r="K296" s="175" t="s">
        <v>168</v>
      </c>
      <c r="L296" s="179"/>
      <c r="M296" s="180" t="s">
        <v>1</v>
      </c>
      <c r="N296" s="181" t="s">
        <v>42</v>
      </c>
      <c r="P296" s="140">
        <f>O296*H296</f>
        <v>0</v>
      </c>
      <c r="Q296" s="140">
        <v>1</v>
      </c>
      <c r="R296" s="140">
        <f>Q296*H296</f>
        <v>1.613</v>
      </c>
      <c r="S296" s="140">
        <v>0</v>
      </c>
      <c r="T296" s="141">
        <f>S296*H296</f>
        <v>0</v>
      </c>
      <c r="AR296" s="142" t="s">
        <v>204</v>
      </c>
      <c r="AT296" s="142" t="s">
        <v>614</v>
      </c>
      <c r="AU296" s="142" t="s">
        <v>87</v>
      </c>
      <c r="AY296" s="16" t="s">
        <v>161</v>
      </c>
      <c r="BE296" s="143">
        <f>IF(N296="základní",J296,0)</f>
        <v>57646.57</v>
      </c>
      <c r="BF296" s="143">
        <f>IF(N296="snížená",J296,0)</f>
        <v>0</v>
      </c>
      <c r="BG296" s="143">
        <f>IF(N296="zákl. přenesená",J296,0)</f>
        <v>0</v>
      </c>
      <c r="BH296" s="143">
        <f>IF(N296="sníž. přenesená",J296,0)</f>
        <v>0</v>
      </c>
      <c r="BI296" s="143">
        <f>IF(N296="nulová",J296,0)</f>
        <v>0</v>
      </c>
      <c r="BJ296" s="16" t="s">
        <v>85</v>
      </c>
      <c r="BK296" s="143">
        <f>ROUND(I296*H296,2)</f>
        <v>57646.57</v>
      </c>
      <c r="BL296" s="16" t="s">
        <v>169</v>
      </c>
      <c r="BM296" s="142" t="s">
        <v>743</v>
      </c>
    </row>
    <row r="297" spans="2:65" s="12" customFormat="1">
      <c r="B297" s="148"/>
      <c r="D297" s="144" t="s">
        <v>178</v>
      </c>
      <c r="E297" s="149" t="s">
        <v>1</v>
      </c>
      <c r="F297" s="150" t="s">
        <v>744</v>
      </c>
      <c r="H297" s="151">
        <v>1.613</v>
      </c>
      <c r="I297" s="152"/>
      <c r="L297" s="148"/>
      <c r="M297" s="153"/>
      <c r="T297" s="154"/>
      <c r="AT297" s="149" t="s">
        <v>178</v>
      </c>
      <c r="AU297" s="149" t="s">
        <v>87</v>
      </c>
      <c r="AV297" s="12" t="s">
        <v>87</v>
      </c>
      <c r="AW297" s="12" t="s">
        <v>33</v>
      </c>
      <c r="AX297" s="12" t="s">
        <v>77</v>
      </c>
      <c r="AY297" s="149" t="s">
        <v>161</v>
      </c>
    </row>
    <row r="298" spans="2:65" s="13" customFormat="1">
      <c r="B298" s="155"/>
      <c r="D298" s="144" t="s">
        <v>178</v>
      </c>
      <c r="E298" s="156" t="s">
        <v>1</v>
      </c>
      <c r="F298" s="157" t="s">
        <v>180</v>
      </c>
      <c r="H298" s="158">
        <v>1.613</v>
      </c>
      <c r="I298" s="159"/>
      <c r="L298" s="155"/>
      <c r="M298" s="160"/>
      <c r="T298" s="161"/>
      <c r="AT298" s="156" t="s">
        <v>178</v>
      </c>
      <c r="AU298" s="156" t="s">
        <v>87</v>
      </c>
      <c r="AV298" s="13" t="s">
        <v>169</v>
      </c>
      <c r="AW298" s="13" t="s">
        <v>33</v>
      </c>
      <c r="AX298" s="13" t="s">
        <v>85</v>
      </c>
      <c r="AY298" s="156" t="s">
        <v>161</v>
      </c>
    </row>
    <row r="299" spans="2:65" s="1" customFormat="1" ht="21.75" customHeight="1">
      <c r="B299" s="31"/>
      <c r="C299" s="173" t="s">
        <v>470</v>
      </c>
      <c r="D299" s="173" t="s">
        <v>614</v>
      </c>
      <c r="E299" s="174" t="s">
        <v>745</v>
      </c>
      <c r="F299" s="175" t="s">
        <v>746</v>
      </c>
      <c r="G299" s="176" t="s">
        <v>352</v>
      </c>
      <c r="H299" s="177">
        <v>3.415</v>
      </c>
      <c r="I299" s="136">
        <v>35962.58</v>
      </c>
      <c r="J299" s="178">
        <f>ROUND(I299*H299,2)</f>
        <v>122812.21</v>
      </c>
      <c r="K299" s="175" t="s">
        <v>168</v>
      </c>
      <c r="L299" s="179"/>
      <c r="M299" s="180" t="s">
        <v>1</v>
      </c>
      <c r="N299" s="181" t="s">
        <v>42</v>
      </c>
      <c r="P299" s="140">
        <f>O299*H299</f>
        <v>0</v>
      </c>
      <c r="Q299" s="140">
        <v>1</v>
      </c>
      <c r="R299" s="140">
        <f>Q299*H299</f>
        <v>3.415</v>
      </c>
      <c r="S299" s="140">
        <v>0</v>
      </c>
      <c r="T299" s="141">
        <f>S299*H299</f>
        <v>0</v>
      </c>
      <c r="AR299" s="142" t="s">
        <v>204</v>
      </c>
      <c r="AT299" s="142" t="s">
        <v>614</v>
      </c>
      <c r="AU299" s="142" t="s">
        <v>87</v>
      </c>
      <c r="AY299" s="16" t="s">
        <v>161</v>
      </c>
      <c r="BE299" s="143">
        <f>IF(N299="základní",J299,0)</f>
        <v>122812.21</v>
      </c>
      <c r="BF299" s="143">
        <f>IF(N299="snížená",J299,0)</f>
        <v>0</v>
      </c>
      <c r="BG299" s="143">
        <f>IF(N299="zákl. přenesená",J299,0)</f>
        <v>0</v>
      </c>
      <c r="BH299" s="143">
        <f>IF(N299="sníž. přenesená",J299,0)</f>
        <v>0</v>
      </c>
      <c r="BI299" s="143">
        <f>IF(N299="nulová",J299,0)</f>
        <v>0</v>
      </c>
      <c r="BJ299" s="16" t="s">
        <v>85</v>
      </c>
      <c r="BK299" s="143">
        <f>ROUND(I299*H299,2)</f>
        <v>122812.21</v>
      </c>
      <c r="BL299" s="16" t="s">
        <v>169</v>
      </c>
      <c r="BM299" s="142" t="s">
        <v>747</v>
      </c>
    </row>
    <row r="300" spans="2:65" s="12" customFormat="1">
      <c r="B300" s="148"/>
      <c r="D300" s="144" t="s">
        <v>178</v>
      </c>
      <c r="E300" s="149" t="s">
        <v>1</v>
      </c>
      <c r="F300" s="150" t="s">
        <v>748</v>
      </c>
      <c r="H300" s="151">
        <v>3.415</v>
      </c>
      <c r="I300" s="152"/>
      <c r="L300" s="148"/>
      <c r="M300" s="153"/>
      <c r="T300" s="154"/>
      <c r="AT300" s="149" t="s">
        <v>178</v>
      </c>
      <c r="AU300" s="149" t="s">
        <v>87</v>
      </c>
      <c r="AV300" s="12" t="s">
        <v>87</v>
      </c>
      <c r="AW300" s="12" t="s">
        <v>33</v>
      </c>
      <c r="AX300" s="12" t="s">
        <v>77</v>
      </c>
      <c r="AY300" s="149" t="s">
        <v>161</v>
      </c>
    </row>
    <row r="301" spans="2:65" s="13" customFormat="1">
      <c r="B301" s="155"/>
      <c r="D301" s="144" t="s">
        <v>178</v>
      </c>
      <c r="E301" s="156" t="s">
        <v>1</v>
      </c>
      <c r="F301" s="157" t="s">
        <v>180</v>
      </c>
      <c r="H301" s="158">
        <v>3.415</v>
      </c>
      <c r="I301" s="159"/>
      <c r="L301" s="155"/>
      <c r="M301" s="160"/>
      <c r="T301" s="161"/>
      <c r="AT301" s="156" t="s">
        <v>178</v>
      </c>
      <c r="AU301" s="156" t="s">
        <v>87</v>
      </c>
      <c r="AV301" s="13" t="s">
        <v>169</v>
      </c>
      <c r="AW301" s="13" t="s">
        <v>33</v>
      </c>
      <c r="AX301" s="13" t="s">
        <v>85</v>
      </c>
      <c r="AY301" s="156" t="s">
        <v>161</v>
      </c>
    </row>
    <row r="302" spans="2:65" s="1" customFormat="1" ht="24.2" customHeight="1">
      <c r="B302" s="31"/>
      <c r="C302" s="131" t="s">
        <v>476</v>
      </c>
      <c r="D302" s="131" t="s">
        <v>164</v>
      </c>
      <c r="E302" s="132" t="s">
        <v>749</v>
      </c>
      <c r="F302" s="133" t="s">
        <v>750</v>
      </c>
      <c r="G302" s="134" t="s">
        <v>352</v>
      </c>
      <c r="H302" s="135">
        <v>3.3</v>
      </c>
      <c r="I302" s="136">
        <v>47795.95</v>
      </c>
      <c r="J302" s="137">
        <f>ROUND(I302*H302,2)</f>
        <v>157726.64000000001</v>
      </c>
      <c r="K302" s="133" t="s">
        <v>168</v>
      </c>
      <c r="L302" s="31"/>
      <c r="M302" s="138" t="s">
        <v>1</v>
      </c>
      <c r="N302" s="139" t="s">
        <v>42</v>
      </c>
      <c r="P302" s="140">
        <f>O302*H302</f>
        <v>0</v>
      </c>
      <c r="Q302" s="140">
        <v>1.0900000000000001</v>
      </c>
      <c r="R302" s="140">
        <f>Q302*H302</f>
        <v>3.597</v>
      </c>
      <c r="S302" s="140">
        <v>0</v>
      </c>
      <c r="T302" s="141">
        <f>S302*H302</f>
        <v>0</v>
      </c>
      <c r="AR302" s="142" t="s">
        <v>169</v>
      </c>
      <c r="AT302" s="142" t="s">
        <v>164</v>
      </c>
      <c r="AU302" s="142" t="s">
        <v>87</v>
      </c>
      <c r="AY302" s="16" t="s">
        <v>161</v>
      </c>
      <c r="BE302" s="143">
        <f>IF(N302="základní",J302,0)</f>
        <v>157726.64000000001</v>
      </c>
      <c r="BF302" s="143">
        <f>IF(N302="snížená",J302,0)</f>
        <v>0</v>
      </c>
      <c r="BG302" s="143">
        <f>IF(N302="zákl. přenesená",J302,0)</f>
        <v>0</v>
      </c>
      <c r="BH302" s="143">
        <f>IF(N302="sníž. přenesená",J302,0)</f>
        <v>0</v>
      </c>
      <c r="BI302" s="143">
        <f>IF(N302="nulová",J302,0)</f>
        <v>0</v>
      </c>
      <c r="BJ302" s="16" t="s">
        <v>85</v>
      </c>
      <c r="BK302" s="143">
        <f>ROUND(I302*H302,2)</f>
        <v>157726.64000000001</v>
      </c>
      <c r="BL302" s="16" t="s">
        <v>169</v>
      </c>
      <c r="BM302" s="142" t="s">
        <v>751</v>
      </c>
    </row>
    <row r="303" spans="2:65" s="1" customFormat="1" ht="19.5">
      <c r="B303" s="31"/>
      <c r="D303" s="144" t="s">
        <v>171</v>
      </c>
      <c r="F303" s="145" t="s">
        <v>675</v>
      </c>
      <c r="I303" s="146"/>
      <c r="L303" s="31"/>
      <c r="M303" s="147"/>
      <c r="T303" s="55"/>
      <c r="AT303" s="16" t="s">
        <v>171</v>
      </c>
      <c r="AU303" s="16" t="s">
        <v>87</v>
      </c>
    </row>
    <row r="304" spans="2:65" s="1" customFormat="1" ht="24.2" customHeight="1">
      <c r="B304" s="31"/>
      <c r="C304" s="131" t="s">
        <v>480</v>
      </c>
      <c r="D304" s="131" t="s">
        <v>164</v>
      </c>
      <c r="E304" s="132" t="s">
        <v>752</v>
      </c>
      <c r="F304" s="133" t="s">
        <v>753</v>
      </c>
      <c r="G304" s="134" t="s">
        <v>167</v>
      </c>
      <c r="H304" s="135">
        <v>2.016</v>
      </c>
      <c r="I304" s="136">
        <v>4539.9799999999996</v>
      </c>
      <c r="J304" s="137">
        <f>ROUND(I304*H304,2)</f>
        <v>9152.6</v>
      </c>
      <c r="K304" s="133" t="s">
        <v>168</v>
      </c>
      <c r="L304" s="31"/>
      <c r="M304" s="138" t="s">
        <v>1</v>
      </c>
      <c r="N304" s="139" t="s">
        <v>42</v>
      </c>
      <c r="P304" s="140">
        <f>O304*H304</f>
        <v>0</v>
      </c>
      <c r="Q304" s="140">
        <v>2.5018699999999998</v>
      </c>
      <c r="R304" s="140">
        <f>Q304*H304</f>
        <v>5.0437699199999999</v>
      </c>
      <c r="S304" s="140">
        <v>0</v>
      </c>
      <c r="T304" s="141">
        <f>S304*H304</f>
        <v>0</v>
      </c>
      <c r="AR304" s="142" t="s">
        <v>169</v>
      </c>
      <c r="AT304" s="142" t="s">
        <v>164</v>
      </c>
      <c r="AU304" s="142" t="s">
        <v>87</v>
      </c>
      <c r="AY304" s="16" t="s">
        <v>161</v>
      </c>
      <c r="BE304" s="143">
        <f>IF(N304="základní",J304,0)</f>
        <v>9152.6</v>
      </c>
      <c r="BF304" s="143">
        <f>IF(N304="snížená",J304,0)</f>
        <v>0</v>
      </c>
      <c r="BG304" s="143">
        <f>IF(N304="zákl. přenesená",J304,0)</f>
        <v>0</v>
      </c>
      <c r="BH304" s="143">
        <f>IF(N304="sníž. přenesená",J304,0)</f>
        <v>0</v>
      </c>
      <c r="BI304" s="143">
        <f>IF(N304="nulová",J304,0)</f>
        <v>0</v>
      </c>
      <c r="BJ304" s="16" t="s">
        <v>85</v>
      </c>
      <c r="BK304" s="143">
        <f>ROUND(I304*H304,2)</f>
        <v>9152.6</v>
      </c>
      <c r="BL304" s="16" t="s">
        <v>169</v>
      </c>
      <c r="BM304" s="142" t="s">
        <v>754</v>
      </c>
    </row>
    <row r="305" spans="2:65" s="1" customFormat="1" ht="19.5">
      <c r="B305" s="31"/>
      <c r="D305" s="144" t="s">
        <v>171</v>
      </c>
      <c r="F305" s="145" t="s">
        <v>755</v>
      </c>
      <c r="I305" s="146"/>
      <c r="L305" s="31"/>
      <c r="M305" s="147"/>
      <c r="T305" s="55"/>
      <c r="AT305" s="16" t="s">
        <v>171</v>
      </c>
      <c r="AU305" s="16" t="s">
        <v>87</v>
      </c>
    </row>
    <row r="306" spans="2:65" s="12" customFormat="1">
      <c r="B306" s="148"/>
      <c r="D306" s="144" t="s">
        <v>178</v>
      </c>
      <c r="E306" s="149" t="s">
        <v>1</v>
      </c>
      <c r="F306" s="150" t="s">
        <v>756</v>
      </c>
      <c r="H306" s="151">
        <v>2.016</v>
      </c>
      <c r="I306" s="152"/>
      <c r="L306" s="148"/>
      <c r="M306" s="153"/>
      <c r="T306" s="154"/>
      <c r="AT306" s="149" t="s">
        <v>178</v>
      </c>
      <c r="AU306" s="149" t="s">
        <v>87</v>
      </c>
      <c r="AV306" s="12" t="s">
        <v>87</v>
      </c>
      <c r="AW306" s="12" t="s">
        <v>33</v>
      </c>
      <c r="AX306" s="12" t="s">
        <v>77</v>
      </c>
      <c r="AY306" s="149" t="s">
        <v>161</v>
      </c>
    </row>
    <row r="307" spans="2:65" s="13" customFormat="1">
      <c r="B307" s="155"/>
      <c r="D307" s="144" t="s">
        <v>178</v>
      </c>
      <c r="E307" s="156" t="s">
        <v>1</v>
      </c>
      <c r="F307" s="157" t="s">
        <v>180</v>
      </c>
      <c r="H307" s="158">
        <v>2.016</v>
      </c>
      <c r="I307" s="159"/>
      <c r="L307" s="155"/>
      <c r="M307" s="160"/>
      <c r="T307" s="161"/>
      <c r="AT307" s="156" t="s">
        <v>178</v>
      </c>
      <c r="AU307" s="156" t="s">
        <v>87</v>
      </c>
      <c r="AV307" s="13" t="s">
        <v>169</v>
      </c>
      <c r="AW307" s="13" t="s">
        <v>33</v>
      </c>
      <c r="AX307" s="13" t="s">
        <v>85</v>
      </c>
      <c r="AY307" s="156" t="s">
        <v>161</v>
      </c>
    </row>
    <row r="308" spans="2:65" s="1" customFormat="1" ht="24.2" customHeight="1">
      <c r="B308" s="31"/>
      <c r="C308" s="131" t="s">
        <v>486</v>
      </c>
      <c r="D308" s="131" t="s">
        <v>164</v>
      </c>
      <c r="E308" s="132" t="s">
        <v>752</v>
      </c>
      <c r="F308" s="133" t="s">
        <v>753</v>
      </c>
      <c r="G308" s="134" t="s">
        <v>167</v>
      </c>
      <c r="H308" s="135">
        <v>9.984</v>
      </c>
      <c r="I308" s="136">
        <v>5009.5200000000004</v>
      </c>
      <c r="J308" s="137">
        <f>ROUND(I308*H308,2)</f>
        <v>50015.05</v>
      </c>
      <c r="K308" s="133" t="s">
        <v>168</v>
      </c>
      <c r="L308" s="31"/>
      <c r="M308" s="138" t="s">
        <v>1</v>
      </c>
      <c r="N308" s="139" t="s">
        <v>42</v>
      </c>
      <c r="P308" s="140">
        <f>O308*H308</f>
        <v>0</v>
      </c>
      <c r="Q308" s="140">
        <v>2.5018699999999998</v>
      </c>
      <c r="R308" s="140">
        <f>Q308*H308</f>
        <v>24.978670079999997</v>
      </c>
      <c r="S308" s="140">
        <v>0</v>
      </c>
      <c r="T308" s="141">
        <f>S308*H308</f>
        <v>0</v>
      </c>
      <c r="AR308" s="142" t="s">
        <v>169</v>
      </c>
      <c r="AT308" s="142" t="s">
        <v>164</v>
      </c>
      <c r="AU308" s="142" t="s">
        <v>87</v>
      </c>
      <c r="AY308" s="16" t="s">
        <v>161</v>
      </c>
      <c r="BE308" s="143">
        <f>IF(N308="základní",J308,0)</f>
        <v>50015.05</v>
      </c>
      <c r="BF308" s="143">
        <f>IF(N308="snížená",J308,0)</f>
        <v>0</v>
      </c>
      <c r="BG308" s="143">
        <f>IF(N308="zákl. přenesená",J308,0)</f>
        <v>0</v>
      </c>
      <c r="BH308" s="143">
        <f>IF(N308="sníž. přenesená",J308,0)</f>
        <v>0</v>
      </c>
      <c r="BI308" s="143">
        <f>IF(N308="nulová",J308,0)</f>
        <v>0</v>
      </c>
      <c r="BJ308" s="16" t="s">
        <v>85</v>
      </c>
      <c r="BK308" s="143">
        <f>ROUND(I308*H308,2)</f>
        <v>50015.05</v>
      </c>
      <c r="BL308" s="16" t="s">
        <v>169</v>
      </c>
      <c r="BM308" s="142" t="s">
        <v>757</v>
      </c>
    </row>
    <row r="309" spans="2:65" s="1" customFormat="1" ht="19.5">
      <c r="B309" s="31"/>
      <c r="D309" s="144" t="s">
        <v>171</v>
      </c>
      <c r="F309" s="145" t="s">
        <v>758</v>
      </c>
      <c r="I309" s="146"/>
      <c r="L309" s="31"/>
      <c r="M309" s="147"/>
      <c r="T309" s="55"/>
      <c r="AT309" s="16" t="s">
        <v>171</v>
      </c>
      <c r="AU309" s="16" t="s">
        <v>87</v>
      </c>
    </row>
    <row r="310" spans="2:65" s="12" customFormat="1">
      <c r="B310" s="148"/>
      <c r="D310" s="144" t="s">
        <v>178</v>
      </c>
      <c r="E310" s="149" t="s">
        <v>1</v>
      </c>
      <c r="F310" s="150" t="s">
        <v>759</v>
      </c>
      <c r="H310" s="151">
        <v>9.984</v>
      </c>
      <c r="I310" s="152"/>
      <c r="L310" s="148"/>
      <c r="M310" s="153"/>
      <c r="T310" s="154"/>
      <c r="AT310" s="149" t="s">
        <v>178</v>
      </c>
      <c r="AU310" s="149" t="s">
        <v>87</v>
      </c>
      <c r="AV310" s="12" t="s">
        <v>87</v>
      </c>
      <c r="AW310" s="12" t="s">
        <v>33</v>
      </c>
      <c r="AX310" s="12" t="s">
        <v>77</v>
      </c>
      <c r="AY310" s="149" t="s">
        <v>161</v>
      </c>
    </row>
    <row r="311" spans="2:65" s="13" customFormat="1">
      <c r="B311" s="155"/>
      <c r="D311" s="144" t="s">
        <v>178</v>
      </c>
      <c r="E311" s="156" t="s">
        <v>1</v>
      </c>
      <c r="F311" s="157" t="s">
        <v>180</v>
      </c>
      <c r="H311" s="158">
        <v>9.984</v>
      </c>
      <c r="I311" s="159"/>
      <c r="L311" s="155"/>
      <c r="M311" s="160"/>
      <c r="T311" s="161"/>
      <c r="AT311" s="156" t="s">
        <v>178</v>
      </c>
      <c r="AU311" s="156" t="s">
        <v>87</v>
      </c>
      <c r="AV311" s="13" t="s">
        <v>169</v>
      </c>
      <c r="AW311" s="13" t="s">
        <v>33</v>
      </c>
      <c r="AX311" s="13" t="s">
        <v>85</v>
      </c>
      <c r="AY311" s="156" t="s">
        <v>161</v>
      </c>
    </row>
    <row r="312" spans="2:65" s="1" customFormat="1" ht="24.2" customHeight="1">
      <c r="B312" s="31"/>
      <c r="C312" s="131" t="s">
        <v>492</v>
      </c>
      <c r="D312" s="131" t="s">
        <v>164</v>
      </c>
      <c r="E312" s="132" t="s">
        <v>760</v>
      </c>
      <c r="F312" s="133" t="s">
        <v>761</v>
      </c>
      <c r="G312" s="134" t="s">
        <v>175</v>
      </c>
      <c r="H312" s="135">
        <v>126.72</v>
      </c>
      <c r="I312" s="136">
        <v>1148.8499999999999</v>
      </c>
      <c r="J312" s="137">
        <f>ROUND(I312*H312,2)</f>
        <v>145582.26999999999</v>
      </c>
      <c r="K312" s="133" t="s">
        <v>168</v>
      </c>
      <c r="L312" s="31"/>
      <c r="M312" s="138" t="s">
        <v>1</v>
      </c>
      <c r="N312" s="139" t="s">
        <v>42</v>
      </c>
      <c r="P312" s="140">
        <f>O312*H312</f>
        <v>0</v>
      </c>
      <c r="Q312" s="140">
        <v>2.2799999999999999E-3</v>
      </c>
      <c r="R312" s="140">
        <f>Q312*H312</f>
        <v>0.2889216</v>
      </c>
      <c r="S312" s="140">
        <v>0</v>
      </c>
      <c r="T312" s="141">
        <f>S312*H312</f>
        <v>0</v>
      </c>
      <c r="AR312" s="142" t="s">
        <v>169</v>
      </c>
      <c r="AT312" s="142" t="s">
        <v>164</v>
      </c>
      <c r="AU312" s="142" t="s">
        <v>87</v>
      </c>
      <c r="AY312" s="16" t="s">
        <v>161</v>
      </c>
      <c r="BE312" s="143">
        <f>IF(N312="základní",J312,0)</f>
        <v>145582.26999999999</v>
      </c>
      <c r="BF312" s="143">
        <f>IF(N312="snížená",J312,0)</f>
        <v>0</v>
      </c>
      <c r="BG312" s="143">
        <f>IF(N312="zákl. přenesená",J312,0)</f>
        <v>0</v>
      </c>
      <c r="BH312" s="143">
        <f>IF(N312="sníž. přenesená",J312,0)</f>
        <v>0</v>
      </c>
      <c r="BI312" s="143">
        <f>IF(N312="nulová",J312,0)</f>
        <v>0</v>
      </c>
      <c r="BJ312" s="16" t="s">
        <v>85</v>
      </c>
      <c r="BK312" s="143">
        <f>ROUND(I312*H312,2)</f>
        <v>145582.26999999999</v>
      </c>
      <c r="BL312" s="16" t="s">
        <v>169</v>
      </c>
      <c r="BM312" s="142" t="s">
        <v>762</v>
      </c>
    </row>
    <row r="313" spans="2:65" s="1" customFormat="1" ht="19.5">
      <c r="B313" s="31"/>
      <c r="D313" s="144" t="s">
        <v>171</v>
      </c>
      <c r="F313" s="145" t="s">
        <v>763</v>
      </c>
      <c r="I313" s="146"/>
      <c r="L313" s="31"/>
      <c r="M313" s="147"/>
      <c r="T313" s="55"/>
      <c r="AT313" s="16" t="s">
        <v>171</v>
      </c>
      <c r="AU313" s="16" t="s">
        <v>87</v>
      </c>
    </row>
    <row r="314" spans="2:65" s="12" customFormat="1">
      <c r="B314" s="148"/>
      <c r="D314" s="144" t="s">
        <v>178</v>
      </c>
      <c r="E314" s="149" t="s">
        <v>1</v>
      </c>
      <c r="F314" s="150" t="s">
        <v>764</v>
      </c>
      <c r="H314" s="151">
        <v>126.72</v>
      </c>
      <c r="I314" s="152"/>
      <c r="L314" s="148"/>
      <c r="M314" s="153"/>
      <c r="T314" s="154"/>
      <c r="AT314" s="149" t="s">
        <v>178</v>
      </c>
      <c r="AU314" s="149" t="s">
        <v>87</v>
      </c>
      <c r="AV314" s="12" t="s">
        <v>87</v>
      </c>
      <c r="AW314" s="12" t="s">
        <v>33</v>
      </c>
      <c r="AX314" s="12" t="s">
        <v>77</v>
      </c>
      <c r="AY314" s="149" t="s">
        <v>161</v>
      </c>
    </row>
    <row r="315" spans="2:65" s="13" customFormat="1">
      <c r="B315" s="155"/>
      <c r="D315" s="144" t="s">
        <v>178</v>
      </c>
      <c r="E315" s="156" t="s">
        <v>1</v>
      </c>
      <c r="F315" s="157" t="s">
        <v>180</v>
      </c>
      <c r="H315" s="158">
        <v>126.72</v>
      </c>
      <c r="I315" s="159"/>
      <c r="L315" s="155"/>
      <c r="M315" s="160"/>
      <c r="T315" s="161"/>
      <c r="AT315" s="156" t="s">
        <v>178</v>
      </c>
      <c r="AU315" s="156" t="s">
        <v>87</v>
      </c>
      <c r="AV315" s="13" t="s">
        <v>169</v>
      </c>
      <c r="AW315" s="13" t="s">
        <v>33</v>
      </c>
      <c r="AX315" s="13" t="s">
        <v>85</v>
      </c>
      <c r="AY315" s="156" t="s">
        <v>161</v>
      </c>
    </row>
    <row r="316" spans="2:65" s="1" customFormat="1" ht="24.2" customHeight="1">
      <c r="B316" s="31"/>
      <c r="C316" s="131" t="s">
        <v>765</v>
      </c>
      <c r="D316" s="131" t="s">
        <v>164</v>
      </c>
      <c r="E316" s="132" t="s">
        <v>766</v>
      </c>
      <c r="F316" s="133" t="s">
        <v>767</v>
      </c>
      <c r="G316" s="134" t="s">
        <v>175</v>
      </c>
      <c r="H316" s="135">
        <v>126.72</v>
      </c>
      <c r="I316" s="136">
        <v>96.95</v>
      </c>
      <c r="J316" s="137">
        <f>ROUND(I316*H316,2)</f>
        <v>12285.5</v>
      </c>
      <c r="K316" s="133" t="s">
        <v>168</v>
      </c>
      <c r="L316" s="31"/>
      <c r="M316" s="138" t="s">
        <v>1</v>
      </c>
      <c r="N316" s="139" t="s">
        <v>42</v>
      </c>
      <c r="P316" s="140">
        <f>O316*H316</f>
        <v>0</v>
      </c>
      <c r="Q316" s="140">
        <v>0</v>
      </c>
      <c r="R316" s="140">
        <f>Q316*H316</f>
        <v>0</v>
      </c>
      <c r="S316" s="140">
        <v>0</v>
      </c>
      <c r="T316" s="141">
        <f>S316*H316</f>
        <v>0</v>
      </c>
      <c r="AR316" s="142" t="s">
        <v>169</v>
      </c>
      <c r="AT316" s="142" t="s">
        <v>164</v>
      </c>
      <c r="AU316" s="142" t="s">
        <v>87</v>
      </c>
      <c r="AY316" s="16" t="s">
        <v>161</v>
      </c>
      <c r="BE316" s="143">
        <f>IF(N316="základní",J316,0)</f>
        <v>12285.5</v>
      </c>
      <c r="BF316" s="143">
        <f>IF(N316="snížená",J316,0)</f>
        <v>0</v>
      </c>
      <c r="BG316" s="143">
        <f>IF(N316="zákl. přenesená",J316,0)</f>
        <v>0</v>
      </c>
      <c r="BH316" s="143">
        <f>IF(N316="sníž. přenesená",J316,0)</f>
        <v>0</v>
      </c>
      <c r="BI316" s="143">
        <f>IF(N316="nulová",J316,0)</f>
        <v>0</v>
      </c>
      <c r="BJ316" s="16" t="s">
        <v>85</v>
      </c>
      <c r="BK316" s="143">
        <f>ROUND(I316*H316,2)</f>
        <v>12285.5</v>
      </c>
      <c r="BL316" s="16" t="s">
        <v>169</v>
      </c>
      <c r="BM316" s="142" t="s">
        <v>768</v>
      </c>
    </row>
    <row r="317" spans="2:65" s="1" customFormat="1" ht="21.75" customHeight="1">
      <c r="B317" s="31"/>
      <c r="C317" s="131" t="s">
        <v>769</v>
      </c>
      <c r="D317" s="131" t="s">
        <v>164</v>
      </c>
      <c r="E317" s="132" t="s">
        <v>770</v>
      </c>
      <c r="F317" s="133" t="s">
        <v>771</v>
      </c>
      <c r="G317" s="134" t="s">
        <v>352</v>
      </c>
      <c r="H317" s="135">
        <v>5.9359999999999999</v>
      </c>
      <c r="I317" s="136">
        <v>51618.41</v>
      </c>
      <c r="J317" s="137">
        <f>ROUND(I317*H317,2)</f>
        <v>306406.88</v>
      </c>
      <c r="K317" s="133" t="s">
        <v>168</v>
      </c>
      <c r="L317" s="31"/>
      <c r="M317" s="138" t="s">
        <v>1</v>
      </c>
      <c r="N317" s="139" t="s">
        <v>42</v>
      </c>
      <c r="P317" s="140">
        <f>O317*H317</f>
        <v>0</v>
      </c>
      <c r="Q317" s="140">
        <v>1.0513699999999999</v>
      </c>
      <c r="R317" s="140">
        <f>Q317*H317</f>
        <v>6.2409323199999998</v>
      </c>
      <c r="S317" s="140">
        <v>0</v>
      </c>
      <c r="T317" s="141">
        <f>S317*H317</f>
        <v>0</v>
      </c>
      <c r="AR317" s="142" t="s">
        <v>169</v>
      </c>
      <c r="AT317" s="142" t="s">
        <v>164</v>
      </c>
      <c r="AU317" s="142" t="s">
        <v>87</v>
      </c>
      <c r="AY317" s="16" t="s">
        <v>161</v>
      </c>
      <c r="BE317" s="143">
        <f>IF(N317="základní",J317,0)</f>
        <v>306406.88</v>
      </c>
      <c r="BF317" s="143">
        <f>IF(N317="snížená",J317,0)</f>
        <v>0</v>
      </c>
      <c r="BG317" s="143">
        <f>IF(N317="zákl. přenesená",J317,0)</f>
        <v>0</v>
      </c>
      <c r="BH317" s="143">
        <f>IF(N317="sníž. přenesená",J317,0)</f>
        <v>0</v>
      </c>
      <c r="BI317" s="143">
        <f>IF(N317="nulová",J317,0)</f>
        <v>0</v>
      </c>
      <c r="BJ317" s="16" t="s">
        <v>85</v>
      </c>
      <c r="BK317" s="143">
        <f>ROUND(I317*H317,2)</f>
        <v>306406.88</v>
      </c>
      <c r="BL317" s="16" t="s">
        <v>169</v>
      </c>
      <c r="BM317" s="142" t="s">
        <v>772</v>
      </c>
    </row>
    <row r="318" spans="2:65" s="1" customFormat="1" ht="19.5">
      <c r="B318" s="31"/>
      <c r="D318" s="144" t="s">
        <v>171</v>
      </c>
      <c r="F318" s="145" t="s">
        <v>773</v>
      </c>
      <c r="I318" s="146"/>
      <c r="L318" s="31"/>
      <c r="M318" s="147"/>
      <c r="T318" s="55"/>
      <c r="AT318" s="16" t="s">
        <v>171</v>
      </c>
      <c r="AU318" s="16" t="s">
        <v>87</v>
      </c>
    </row>
    <row r="319" spans="2:65" s="12" customFormat="1">
      <c r="B319" s="148"/>
      <c r="D319" s="144" t="s">
        <v>178</v>
      </c>
      <c r="E319" s="149" t="s">
        <v>1</v>
      </c>
      <c r="F319" s="150" t="s">
        <v>774</v>
      </c>
      <c r="H319" s="151">
        <v>5.9359999999999999</v>
      </c>
      <c r="I319" s="152"/>
      <c r="L319" s="148"/>
      <c r="M319" s="153"/>
      <c r="T319" s="154"/>
      <c r="AT319" s="149" t="s">
        <v>178</v>
      </c>
      <c r="AU319" s="149" t="s">
        <v>87</v>
      </c>
      <c r="AV319" s="12" t="s">
        <v>87</v>
      </c>
      <c r="AW319" s="12" t="s">
        <v>33</v>
      </c>
      <c r="AX319" s="12" t="s">
        <v>77</v>
      </c>
      <c r="AY319" s="149" t="s">
        <v>161</v>
      </c>
    </row>
    <row r="320" spans="2:65" s="13" customFormat="1">
      <c r="B320" s="155"/>
      <c r="D320" s="144" t="s">
        <v>178</v>
      </c>
      <c r="E320" s="156" t="s">
        <v>1</v>
      </c>
      <c r="F320" s="157" t="s">
        <v>180</v>
      </c>
      <c r="H320" s="158">
        <v>5.9359999999999999</v>
      </c>
      <c r="I320" s="159"/>
      <c r="L320" s="155"/>
      <c r="M320" s="160"/>
      <c r="T320" s="161"/>
      <c r="AT320" s="156" t="s">
        <v>178</v>
      </c>
      <c r="AU320" s="156" t="s">
        <v>87</v>
      </c>
      <c r="AV320" s="13" t="s">
        <v>169</v>
      </c>
      <c r="AW320" s="13" t="s">
        <v>33</v>
      </c>
      <c r="AX320" s="13" t="s">
        <v>85</v>
      </c>
      <c r="AY320" s="156" t="s">
        <v>161</v>
      </c>
    </row>
    <row r="321" spans="2:65" s="1" customFormat="1" ht="24.2" customHeight="1">
      <c r="B321" s="31"/>
      <c r="C321" s="131" t="s">
        <v>775</v>
      </c>
      <c r="D321" s="131" t="s">
        <v>164</v>
      </c>
      <c r="E321" s="132" t="s">
        <v>776</v>
      </c>
      <c r="F321" s="133" t="s">
        <v>777</v>
      </c>
      <c r="G321" s="134" t="s">
        <v>267</v>
      </c>
      <c r="H321" s="135">
        <v>13</v>
      </c>
      <c r="I321" s="136">
        <v>86.02</v>
      </c>
      <c r="J321" s="137">
        <f>ROUND(I321*H321,2)</f>
        <v>1118.26</v>
      </c>
      <c r="K321" s="133" t="s">
        <v>168</v>
      </c>
      <c r="L321" s="31"/>
      <c r="M321" s="138" t="s">
        <v>1</v>
      </c>
      <c r="N321" s="139" t="s">
        <v>42</v>
      </c>
      <c r="P321" s="140">
        <f>O321*H321</f>
        <v>0</v>
      </c>
      <c r="Q321" s="140">
        <v>2.49E-3</v>
      </c>
      <c r="R321" s="140">
        <f>Q321*H321</f>
        <v>3.2370000000000003E-2</v>
      </c>
      <c r="S321" s="140">
        <v>0</v>
      </c>
      <c r="T321" s="141">
        <f>S321*H321</f>
        <v>0</v>
      </c>
      <c r="AR321" s="142" t="s">
        <v>169</v>
      </c>
      <c r="AT321" s="142" t="s">
        <v>164</v>
      </c>
      <c r="AU321" s="142" t="s">
        <v>87</v>
      </c>
      <c r="AY321" s="16" t="s">
        <v>161</v>
      </c>
      <c r="BE321" s="143">
        <f>IF(N321="základní",J321,0)</f>
        <v>1118.26</v>
      </c>
      <c r="BF321" s="143">
        <f>IF(N321="snížená",J321,0)</f>
        <v>0</v>
      </c>
      <c r="BG321" s="143">
        <f>IF(N321="zákl. přenesená",J321,0)</f>
        <v>0</v>
      </c>
      <c r="BH321" s="143">
        <f>IF(N321="sníž. přenesená",J321,0)</f>
        <v>0</v>
      </c>
      <c r="BI321" s="143">
        <f>IF(N321="nulová",J321,0)</f>
        <v>0</v>
      </c>
      <c r="BJ321" s="16" t="s">
        <v>85</v>
      </c>
      <c r="BK321" s="143">
        <f>ROUND(I321*H321,2)</f>
        <v>1118.26</v>
      </c>
      <c r="BL321" s="16" t="s">
        <v>169</v>
      </c>
      <c r="BM321" s="142" t="s">
        <v>778</v>
      </c>
    </row>
    <row r="322" spans="2:65" s="1" customFormat="1" ht="29.25">
      <c r="B322" s="31"/>
      <c r="D322" s="144" t="s">
        <v>171</v>
      </c>
      <c r="F322" s="145" t="s">
        <v>779</v>
      </c>
      <c r="I322" s="146"/>
      <c r="L322" s="31"/>
      <c r="M322" s="147"/>
      <c r="T322" s="55"/>
      <c r="AT322" s="16" t="s">
        <v>171</v>
      </c>
      <c r="AU322" s="16" t="s">
        <v>87</v>
      </c>
    </row>
    <row r="323" spans="2:65" s="1" customFormat="1" ht="33" customHeight="1">
      <c r="B323" s="31"/>
      <c r="C323" s="131" t="s">
        <v>780</v>
      </c>
      <c r="D323" s="131" t="s">
        <v>164</v>
      </c>
      <c r="E323" s="132" t="s">
        <v>781</v>
      </c>
      <c r="F323" s="133" t="s">
        <v>782</v>
      </c>
      <c r="G323" s="134" t="s">
        <v>267</v>
      </c>
      <c r="H323" s="135">
        <v>6</v>
      </c>
      <c r="I323" s="136">
        <v>200.89</v>
      </c>
      <c r="J323" s="137">
        <f>ROUND(I323*H323,2)</f>
        <v>1205.3399999999999</v>
      </c>
      <c r="K323" s="133" t="s">
        <v>168</v>
      </c>
      <c r="L323" s="31"/>
      <c r="M323" s="138" t="s">
        <v>1</v>
      </c>
      <c r="N323" s="139" t="s">
        <v>42</v>
      </c>
      <c r="P323" s="140">
        <f>O323*H323</f>
        <v>0</v>
      </c>
      <c r="Q323" s="140">
        <v>2.3689999999999999E-2</v>
      </c>
      <c r="R323" s="140">
        <f>Q323*H323</f>
        <v>0.14213999999999999</v>
      </c>
      <c r="S323" s="140">
        <v>0</v>
      </c>
      <c r="T323" s="141">
        <f>S323*H323</f>
        <v>0</v>
      </c>
      <c r="AR323" s="142" t="s">
        <v>169</v>
      </c>
      <c r="AT323" s="142" t="s">
        <v>164</v>
      </c>
      <c r="AU323" s="142" t="s">
        <v>87</v>
      </c>
      <c r="AY323" s="16" t="s">
        <v>161</v>
      </c>
      <c r="BE323" s="143">
        <f>IF(N323="základní",J323,0)</f>
        <v>1205.3399999999999</v>
      </c>
      <c r="BF323" s="143">
        <f>IF(N323="snížená",J323,0)</f>
        <v>0</v>
      </c>
      <c r="BG323" s="143">
        <f>IF(N323="zákl. přenesená",J323,0)</f>
        <v>0</v>
      </c>
      <c r="BH323" s="143">
        <f>IF(N323="sníž. přenesená",J323,0)</f>
        <v>0</v>
      </c>
      <c r="BI323" s="143">
        <f>IF(N323="nulová",J323,0)</f>
        <v>0</v>
      </c>
      <c r="BJ323" s="16" t="s">
        <v>85</v>
      </c>
      <c r="BK323" s="143">
        <f>ROUND(I323*H323,2)</f>
        <v>1205.3399999999999</v>
      </c>
      <c r="BL323" s="16" t="s">
        <v>169</v>
      </c>
      <c r="BM323" s="142" t="s">
        <v>783</v>
      </c>
    </row>
    <row r="324" spans="2:65" s="1" customFormat="1" ht="29.25">
      <c r="B324" s="31"/>
      <c r="D324" s="144" t="s">
        <v>171</v>
      </c>
      <c r="F324" s="145" t="s">
        <v>779</v>
      </c>
      <c r="I324" s="146"/>
      <c r="L324" s="31"/>
      <c r="M324" s="147"/>
      <c r="T324" s="55"/>
      <c r="AT324" s="16" t="s">
        <v>171</v>
      </c>
      <c r="AU324" s="16" t="s">
        <v>87</v>
      </c>
    </row>
    <row r="325" spans="2:65" s="1" customFormat="1" ht="24.2" customHeight="1">
      <c r="B325" s="31"/>
      <c r="C325" s="131" t="s">
        <v>784</v>
      </c>
      <c r="D325" s="131" t="s">
        <v>164</v>
      </c>
      <c r="E325" s="132" t="s">
        <v>785</v>
      </c>
      <c r="F325" s="133" t="s">
        <v>786</v>
      </c>
      <c r="G325" s="134" t="s">
        <v>175</v>
      </c>
      <c r="H325" s="135">
        <v>164.08</v>
      </c>
      <c r="I325" s="136">
        <v>998.85</v>
      </c>
      <c r="J325" s="137">
        <f>ROUND(I325*H325,2)</f>
        <v>163891.31</v>
      </c>
      <c r="K325" s="133" t="s">
        <v>168</v>
      </c>
      <c r="L325" s="31"/>
      <c r="M325" s="138" t="s">
        <v>1</v>
      </c>
      <c r="N325" s="139" t="s">
        <v>42</v>
      </c>
      <c r="P325" s="140">
        <f>O325*H325</f>
        <v>0</v>
      </c>
      <c r="Q325" s="140">
        <v>0.14482999999999999</v>
      </c>
      <c r="R325" s="140">
        <f>Q325*H325</f>
        <v>23.7637064</v>
      </c>
      <c r="S325" s="140">
        <v>0</v>
      </c>
      <c r="T325" s="141">
        <f>S325*H325</f>
        <v>0</v>
      </c>
      <c r="AR325" s="142" t="s">
        <v>169</v>
      </c>
      <c r="AT325" s="142" t="s">
        <v>164</v>
      </c>
      <c r="AU325" s="142" t="s">
        <v>87</v>
      </c>
      <c r="AY325" s="16" t="s">
        <v>161</v>
      </c>
      <c r="BE325" s="143">
        <f>IF(N325="základní",J325,0)</f>
        <v>163891.31</v>
      </c>
      <c r="BF325" s="143">
        <f>IF(N325="snížená",J325,0)</f>
        <v>0</v>
      </c>
      <c r="BG325" s="143">
        <f>IF(N325="zákl. přenesená",J325,0)</f>
        <v>0</v>
      </c>
      <c r="BH325" s="143">
        <f>IF(N325="sníž. přenesená",J325,0)</f>
        <v>0</v>
      </c>
      <c r="BI325" s="143">
        <f>IF(N325="nulová",J325,0)</f>
        <v>0</v>
      </c>
      <c r="BJ325" s="16" t="s">
        <v>85</v>
      </c>
      <c r="BK325" s="143">
        <f>ROUND(I325*H325,2)</f>
        <v>163891.31</v>
      </c>
      <c r="BL325" s="16" t="s">
        <v>169</v>
      </c>
      <c r="BM325" s="142" t="s">
        <v>787</v>
      </c>
    </row>
    <row r="326" spans="2:65" s="1" customFormat="1" ht="19.5">
      <c r="B326" s="31"/>
      <c r="D326" s="144" t="s">
        <v>171</v>
      </c>
      <c r="F326" s="145" t="s">
        <v>788</v>
      </c>
      <c r="I326" s="146"/>
      <c r="L326" s="31"/>
      <c r="M326" s="147"/>
      <c r="T326" s="55"/>
      <c r="AT326" s="16" t="s">
        <v>171</v>
      </c>
      <c r="AU326" s="16" t="s">
        <v>87</v>
      </c>
    </row>
    <row r="327" spans="2:65" s="14" customFormat="1">
      <c r="B327" s="162"/>
      <c r="D327" s="144" t="s">
        <v>178</v>
      </c>
      <c r="E327" s="163" t="s">
        <v>1</v>
      </c>
      <c r="F327" s="164" t="s">
        <v>789</v>
      </c>
      <c r="H327" s="163" t="s">
        <v>1</v>
      </c>
      <c r="I327" s="165"/>
      <c r="L327" s="162"/>
      <c r="M327" s="166"/>
      <c r="T327" s="167"/>
      <c r="AT327" s="163" t="s">
        <v>178</v>
      </c>
      <c r="AU327" s="163" t="s">
        <v>87</v>
      </c>
      <c r="AV327" s="14" t="s">
        <v>85</v>
      </c>
      <c r="AW327" s="14" t="s">
        <v>33</v>
      </c>
      <c r="AX327" s="14" t="s">
        <v>77</v>
      </c>
      <c r="AY327" s="163" t="s">
        <v>161</v>
      </c>
    </row>
    <row r="328" spans="2:65" s="12" customFormat="1">
      <c r="B328" s="148"/>
      <c r="D328" s="144" t="s">
        <v>178</v>
      </c>
      <c r="E328" s="149" t="s">
        <v>1</v>
      </c>
      <c r="F328" s="150" t="s">
        <v>790</v>
      </c>
      <c r="H328" s="151">
        <v>164.08</v>
      </c>
      <c r="I328" s="152"/>
      <c r="L328" s="148"/>
      <c r="M328" s="153"/>
      <c r="T328" s="154"/>
      <c r="AT328" s="149" t="s">
        <v>178</v>
      </c>
      <c r="AU328" s="149" t="s">
        <v>87</v>
      </c>
      <c r="AV328" s="12" t="s">
        <v>87</v>
      </c>
      <c r="AW328" s="12" t="s">
        <v>33</v>
      </c>
      <c r="AX328" s="12" t="s">
        <v>77</v>
      </c>
      <c r="AY328" s="149" t="s">
        <v>161</v>
      </c>
    </row>
    <row r="329" spans="2:65" s="13" customFormat="1">
      <c r="B329" s="155"/>
      <c r="D329" s="144" t="s">
        <v>178</v>
      </c>
      <c r="E329" s="156" t="s">
        <v>1</v>
      </c>
      <c r="F329" s="157" t="s">
        <v>180</v>
      </c>
      <c r="H329" s="158">
        <v>164.08</v>
      </c>
      <c r="I329" s="159"/>
      <c r="L329" s="155"/>
      <c r="M329" s="160"/>
      <c r="T329" s="161"/>
      <c r="AT329" s="156" t="s">
        <v>178</v>
      </c>
      <c r="AU329" s="156" t="s">
        <v>87</v>
      </c>
      <c r="AV329" s="13" t="s">
        <v>169</v>
      </c>
      <c r="AW329" s="13" t="s">
        <v>33</v>
      </c>
      <c r="AX329" s="13" t="s">
        <v>85</v>
      </c>
      <c r="AY329" s="156" t="s">
        <v>161</v>
      </c>
    </row>
    <row r="330" spans="2:65" s="1" customFormat="1" ht="24.2" customHeight="1">
      <c r="B330" s="31"/>
      <c r="C330" s="131" t="s">
        <v>791</v>
      </c>
      <c r="D330" s="131" t="s">
        <v>164</v>
      </c>
      <c r="E330" s="132" t="s">
        <v>785</v>
      </c>
      <c r="F330" s="133" t="s">
        <v>786</v>
      </c>
      <c r="G330" s="134" t="s">
        <v>175</v>
      </c>
      <c r="H330" s="135">
        <v>92.370999999999995</v>
      </c>
      <c r="I330" s="136">
        <v>1030.5899999999999</v>
      </c>
      <c r="J330" s="137">
        <f>ROUND(I330*H330,2)</f>
        <v>95196.63</v>
      </c>
      <c r="K330" s="133" t="s">
        <v>168</v>
      </c>
      <c r="L330" s="31"/>
      <c r="M330" s="138" t="s">
        <v>1</v>
      </c>
      <c r="N330" s="139" t="s">
        <v>42</v>
      </c>
      <c r="P330" s="140">
        <f>O330*H330</f>
        <v>0</v>
      </c>
      <c r="Q330" s="140">
        <v>0.14482999999999999</v>
      </c>
      <c r="R330" s="140">
        <f>Q330*H330</f>
        <v>13.378091929999998</v>
      </c>
      <c r="S330" s="140">
        <v>0</v>
      </c>
      <c r="T330" s="141">
        <f>S330*H330</f>
        <v>0</v>
      </c>
      <c r="AR330" s="142" t="s">
        <v>169</v>
      </c>
      <c r="AT330" s="142" t="s">
        <v>164</v>
      </c>
      <c r="AU330" s="142" t="s">
        <v>87</v>
      </c>
      <c r="AY330" s="16" t="s">
        <v>161</v>
      </c>
      <c r="BE330" s="143">
        <f>IF(N330="základní",J330,0)</f>
        <v>95196.63</v>
      </c>
      <c r="BF330" s="143">
        <f>IF(N330="snížená",J330,0)</f>
        <v>0</v>
      </c>
      <c r="BG330" s="143">
        <f>IF(N330="zákl. přenesená",J330,0)</f>
        <v>0</v>
      </c>
      <c r="BH330" s="143">
        <f>IF(N330="sníž. přenesená",J330,0)</f>
        <v>0</v>
      </c>
      <c r="BI330" s="143">
        <f>IF(N330="nulová",J330,0)</f>
        <v>0</v>
      </c>
      <c r="BJ330" s="16" t="s">
        <v>85</v>
      </c>
      <c r="BK330" s="143">
        <f>ROUND(I330*H330,2)</f>
        <v>95196.63</v>
      </c>
      <c r="BL330" s="16" t="s">
        <v>169</v>
      </c>
      <c r="BM330" s="142" t="s">
        <v>792</v>
      </c>
    </row>
    <row r="331" spans="2:65" s="1" customFormat="1" ht="19.5">
      <c r="B331" s="31"/>
      <c r="D331" s="144" t="s">
        <v>171</v>
      </c>
      <c r="F331" s="145" t="s">
        <v>793</v>
      </c>
      <c r="I331" s="146"/>
      <c r="L331" s="31"/>
      <c r="M331" s="147"/>
      <c r="T331" s="55"/>
      <c r="AT331" s="16" t="s">
        <v>171</v>
      </c>
      <c r="AU331" s="16" t="s">
        <v>87</v>
      </c>
    </row>
    <row r="332" spans="2:65" s="12" customFormat="1">
      <c r="B332" s="148"/>
      <c r="D332" s="144" t="s">
        <v>178</v>
      </c>
      <c r="E332" s="149" t="s">
        <v>1</v>
      </c>
      <c r="F332" s="150" t="s">
        <v>794</v>
      </c>
      <c r="H332" s="151">
        <v>92.370999999999995</v>
      </c>
      <c r="I332" s="152"/>
      <c r="L332" s="148"/>
      <c r="M332" s="153"/>
      <c r="T332" s="154"/>
      <c r="AT332" s="149" t="s">
        <v>178</v>
      </c>
      <c r="AU332" s="149" t="s">
        <v>87</v>
      </c>
      <c r="AV332" s="12" t="s">
        <v>87</v>
      </c>
      <c r="AW332" s="12" t="s">
        <v>33</v>
      </c>
      <c r="AX332" s="12" t="s">
        <v>77</v>
      </c>
      <c r="AY332" s="149" t="s">
        <v>161</v>
      </c>
    </row>
    <row r="333" spans="2:65" s="13" customFormat="1">
      <c r="B333" s="155"/>
      <c r="D333" s="144" t="s">
        <v>178</v>
      </c>
      <c r="E333" s="156" t="s">
        <v>1</v>
      </c>
      <c r="F333" s="157" t="s">
        <v>180</v>
      </c>
      <c r="H333" s="158">
        <v>92.370999999999995</v>
      </c>
      <c r="I333" s="159"/>
      <c r="L333" s="155"/>
      <c r="M333" s="160"/>
      <c r="T333" s="161"/>
      <c r="AT333" s="156" t="s">
        <v>178</v>
      </c>
      <c r="AU333" s="156" t="s">
        <v>87</v>
      </c>
      <c r="AV333" s="13" t="s">
        <v>169</v>
      </c>
      <c r="AW333" s="13" t="s">
        <v>33</v>
      </c>
      <c r="AX333" s="13" t="s">
        <v>85</v>
      </c>
      <c r="AY333" s="156" t="s">
        <v>161</v>
      </c>
    </row>
    <row r="334" spans="2:65" s="1" customFormat="1" ht="24.2" customHeight="1">
      <c r="B334" s="31"/>
      <c r="C334" s="131" t="s">
        <v>795</v>
      </c>
      <c r="D334" s="131" t="s">
        <v>164</v>
      </c>
      <c r="E334" s="132" t="s">
        <v>796</v>
      </c>
      <c r="F334" s="133" t="s">
        <v>797</v>
      </c>
      <c r="G334" s="134" t="s">
        <v>207</v>
      </c>
      <c r="H334" s="135">
        <v>6.24</v>
      </c>
      <c r="I334" s="136">
        <v>342.32</v>
      </c>
      <c r="J334" s="137">
        <f>ROUND(I334*H334,2)</f>
        <v>2136.08</v>
      </c>
      <c r="K334" s="133" t="s">
        <v>168</v>
      </c>
      <c r="L334" s="31"/>
      <c r="M334" s="138" t="s">
        <v>1</v>
      </c>
      <c r="N334" s="139" t="s">
        <v>42</v>
      </c>
      <c r="P334" s="140">
        <f>O334*H334</f>
        <v>0</v>
      </c>
      <c r="Q334" s="140">
        <v>6.5199999999999994E-2</v>
      </c>
      <c r="R334" s="140">
        <f>Q334*H334</f>
        <v>0.40684799999999999</v>
      </c>
      <c r="S334" s="140">
        <v>0</v>
      </c>
      <c r="T334" s="141">
        <f>S334*H334</f>
        <v>0</v>
      </c>
      <c r="AR334" s="142" t="s">
        <v>169</v>
      </c>
      <c r="AT334" s="142" t="s">
        <v>164</v>
      </c>
      <c r="AU334" s="142" t="s">
        <v>87</v>
      </c>
      <c r="AY334" s="16" t="s">
        <v>161</v>
      </c>
      <c r="BE334" s="143">
        <f>IF(N334="základní",J334,0)</f>
        <v>2136.08</v>
      </c>
      <c r="BF334" s="143">
        <f>IF(N334="snížená",J334,0)</f>
        <v>0</v>
      </c>
      <c r="BG334" s="143">
        <f>IF(N334="zákl. přenesená",J334,0)</f>
        <v>0</v>
      </c>
      <c r="BH334" s="143">
        <f>IF(N334="sníž. přenesená",J334,0)</f>
        <v>0</v>
      </c>
      <c r="BI334" s="143">
        <f>IF(N334="nulová",J334,0)</f>
        <v>0</v>
      </c>
      <c r="BJ334" s="16" t="s">
        <v>85</v>
      </c>
      <c r="BK334" s="143">
        <f>ROUND(I334*H334,2)</f>
        <v>2136.08</v>
      </c>
      <c r="BL334" s="16" t="s">
        <v>169</v>
      </c>
      <c r="BM334" s="142" t="s">
        <v>798</v>
      </c>
    </row>
    <row r="335" spans="2:65" s="1" customFormat="1" ht="19.5">
      <c r="B335" s="31"/>
      <c r="D335" s="144" t="s">
        <v>171</v>
      </c>
      <c r="F335" s="145" t="s">
        <v>799</v>
      </c>
      <c r="I335" s="146"/>
      <c r="L335" s="31"/>
      <c r="M335" s="147"/>
      <c r="T335" s="55"/>
      <c r="AT335" s="16" t="s">
        <v>171</v>
      </c>
      <c r="AU335" s="16" t="s">
        <v>87</v>
      </c>
    </row>
    <row r="336" spans="2:65" s="1" customFormat="1" ht="33" customHeight="1">
      <c r="B336" s="31"/>
      <c r="C336" s="131" t="s">
        <v>800</v>
      </c>
      <c r="D336" s="131" t="s">
        <v>164</v>
      </c>
      <c r="E336" s="132" t="s">
        <v>801</v>
      </c>
      <c r="F336" s="133" t="s">
        <v>802</v>
      </c>
      <c r="G336" s="134" t="s">
        <v>175</v>
      </c>
      <c r="H336" s="135">
        <v>3.2</v>
      </c>
      <c r="I336" s="136">
        <v>733.74</v>
      </c>
      <c r="J336" s="137">
        <f>ROUND(I336*H336,2)</f>
        <v>2347.9699999999998</v>
      </c>
      <c r="K336" s="133" t="s">
        <v>168</v>
      </c>
      <c r="L336" s="31"/>
      <c r="M336" s="138" t="s">
        <v>1</v>
      </c>
      <c r="N336" s="139" t="s">
        <v>42</v>
      </c>
      <c r="P336" s="140">
        <f>O336*H336</f>
        <v>0</v>
      </c>
      <c r="Q336" s="140">
        <v>0.11584999999999999</v>
      </c>
      <c r="R336" s="140">
        <f>Q336*H336</f>
        <v>0.37071999999999999</v>
      </c>
      <c r="S336" s="140">
        <v>0</v>
      </c>
      <c r="T336" s="141">
        <f>S336*H336</f>
        <v>0</v>
      </c>
      <c r="AR336" s="142" t="s">
        <v>169</v>
      </c>
      <c r="AT336" s="142" t="s">
        <v>164</v>
      </c>
      <c r="AU336" s="142" t="s">
        <v>87</v>
      </c>
      <c r="AY336" s="16" t="s">
        <v>161</v>
      </c>
      <c r="BE336" s="143">
        <f>IF(N336="základní",J336,0)</f>
        <v>2347.9699999999998</v>
      </c>
      <c r="BF336" s="143">
        <f>IF(N336="snížená",J336,0)</f>
        <v>0</v>
      </c>
      <c r="BG336" s="143">
        <f>IF(N336="zákl. přenesená",J336,0)</f>
        <v>0</v>
      </c>
      <c r="BH336" s="143">
        <f>IF(N336="sníž. přenesená",J336,0)</f>
        <v>0</v>
      </c>
      <c r="BI336" s="143">
        <f>IF(N336="nulová",J336,0)</f>
        <v>0</v>
      </c>
      <c r="BJ336" s="16" t="s">
        <v>85</v>
      </c>
      <c r="BK336" s="143">
        <f>ROUND(I336*H336,2)</f>
        <v>2347.9699999999998</v>
      </c>
      <c r="BL336" s="16" t="s">
        <v>169</v>
      </c>
      <c r="BM336" s="142" t="s">
        <v>803</v>
      </c>
    </row>
    <row r="337" spans="2:65" s="1" customFormat="1" ht="19.5">
      <c r="B337" s="31"/>
      <c r="D337" s="144" t="s">
        <v>171</v>
      </c>
      <c r="F337" s="145" t="s">
        <v>804</v>
      </c>
      <c r="I337" s="146"/>
      <c r="L337" s="31"/>
      <c r="M337" s="147"/>
      <c r="T337" s="55"/>
      <c r="AT337" s="16" t="s">
        <v>171</v>
      </c>
      <c r="AU337" s="16" t="s">
        <v>87</v>
      </c>
    </row>
    <row r="338" spans="2:65" s="1" customFormat="1" ht="24.2" customHeight="1">
      <c r="B338" s="31"/>
      <c r="C338" s="131" t="s">
        <v>805</v>
      </c>
      <c r="D338" s="131" t="s">
        <v>164</v>
      </c>
      <c r="E338" s="132" t="s">
        <v>806</v>
      </c>
      <c r="F338" s="133" t="s">
        <v>807</v>
      </c>
      <c r="G338" s="134" t="s">
        <v>175</v>
      </c>
      <c r="H338" s="135">
        <v>6.24</v>
      </c>
      <c r="I338" s="136">
        <v>971.92</v>
      </c>
      <c r="J338" s="137">
        <f>ROUND(I338*H338,2)</f>
        <v>6064.78</v>
      </c>
      <c r="K338" s="133" t="s">
        <v>168</v>
      </c>
      <c r="L338" s="31"/>
      <c r="M338" s="138" t="s">
        <v>1</v>
      </c>
      <c r="N338" s="139" t="s">
        <v>42</v>
      </c>
      <c r="P338" s="140">
        <f>O338*H338</f>
        <v>0</v>
      </c>
      <c r="Q338" s="140">
        <v>0.25364999999999999</v>
      </c>
      <c r="R338" s="140">
        <f>Q338*H338</f>
        <v>1.582776</v>
      </c>
      <c r="S338" s="140">
        <v>0</v>
      </c>
      <c r="T338" s="141">
        <f>S338*H338</f>
        <v>0</v>
      </c>
      <c r="AR338" s="142" t="s">
        <v>169</v>
      </c>
      <c r="AT338" s="142" t="s">
        <v>164</v>
      </c>
      <c r="AU338" s="142" t="s">
        <v>87</v>
      </c>
      <c r="AY338" s="16" t="s">
        <v>161</v>
      </c>
      <c r="BE338" s="143">
        <f>IF(N338="základní",J338,0)</f>
        <v>6064.78</v>
      </c>
      <c r="BF338" s="143">
        <f>IF(N338="snížená",J338,0)</f>
        <v>0</v>
      </c>
      <c r="BG338" s="143">
        <f>IF(N338="zákl. přenesená",J338,0)</f>
        <v>0</v>
      </c>
      <c r="BH338" s="143">
        <f>IF(N338="sníž. přenesená",J338,0)</f>
        <v>0</v>
      </c>
      <c r="BI338" s="143">
        <f>IF(N338="nulová",J338,0)</f>
        <v>0</v>
      </c>
      <c r="BJ338" s="16" t="s">
        <v>85</v>
      </c>
      <c r="BK338" s="143">
        <f>ROUND(I338*H338,2)</f>
        <v>6064.78</v>
      </c>
      <c r="BL338" s="16" t="s">
        <v>169</v>
      </c>
      <c r="BM338" s="142" t="s">
        <v>808</v>
      </c>
    </row>
    <row r="339" spans="2:65" s="1" customFormat="1" ht="19.5">
      <c r="B339" s="31"/>
      <c r="D339" s="144" t="s">
        <v>171</v>
      </c>
      <c r="F339" s="145" t="s">
        <v>804</v>
      </c>
      <c r="I339" s="146"/>
      <c r="L339" s="31"/>
      <c r="M339" s="147"/>
      <c r="T339" s="55"/>
      <c r="AT339" s="16" t="s">
        <v>171</v>
      </c>
      <c r="AU339" s="16" t="s">
        <v>87</v>
      </c>
    </row>
    <row r="340" spans="2:65" s="1" customFormat="1" ht="24.2" customHeight="1">
      <c r="B340" s="31"/>
      <c r="C340" s="131" t="s">
        <v>809</v>
      </c>
      <c r="D340" s="131" t="s">
        <v>164</v>
      </c>
      <c r="E340" s="132" t="s">
        <v>810</v>
      </c>
      <c r="F340" s="133" t="s">
        <v>811</v>
      </c>
      <c r="G340" s="134" t="s">
        <v>175</v>
      </c>
      <c r="H340" s="135">
        <v>20.28</v>
      </c>
      <c r="I340" s="136">
        <v>807.74</v>
      </c>
      <c r="J340" s="137">
        <f>ROUND(I340*H340,2)</f>
        <v>16380.97</v>
      </c>
      <c r="K340" s="133" t="s">
        <v>168</v>
      </c>
      <c r="L340" s="31"/>
      <c r="M340" s="138" t="s">
        <v>1</v>
      </c>
      <c r="N340" s="139" t="s">
        <v>42</v>
      </c>
      <c r="P340" s="140">
        <f>O340*H340</f>
        <v>0</v>
      </c>
      <c r="Q340" s="140">
        <v>0.17818000000000001</v>
      </c>
      <c r="R340" s="140">
        <f>Q340*H340</f>
        <v>3.6134904000000003</v>
      </c>
      <c r="S340" s="140">
        <v>0</v>
      </c>
      <c r="T340" s="141">
        <f>S340*H340</f>
        <v>0</v>
      </c>
      <c r="AR340" s="142" t="s">
        <v>169</v>
      </c>
      <c r="AT340" s="142" t="s">
        <v>164</v>
      </c>
      <c r="AU340" s="142" t="s">
        <v>87</v>
      </c>
      <c r="AY340" s="16" t="s">
        <v>161</v>
      </c>
      <c r="BE340" s="143">
        <f>IF(N340="základní",J340,0)</f>
        <v>16380.97</v>
      </c>
      <c r="BF340" s="143">
        <f>IF(N340="snížená",J340,0)</f>
        <v>0</v>
      </c>
      <c r="BG340" s="143">
        <f>IF(N340="zákl. přenesená",J340,0)</f>
        <v>0</v>
      </c>
      <c r="BH340" s="143">
        <f>IF(N340="sníž. přenesená",J340,0)</f>
        <v>0</v>
      </c>
      <c r="BI340" s="143">
        <f>IF(N340="nulová",J340,0)</f>
        <v>0</v>
      </c>
      <c r="BJ340" s="16" t="s">
        <v>85</v>
      </c>
      <c r="BK340" s="143">
        <f>ROUND(I340*H340,2)</f>
        <v>16380.97</v>
      </c>
      <c r="BL340" s="16" t="s">
        <v>169</v>
      </c>
      <c r="BM340" s="142" t="s">
        <v>812</v>
      </c>
    </row>
    <row r="341" spans="2:65" s="1" customFormat="1" ht="19.5">
      <c r="B341" s="31"/>
      <c r="D341" s="144" t="s">
        <v>171</v>
      </c>
      <c r="F341" s="145" t="s">
        <v>719</v>
      </c>
      <c r="I341" s="146"/>
      <c r="L341" s="31"/>
      <c r="M341" s="147"/>
      <c r="T341" s="55"/>
      <c r="AT341" s="16" t="s">
        <v>171</v>
      </c>
      <c r="AU341" s="16" t="s">
        <v>87</v>
      </c>
    </row>
    <row r="342" spans="2:65" s="1" customFormat="1" ht="24.2" customHeight="1">
      <c r="B342" s="31"/>
      <c r="C342" s="131" t="s">
        <v>813</v>
      </c>
      <c r="D342" s="131" t="s">
        <v>164</v>
      </c>
      <c r="E342" s="132" t="s">
        <v>814</v>
      </c>
      <c r="F342" s="133" t="s">
        <v>815</v>
      </c>
      <c r="G342" s="134" t="s">
        <v>175</v>
      </c>
      <c r="H342" s="135">
        <v>13</v>
      </c>
      <c r="I342" s="136">
        <v>446.19</v>
      </c>
      <c r="J342" s="137">
        <f>ROUND(I342*H342,2)</f>
        <v>5800.47</v>
      </c>
      <c r="K342" s="133" t="s">
        <v>168</v>
      </c>
      <c r="L342" s="31"/>
      <c r="M342" s="138" t="s">
        <v>1</v>
      </c>
      <c r="N342" s="139" t="s">
        <v>42</v>
      </c>
      <c r="P342" s="140">
        <f>O342*H342</f>
        <v>0</v>
      </c>
      <c r="Q342" s="140">
        <v>7.8499999999999993E-3</v>
      </c>
      <c r="R342" s="140">
        <f>Q342*H342</f>
        <v>0.10204999999999999</v>
      </c>
      <c r="S342" s="140">
        <v>0</v>
      </c>
      <c r="T342" s="141">
        <f>S342*H342</f>
        <v>0</v>
      </c>
      <c r="AR342" s="142" t="s">
        <v>169</v>
      </c>
      <c r="AT342" s="142" t="s">
        <v>164</v>
      </c>
      <c r="AU342" s="142" t="s">
        <v>87</v>
      </c>
      <c r="AY342" s="16" t="s">
        <v>161</v>
      </c>
      <c r="BE342" s="143">
        <f>IF(N342="základní",J342,0)</f>
        <v>5800.47</v>
      </c>
      <c r="BF342" s="143">
        <f>IF(N342="snížená",J342,0)</f>
        <v>0</v>
      </c>
      <c r="BG342" s="143">
        <f>IF(N342="zákl. přenesená",J342,0)</f>
        <v>0</v>
      </c>
      <c r="BH342" s="143">
        <f>IF(N342="sníž. přenesená",J342,0)</f>
        <v>0</v>
      </c>
      <c r="BI342" s="143">
        <f>IF(N342="nulová",J342,0)</f>
        <v>0</v>
      </c>
      <c r="BJ342" s="16" t="s">
        <v>85</v>
      </c>
      <c r="BK342" s="143">
        <f>ROUND(I342*H342,2)</f>
        <v>5800.47</v>
      </c>
      <c r="BL342" s="16" t="s">
        <v>169</v>
      </c>
      <c r="BM342" s="142" t="s">
        <v>816</v>
      </c>
    </row>
    <row r="343" spans="2:65" s="1" customFormat="1" ht="19.5">
      <c r="B343" s="31"/>
      <c r="D343" s="144" t="s">
        <v>171</v>
      </c>
      <c r="F343" s="145" t="s">
        <v>817</v>
      </c>
      <c r="I343" s="146"/>
      <c r="L343" s="31"/>
      <c r="M343" s="147"/>
      <c r="T343" s="55"/>
      <c r="AT343" s="16" t="s">
        <v>171</v>
      </c>
      <c r="AU343" s="16" t="s">
        <v>87</v>
      </c>
    </row>
    <row r="344" spans="2:65" s="1" customFormat="1" ht="24.2" customHeight="1">
      <c r="B344" s="31"/>
      <c r="C344" s="131" t="s">
        <v>818</v>
      </c>
      <c r="D344" s="131" t="s">
        <v>164</v>
      </c>
      <c r="E344" s="132" t="s">
        <v>819</v>
      </c>
      <c r="F344" s="133" t="s">
        <v>820</v>
      </c>
      <c r="G344" s="134" t="s">
        <v>175</v>
      </c>
      <c r="H344" s="135">
        <v>6.24</v>
      </c>
      <c r="I344" s="136">
        <v>641.79999999999995</v>
      </c>
      <c r="J344" s="137">
        <f>ROUND(I344*H344,2)</f>
        <v>4004.83</v>
      </c>
      <c r="K344" s="133" t="s">
        <v>168</v>
      </c>
      <c r="L344" s="31"/>
      <c r="M344" s="138" t="s">
        <v>1</v>
      </c>
      <c r="N344" s="139" t="s">
        <v>42</v>
      </c>
      <c r="P344" s="140">
        <f>O344*H344</f>
        <v>0</v>
      </c>
      <c r="Q344" s="140">
        <v>8.8400000000000006E-3</v>
      </c>
      <c r="R344" s="140">
        <f>Q344*H344</f>
        <v>5.5161600000000005E-2</v>
      </c>
      <c r="S344" s="140">
        <v>0</v>
      </c>
      <c r="T344" s="141">
        <f>S344*H344</f>
        <v>0</v>
      </c>
      <c r="AR344" s="142" t="s">
        <v>169</v>
      </c>
      <c r="AT344" s="142" t="s">
        <v>164</v>
      </c>
      <c r="AU344" s="142" t="s">
        <v>87</v>
      </c>
      <c r="AY344" s="16" t="s">
        <v>161</v>
      </c>
      <c r="BE344" s="143">
        <f>IF(N344="základní",J344,0)</f>
        <v>4004.83</v>
      </c>
      <c r="BF344" s="143">
        <f>IF(N344="snížená",J344,0)</f>
        <v>0</v>
      </c>
      <c r="BG344" s="143">
        <f>IF(N344="zákl. přenesená",J344,0)</f>
        <v>0</v>
      </c>
      <c r="BH344" s="143">
        <f>IF(N344="sníž. přenesená",J344,0)</f>
        <v>0</v>
      </c>
      <c r="BI344" s="143">
        <f>IF(N344="nulová",J344,0)</f>
        <v>0</v>
      </c>
      <c r="BJ344" s="16" t="s">
        <v>85</v>
      </c>
      <c r="BK344" s="143">
        <f>ROUND(I344*H344,2)</f>
        <v>4004.83</v>
      </c>
      <c r="BL344" s="16" t="s">
        <v>169</v>
      </c>
      <c r="BM344" s="142" t="s">
        <v>821</v>
      </c>
    </row>
    <row r="345" spans="2:65" s="1" customFormat="1" ht="29.25">
      <c r="B345" s="31"/>
      <c r="D345" s="144" t="s">
        <v>171</v>
      </c>
      <c r="F345" s="145" t="s">
        <v>822</v>
      </c>
      <c r="I345" s="146"/>
      <c r="L345" s="31"/>
      <c r="M345" s="147"/>
      <c r="T345" s="55"/>
      <c r="AT345" s="16" t="s">
        <v>171</v>
      </c>
      <c r="AU345" s="16" t="s">
        <v>87</v>
      </c>
    </row>
    <row r="346" spans="2:65" s="1" customFormat="1" ht="24.2" customHeight="1">
      <c r="B346" s="31"/>
      <c r="C346" s="131" t="s">
        <v>823</v>
      </c>
      <c r="D346" s="131" t="s">
        <v>164</v>
      </c>
      <c r="E346" s="132" t="s">
        <v>824</v>
      </c>
      <c r="F346" s="133" t="s">
        <v>825</v>
      </c>
      <c r="G346" s="134" t="s">
        <v>175</v>
      </c>
      <c r="H346" s="135">
        <v>62.4</v>
      </c>
      <c r="I346" s="136">
        <v>63.61</v>
      </c>
      <c r="J346" s="137">
        <f>ROUND(I346*H346,2)</f>
        <v>3969.26</v>
      </c>
      <c r="K346" s="133" t="s">
        <v>168</v>
      </c>
      <c r="L346" s="31"/>
      <c r="M346" s="138" t="s">
        <v>1</v>
      </c>
      <c r="N346" s="139" t="s">
        <v>42</v>
      </c>
      <c r="P346" s="140">
        <f>O346*H346</f>
        <v>0</v>
      </c>
      <c r="Q346" s="140">
        <v>4.4000000000000002E-4</v>
      </c>
      <c r="R346" s="140">
        <f>Q346*H346</f>
        <v>2.7456000000000001E-2</v>
      </c>
      <c r="S346" s="140">
        <v>0</v>
      </c>
      <c r="T346" s="141">
        <f>S346*H346</f>
        <v>0</v>
      </c>
      <c r="AR346" s="142" t="s">
        <v>169</v>
      </c>
      <c r="AT346" s="142" t="s">
        <v>164</v>
      </c>
      <c r="AU346" s="142" t="s">
        <v>87</v>
      </c>
      <c r="AY346" s="16" t="s">
        <v>161</v>
      </c>
      <c r="BE346" s="143">
        <f>IF(N346="základní",J346,0)</f>
        <v>3969.26</v>
      </c>
      <c r="BF346" s="143">
        <f>IF(N346="snížená",J346,0)</f>
        <v>0</v>
      </c>
      <c r="BG346" s="143">
        <f>IF(N346="zákl. přenesená",J346,0)</f>
        <v>0</v>
      </c>
      <c r="BH346" s="143">
        <f>IF(N346="sníž. přenesená",J346,0)</f>
        <v>0</v>
      </c>
      <c r="BI346" s="143">
        <f>IF(N346="nulová",J346,0)</f>
        <v>0</v>
      </c>
      <c r="BJ346" s="16" t="s">
        <v>85</v>
      </c>
      <c r="BK346" s="143">
        <f>ROUND(I346*H346,2)</f>
        <v>3969.26</v>
      </c>
      <c r="BL346" s="16" t="s">
        <v>169</v>
      </c>
      <c r="BM346" s="142" t="s">
        <v>826</v>
      </c>
    </row>
    <row r="347" spans="2:65" s="1" customFormat="1" ht="29.25">
      <c r="B347" s="31"/>
      <c r="D347" s="144" t="s">
        <v>171</v>
      </c>
      <c r="F347" s="145" t="s">
        <v>827</v>
      </c>
      <c r="I347" s="146"/>
      <c r="L347" s="31"/>
      <c r="M347" s="147"/>
      <c r="T347" s="55"/>
      <c r="AT347" s="16" t="s">
        <v>171</v>
      </c>
      <c r="AU347" s="16" t="s">
        <v>87</v>
      </c>
    </row>
    <row r="348" spans="2:65" s="1" customFormat="1" ht="16.5" customHeight="1">
      <c r="B348" s="31"/>
      <c r="C348" s="131" t="s">
        <v>828</v>
      </c>
      <c r="D348" s="131" t="s">
        <v>164</v>
      </c>
      <c r="E348" s="132" t="s">
        <v>829</v>
      </c>
      <c r="F348" s="133" t="s">
        <v>830</v>
      </c>
      <c r="G348" s="134" t="s">
        <v>267</v>
      </c>
      <c r="H348" s="135">
        <v>3</v>
      </c>
      <c r="I348" s="136">
        <v>4766.04</v>
      </c>
      <c r="J348" s="137">
        <f>ROUND(I348*H348,2)</f>
        <v>14298.12</v>
      </c>
      <c r="K348" s="133" t="s">
        <v>168</v>
      </c>
      <c r="L348" s="31"/>
      <c r="M348" s="138" t="s">
        <v>1</v>
      </c>
      <c r="N348" s="139" t="s">
        <v>42</v>
      </c>
      <c r="P348" s="140">
        <f>O348*H348</f>
        <v>0</v>
      </c>
      <c r="Q348" s="140">
        <v>1.02033</v>
      </c>
      <c r="R348" s="140">
        <f>Q348*H348</f>
        <v>3.0609899999999999</v>
      </c>
      <c r="S348" s="140">
        <v>0</v>
      </c>
      <c r="T348" s="141">
        <f>S348*H348</f>
        <v>0</v>
      </c>
      <c r="AR348" s="142" t="s">
        <v>169</v>
      </c>
      <c r="AT348" s="142" t="s">
        <v>164</v>
      </c>
      <c r="AU348" s="142" t="s">
        <v>87</v>
      </c>
      <c r="AY348" s="16" t="s">
        <v>161</v>
      </c>
      <c r="BE348" s="143">
        <f>IF(N348="základní",J348,0)</f>
        <v>14298.12</v>
      </c>
      <c r="BF348" s="143">
        <f>IF(N348="snížená",J348,0)</f>
        <v>0</v>
      </c>
      <c r="BG348" s="143">
        <f>IF(N348="zákl. přenesená",J348,0)</f>
        <v>0</v>
      </c>
      <c r="BH348" s="143">
        <f>IF(N348="sníž. přenesená",J348,0)</f>
        <v>0</v>
      </c>
      <c r="BI348" s="143">
        <f>IF(N348="nulová",J348,0)</f>
        <v>0</v>
      </c>
      <c r="BJ348" s="16" t="s">
        <v>85</v>
      </c>
      <c r="BK348" s="143">
        <f>ROUND(I348*H348,2)</f>
        <v>14298.12</v>
      </c>
      <c r="BL348" s="16" t="s">
        <v>169</v>
      </c>
      <c r="BM348" s="142" t="s">
        <v>831</v>
      </c>
    </row>
    <row r="349" spans="2:65" s="1" customFormat="1" ht="19.5">
      <c r="B349" s="31"/>
      <c r="D349" s="144" t="s">
        <v>171</v>
      </c>
      <c r="F349" s="145" t="s">
        <v>832</v>
      </c>
      <c r="I349" s="146"/>
      <c r="L349" s="31"/>
      <c r="M349" s="147"/>
      <c r="T349" s="55"/>
      <c r="AT349" s="16" t="s">
        <v>171</v>
      </c>
      <c r="AU349" s="16" t="s">
        <v>87</v>
      </c>
    </row>
    <row r="350" spans="2:65" s="1" customFormat="1" ht="24.2" customHeight="1">
      <c r="B350" s="31"/>
      <c r="C350" s="131" t="s">
        <v>833</v>
      </c>
      <c r="D350" s="131" t="s">
        <v>164</v>
      </c>
      <c r="E350" s="132" t="s">
        <v>834</v>
      </c>
      <c r="F350" s="133" t="s">
        <v>835</v>
      </c>
      <c r="G350" s="134" t="s">
        <v>207</v>
      </c>
      <c r="H350" s="135">
        <v>24.3</v>
      </c>
      <c r="I350" s="136">
        <v>1274.26</v>
      </c>
      <c r="J350" s="137">
        <f>ROUND(I350*H350,2)</f>
        <v>30964.52</v>
      </c>
      <c r="K350" s="133" t="s">
        <v>168</v>
      </c>
      <c r="L350" s="31"/>
      <c r="M350" s="138" t="s">
        <v>1</v>
      </c>
      <c r="N350" s="139" t="s">
        <v>42</v>
      </c>
      <c r="P350" s="140">
        <f>O350*H350</f>
        <v>0</v>
      </c>
      <c r="Q350" s="140">
        <v>0.36702000000000001</v>
      </c>
      <c r="R350" s="140">
        <f>Q350*H350</f>
        <v>8.9185860000000012</v>
      </c>
      <c r="S350" s="140">
        <v>0</v>
      </c>
      <c r="T350" s="141">
        <f>S350*H350</f>
        <v>0</v>
      </c>
      <c r="AR350" s="142" t="s">
        <v>169</v>
      </c>
      <c r="AT350" s="142" t="s">
        <v>164</v>
      </c>
      <c r="AU350" s="142" t="s">
        <v>87</v>
      </c>
      <c r="AY350" s="16" t="s">
        <v>161</v>
      </c>
      <c r="BE350" s="143">
        <f>IF(N350="základní",J350,0)</f>
        <v>30964.52</v>
      </c>
      <c r="BF350" s="143">
        <f>IF(N350="snížená",J350,0)</f>
        <v>0</v>
      </c>
      <c r="BG350" s="143">
        <f>IF(N350="zákl. přenesená",J350,0)</f>
        <v>0</v>
      </c>
      <c r="BH350" s="143">
        <f>IF(N350="sníž. přenesená",J350,0)</f>
        <v>0</v>
      </c>
      <c r="BI350" s="143">
        <f>IF(N350="nulová",J350,0)</f>
        <v>0</v>
      </c>
      <c r="BJ350" s="16" t="s">
        <v>85</v>
      </c>
      <c r="BK350" s="143">
        <f>ROUND(I350*H350,2)</f>
        <v>30964.52</v>
      </c>
      <c r="BL350" s="16" t="s">
        <v>169</v>
      </c>
      <c r="BM350" s="142" t="s">
        <v>836</v>
      </c>
    </row>
    <row r="351" spans="2:65" s="1" customFormat="1" ht="29.25">
      <c r="B351" s="31"/>
      <c r="D351" s="144" t="s">
        <v>171</v>
      </c>
      <c r="F351" s="145" t="s">
        <v>837</v>
      </c>
      <c r="I351" s="146"/>
      <c r="L351" s="31"/>
      <c r="M351" s="147"/>
      <c r="T351" s="55"/>
      <c r="AT351" s="16" t="s">
        <v>171</v>
      </c>
      <c r="AU351" s="16" t="s">
        <v>87</v>
      </c>
    </row>
    <row r="352" spans="2:65" s="12" customFormat="1">
      <c r="B352" s="148"/>
      <c r="D352" s="144" t="s">
        <v>178</v>
      </c>
      <c r="E352" s="149" t="s">
        <v>1</v>
      </c>
      <c r="F352" s="150" t="s">
        <v>838</v>
      </c>
      <c r="H352" s="151">
        <v>24.3</v>
      </c>
      <c r="I352" s="152"/>
      <c r="L352" s="148"/>
      <c r="M352" s="153"/>
      <c r="T352" s="154"/>
      <c r="AT352" s="149" t="s">
        <v>178</v>
      </c>
      <c r="AU352" s="149" t="s">
        <v>87</v>
      </c>
      <c r="AV352" s="12" t="s">
        <v>87</v>
      </c>
      <c r="AW352" s="12" t="s">
        <v>33</v>
      </c>
      <c r="AX352" s="12" t="s">
        <v>77</v>
      </c>
      <c r="AY352" s="149" t="s">
        <v>161</v>
      </c>
    </row>
    <row r="353" spans="2:65" s="13" customFormat="1">
      <c r="B353" s="155"/>
      <c r="D353" s="144" t="s">
        <v>178</v>
      </c>
      <c r="E353" s="156" t="s">
        <v>1</v>
      </c>
      <c r="F353" s="157" t="s">
        <v>180</v>
      </c>
      <c r="H353" s="158">
        <v>24.3</v>
      </c>
      <c r="I353" s="159"/>
      <c r="L353" s="155"/>
      <c r="M353" s="160"/>
      <c r="T353" s="161"/>
      <c r="AT353" s="156" t="s">
        <v>178</v>
      </c>
      <c r="AU353" s="156" t="s">
        <v>87</v>
      </c>
      <c r="AV353" s="13" t="s">
        <v>169</v>
      </c>
      <c r="AW353" s="13" t="s">
        <v>33</v>
      </c>
      <c r="AX353" s="13" t="s">
        <v>85</v>
      </c>
      <c r="AY353" s="156" t="s">
        <v>161</v>
      </c>
    </row>
    <row r="354" spans="2:65" s="11" customFormat="1" ht="22.9" customHeight="1">
      <c r="B354" s="119"/>
      <c r="D354" s="120" t="s">
        <v>76</v>
      </c>
      <c r="E354" s="129" t="s">
        <v>169</v>
      </c>
      <c r="F354" s="129" t="s">
        <v>839</v>
      </c>
      <c r="I354" s="122"/>
      <c r="J354" s="130">
        <f>BK354</f>
        <v>2355486.2300000004</v>
      </c>
      <c r="L354" s="119"/>
      <c r="M354" s="124"/>
      <c r="P354" s="125">
        <f>SUM(P355:P431)</f>
        <v>0</v>
      </c>
      <c r="R354" s="125">
        <f>SUM(R355:R431)</f>
        <v>444.55605757000001</v>
      </c>
      <c r="T354" s="126">
        <f>SUM(T355:T431)</f>
        <v>0</v>
      </c>
      <c r="AR354" s="120" t="s">
        <v>85</v>
      </c>
      <c r="AT354" s="127" t="s">
        <v>76</v>
      </c>
      <c r="AU354" s="127" t="s">
        <v>85</v>
      </c>
      <c r="AY354" s="120" t="s">
        <v>161</v>
      </c>
      <c r="BK354" s="128">
        <f>SUM(BK355:BK431)</f>
        <v>2355486.2300000004</v>
      </c>
    </row>
    <row r="355" spans="2:65" s="1" customFormat="1" ht="33" customHeight="1">
      <c r="B355" s="31"/>
      <c r="C355" s="131" t="s">
        <v>840</v>
      </c>
      <c r="D355" s="131" t="s">
        <v>164</v>
      </c>
      <c r="E355" s="132" t="s">
        <v>841</v>
      </c>
      <c r="F355" s="133" t="s">
        <v>842</v>
      </c>
      <c r="G355" s="134" t="s">
        <v>175</v>
      </c>
      <c r="H355" s="135">
        <v>47.3</v>
      </c>
      <c r="I355" s="136">
        <v>2335.4899999999998</v>
      </c>
      <c r="J355" s="137">
        <f>ROUND(I355*H355,2)</f>
        <v>110468.68</v>
      </c>
      <c r="K355" s="133" t="s">
        <v>168</v>
      </c>
      <c r="L355" s="31"/>
      <c r="M355" s="138" t="s">
        <v>1</v>
      </c>
      <c r="N355" s="139" t="s">
        <v>42</v>
      </c>
      <c r="P355" s="140">
        <f>O355*H355</f>
        <v>0</v>
      </c>
      <c r="Q355" s="140">
        <v>0.38479000000000002</v>
      </c>
      <c r="R355" s="140">
        <f>Q355*H355</f>
        <v>18.200566999999999</v>
      </c>
      <c r="S355" s="140">
        <v>0</v>
      </c>
      <c r="T355" s="141">
        <f>S355*H355</f>
        <v>0</v>
      </c>
      <c r="AR355" s="142" t="s">
        <v>169</v>
      </c>
      <c r="AT355" s="142" t="s">
        <v>164</v>
      </c>
      <c r="AU355" s="142" t="s">
        <v>87</v>
      </c>
      <c r="AY355" s="16" t="s">
        <v>161</v>
      </c>
      <c r="BE355" s="143">
        <f>IF(N355="základní",J355,0)</f>
        <v>110468.68</v>
      </c>
      <c r="BF355" s="143">
        <f>IF(N355="snížená",J355,0)</f>
        <v>0</v>
      </c>
      <c r="BG355" s="143">
        <f>IF(N355="zákl. přenesená",J355,0)</f>
        <v>0</v>
      </c>
      <c r="BH355" s="143">
        <f>IF(N355="sníž. přenesená",J355,0)</f>
        <v>0</v>
      </c>
      <c r="BI355" s="143">
        <f>IF(N355="nulová",J355,0)</f>
        <v>0</v>
      </c>
      <c r="BJ355" s="16" t="s">
        <v>85</v>
      </c>
      <c r="BK355" s="143">
        <f>ROUND(I355*H355,2)</f>
        <v>110468.68</v>
      </c>
      <c r="BL355" s="16" t="s">
        <v>169</v>
      </c>
      <c r="BM355" s="142" t="s">
        <v>843</v>
      </c>
    </row>
    <row r="356" spans="2:65" s="12" customFormat="1">
      <c r="B356" s="148"/>
      <c r="D356" s="144" t="s">
        <v>178</v>
      </c>
      <c r="E356" s="149" t="s">
        <v>1</v>
      </c>
      <c r="F356" s="150" t="s">
        <v>844</v>
      </c>
      <c r="H356" s="151">
        <v>4</v>
      </c>
      <c r="I356" s="152"/>
      <c r="L356" s="148"/>
      <c r="M356" s="153"/>
      <c r="T356" s="154"/>
      <c r="AT356" s="149" t="s">
        <v>178</v>
      </c>
      <c r="AU356" s="149" t="s">
        <v>87</v>
      </c>
      <c r="AV356" s="12" t="s">
        <v>87</v>
      </c>
      <c r="AW356" s="12" t="s">
        <v>33</v>
      </c>
      <c r="AX356" s="12" t="s">
        <v>77</v>
      </c>
      <c r="AY356" s="149" t="s">
        <v>161</v>
      </c>
    </row>
    <row r="357" spans="2:65" s="12" customFormat="1">
      <c r="B357" s="148"/>
      <c r="D357" s="144" t="s">
        <v>178</v>
      </c>
      <c r="E357" s="149" t="s">
        <v>1</v>
      </c>
      <c r="F357" s="150" t="s">
        <v>845</v>
      </c>
      <c r="H357" s="151">
        <v>21.7</v>
      </c>
      <c r="I357" s="152"/>
      <c r="L357" s="148"/>
      <c r="M357" s="153"/>
      <c r="T357" s="154"/>
      <c r="AT357" s="149" t="s">
        <v>178</v>
      </c>
      <c r="AU357" s="149" t="s">
        <v>87</v>
      </c>
      <c r="AV357" s="12" t="s">
        <v>87</v>
      </c>
      <c r="AW357" s="12" t="s">
        <v>33</v>
      </c>
      <c r="AX357" s="12" t="s">
        <v>77</v>
      </c>
      <c r="AY357" s="149" t="s">
        <v>161</v>
      </c>
    </row>
    <row r="358" spans="2:65" s="12" customFormat="1">
      <c r="B358" s="148"/>
      <c r="D358" s="144" t="s">
        <v>178</v>
      </c>
      <c r="E358" s="149" t="s">
        <v>1</v>
      </c>
      <c r="F358" s="150" t="s">
        <v>846</v>
      </c>
      <c r="H358" s="151">
        <v>21.6</v>
      </c>
      <c r="I358" s="152"/>
      <c r="L358" s="148"/>
      <c r="M358" s="153"/>
      <c r="T358" s="154"/>
      <c r="AT358" s="149" t="s">
        <v>178</v>
      </c>
      <c r="AU358" s="149" t="s">
        <v>87</v>
      </c>
      <c r="AV358" s="12" t="s">
        <v>87</v>
      </c>
      <c r="AW358" s="12" t="s">
        <v>33</v>
      </c>
      <c r="AX358" s="12" t="s">
        <v>77</v>
      </c>
      <c r="AY358" s="149" t="s">
        <v>161</v>
      </c>
    </row>
    <row r="359" spans="2:65" s="13" customFormat="1">
      <c r="B359" s="155"/>
      <c r="D359" s="144" t="s">
        <v>178</v>
      </c>
      <c r="E359" s="156" t="s">
        <v>1</v>
      </c>
      <c r="F359" s="157" t="s">
        <v>180</v>
      </c>
      <c r="H359" s="158">
        <v>47.3</v>
      </c>
      <c r="I359" s="159"/>
      <c r="L359" s="155"/>
      <c r="M359" s="160"/>
      <c r="T359" s="161"/>
      <c r="AT359" s="156" t="s">
        <v>178</v>
      </c>
      <c r="AU359" s="156" t="s">
        <v>87</v>
      </c>
      <c r="AV359" s="13" t="s">
        <v>169</v>
      </c>
      <c r="AW359" s="13" t="s">
        <v>33</v>
      </c>
      <c r="AX359" s="13" t="s">
        <v>85</v>
      </c>
      <c r="AY359" s="156" t="s">
        <v>161</v>
      </c>
    </row>
    <row r="360" spans="2:65" s="1" customFormat="1" ht="37.9" customHeight="1">
      <c r="B360" s="31"/>
      <c r="C360" s="131" t="s">
        <v>847</v>
      </c>
      <c r="D360" s="131" t="s">
        <v>164</v>
      </c>
      <c r="E360" s="132" t="s">
        <v>848</v>
      </c>
      <c r="F360" s="133" t="s">
        <v>849</v>
      </c>
      <c r="G360" s="134" t="s">
        <v>175</v>
      </c>
      <c r="H360" s="135">
        <v>58.61</v>
      </c>
      <c r="I360" s="136">
        <v>2370.86</v>
      </c>
      <c r="J360" s="137">
        <f>ROUND(I360*H360,2)</f>
        <v>138956.1</v>
      </c>
      <c r="K360" s="133" t="s">
        <v>168</v>
      </c>
      <c r="L360" s="31"/>
      <c r="M360" s="138" t="s">
        <v>1</v>
      </c>
      <c r="N360" s="139" t="s">
        <v>42</v>
      </c>
      <c r="P360" s="140">
        <f>O360*H360</f>
        <v>0</v>
      </c>
      <c r="Q360" s="140">
        <v>0.38196999999999998</v>
      </c>
      <c r="R360" s="140">
        <f>Q360*H360</f>
        <v>22.3872617</v>
      </c>
      <c r="S360" s="140">
        <v>0</v>
      </c>
      <c r="T360" s="141">
        <f>S360*H360</f>
        <v>0</v>
      </c>
      <c r="AR360" s="142" t="s">
        <v>169</v>
      </c>
      <c r="AT360" s="142" t="s">
        <v>164</v>
      </c>
      <c r="AU360" s="142" t="s">
        <v>87</v>
      </c>
      <c r="AY360" s="16" t="s">
        <v>161</v>
      </c>
      <c r="BE360" s="143">
        <f>IF(N360="základní",J360,0)</f>
        <v>138956.1</v>
      </c>
      <c r="BF360" s="143">
        <f>IF(N360="snížená",J360,0)</f>
        <v>0</v>
      </c>
      <c r="BG360" s="143">
        <f>IF(N360="zákl. přenesená",J360,0)</f>
        <v>0</v>
      </c>
      <c r="BH360" s="143">
        <f>IF(N360="sníž. přenesená",J360,0)</f>
        <v>0</v>
      </c>
      <c r="BI360" s="143">
        <f>IF(N360="nulová",J360,0)</f>
        <v>0</v>
      </c>
      <c r="BJ360" s="16" t="s">
        <v>85</v>
      </c>
      <c r="BK360" s="143">
        <f>ROUND(I360*H360,2)</f>
        <v>138956.1</v>
      </c>
      <c r="BL360" s="16" t="s">
        <v>169</v>
      </c>
      <c r="BM360" s="142" t="s">
        <v>850</v>
      </c>
    </row>
    <row r="361" spans="2:65" s="1" customFormat="1" ht="19.5">
      <c r="B361" s="31"/>
      <c r="D361" s="144" t="s">
        <v>171</v>
      </c>
      <c r="F361" s="145" t="s">
        <v>851</v>
      </c>
      <c r="I361" s="146"/>
      <c r="L361" s="31"/>
      <c r="M361" s="147"/>
      <c r="T361" s="55"/>
      <c r="AT361" s="16" t="s">
        <v>171</v>
      </c>
      <c r="AU361" s="16" t="s">
        <v>87</v>
      </c>
    </row>
    <row r="362" spans="2:65" s="12" customFormat="1">
      <c r="B362" s="148"/>
      <c r="D362" s="144" t="s">
        <v>178</v>
      </c>
      <c r="E362" s="149" t="s">
        <v>1</v>
      </c>
      <c r="F362" s="150" t="s">
        <v>852</v>
      </c>
      <c r="H362" s="151">
        <v>23.61</v>
      </c>
      <c r="I362" s="152"/>
      <c r="L362" s="148"/>
      <c r="M362" s="153"/>
      <c r="T362" s="154"/>
      <c r="AT362" s="149" t="s">
        <v>178</v>
      </c>
      <c r="AU362" s="149" t="s">
        <v>87</v>
      </c>
      <c r="AV362" s="12" t="s">
        <v>87</v>
      </c>
      <c r="AW362" s="12" t="s">
        <v>33</v>
      </c>
      <c r="AX362" s="12" t="s">
        <v>77</v>
      </c>
      <c r="AY362" s="149" t="s">
        <v>161</v>
      </c>
    </row>
    <row r="363" spans="2:65" s="12" customFormat="1">
      <c r="B363" s="148"/>
      <c r="D363" s="144" t="s">
        <v>178</v>
      </c>
      <c r="E363" s="149" t="s">
        <v>1</v>
      </c>
      <c r="F363" s="150" t="s">
        <v>853</v>
      </c>
      <c r="H363" s="151">
        <v>35</v>
      </c>
      <c r="I363" s="152"/>
      <c r="L363" s="148"/>
      <c r="M363" s="153"/>
      <c r="T363" s="154"/>
      <c r="AT363" s="149" t="s">
        <v>178</v>
      </c>
      <c r="AU363" s="149" t="s">
        <v>87</v>
      </c>
      <c r="AV363" s="12" t="s">
        <v>87</v>
      </c>
      <c r="AW363" s="12" t="s">
        <v>33</v>
      </c>
      <c r="AX363" s="12" t="s">
        <v>77</v>
      </c>
      <c r="AY363" s="149" t="s">
        <v>161</v>
      </c>
    </row>
    <row r="364" spans="2:65" s="14" customFormat="1">
      <c r="B364" s="162"/>
      <c r="D364" s="144" t="s">
        <v>178</v>
      </c>
      <c r="E364" s="163" t="s">
        <v>1</v>
      </c>
      <c r="F364" s="164" t="s">
        <v>854</v>
      </c>
      <c r="H364" s="163" t="s">
        <v>1</v>
      </c>
      <c r="I364" s="165"/>
      <c r="L364" s="162"/>
      <c r="M364" s="166"/>
      <c r="T364" s="167"/>
      <c r="AT364" s="163" t="s">
        <v>178</v>
      </c>
      <c r="AU364" s="163" t="s">
        <v>87</v>
      </c>
      <c r="AV364" s="14" t="s">
        <v>85</v>
      </c>
      <c r="AW364" s="14" t="s">
        <v>33</v>
      </c>
      <c r="AX364" s="14" t="s">
        <v>77</v>
      </c>
      <c r="AY364" s="163" t="s">
        <v>161</v>
      </c>
    </row>
    <row r="365" spans="2:65" s="13" customFormat="1">
      <c r="B365" s="155"/>
      <c r="D365" s="144" t="s">
        <v>178</v>
      </c>
      <c r="E365" s="156" t="s">
        <v>1</v>
      </c>
      <c r="F365" s="157" t="s">
        <v>180</v>
      </c>
      <c r="H365" s="158">
        <v>58.61</v>
      </c>
      <c r="I365" s="159"/>
      <c r="L365" s="155"/>
      <c r="M365" s="160"/>
      <c r="T365" s="161"/>
      <c r="AT365" s="156" t="s">
        <v>178</v>
      </c>
      <c r="AU365" s="156" t="s">
        <v>87</v>
      </c>
      <c r="AV365" s="13" t="s">
        <v>169</v>
      </c>
      <c r="AW365" s="13" t="s">
        <v>33</v>
      </c>
      <c r="AX365" s="13" t="s">
        <v>85</v>
      </c>
      <c r="AY365" s="156" t="s">
        <v>161</v>
      </c>
    </row>
    <row r="366" spans="2:65" s="1" customFormat="1" ht="37.9" customHeight="1">
      <c r="B366" s="31"/>
      <c r="C366" s="131" t="s">
        <v>855</v>
      </c>
      <c r="D366" s="131" t="s">
        <v>164</v>
      </c>
      <c r="E366" s="132" t="s">
        <v>856</v>
      </c>
      <c r="F366" s="133" t="s">
        <v>857</v>
      </c>
      <c r="G366" s="134" t="s">
        <v>175</v>
      </c>
      <c r="H366" s="135">
        <v>41.5</v>
      </c>
      <c r="I366" s="136">
        <v>2529.09</v>
      </c>
      <c r="J366" s="137">
        <f>ROUND(I366*H366,2)</f>
        <v>104957.24</v>
      </c>
      <c r="K366" s="133" t="s">
        <v>168</v>
      </c>
      <c r="L366" s="31"/>
      <c r="M366" s="138" t="s">
        <v>1</v>
      </c>
      <c r="N366" s="139" t="s">
        <v>42</v>
      </c>
      <c r="P366" s="140">
        <f>O366*H366</f>
        <v>0</v>
      </c>
      <c r="Q366" s="140">
        <v>0.38046999999999997</v>
      </c>
      <c r="R366" s="140">
        <f>Q366*H366</f>
        <v>15.789504999999998</v>
      </c>
      <c r="S366" s="140">
        <v>0</v>
      </c>
      <c r="T366" s="141">
        <f>S366*H366</f>
        <v>0</v>
      </c>
      <c r="AR366" s="142" t="s">
        <v>169</v>
      </c>
      <c r="AT366" s="142" t="s">
        <v>164</v>
      </c>
      <c r="AU366" s="142" t="s">
        <v>87</v>
      </c>
      <c r="AY366" s="16" t="s">
        <v>161</v>
      </c>
      <c r="BE366" s="143">
        <f>IF(N366="základní",J366,0)</f>
        <v>104957.24</v>
      </c>
      <c r="BF366" s="143">
        <f>IF(N366="snížená",J366,0)</f>
        <v>0</v>
      </c>
      <c r="BG366" s="143">
        <f>IF(N366="zákl. přenesená",J366,0)</f>
        <v>0</v>
      </c>
      <c r="BH366" s="143">
        <f>IF(N366="sníž. přenesená",J366,0)</f>
        <v>0</v>
      </c>
      <c r="BI366" s="143">
        <f>IF(N366="nulová",J366,0)</f>
        <v>0</v>
      </c>
      <c r="BJ366" s="16" t="s">
        <v>85</v>
      </c>
      <c r="BK366" s="143">
        <f>ROUND(I366*H366,2)</f>
        <v>104957.24</v>
      </c>
      <c r="BL366" s="16" t="s">
        <v>169</v>
      </c>
      <c r="BM366" s="142" t="s">
        <v>858</v>
      </c>
    </row>
    <row r="367" spans="2:65" s="12" customFormat="1">
      <c r="B367" s="148"/>
      <c r="D367" s="144" t="s">
        <v>178</v>
      </c>
      <c r="E367" s="149" t="s">
        <v>1</v>
      </c>
      <c r="F367" s="150" t="s">
        <v>859</v>
      </c>
      <c r="H367" s="151">
        <v>41.5</v>
      </c>
      <c r="I367" s="152"/>
      <c r="L367" s="148"/>
      <c r="M367" s="153"/>
      <c r="T367" s="154"/>
      <c r="AT367" s="149" t="s">
        <v>178</v>
      </c>
      <c r="AU367" s="149" t="s">
        <v>87</v>
      </c>
      <c r="AV367" s="12" t="s">
        <v>87</v>
      </c>
      <c r="AW367" s="12" t="s">
        <v>33</v>
      </c>
      <c r="AX367" s="12" t="s">
        <v>77</v>
      </c>
      <c r="AY367" s="149" t="s">
        <v>161</v>
      </c>
    </row>
    <row r="368" spans="2:65" s="13" customFormat="1">
      <c r="B368" s="155"/>
      <c r="D368" s="144" t="s">
        <v>178</v>
      </c>
      <c r="E368" s="156" t="s">
        <v>1</v>
      </c>
      <c r="F368" s="157" t="s">
        <v>180</v>
      </c>
      <c r="H368" s="158">
        <v>41.5</v>
      </c>
      <c r="I368" s="159"/>
      <c r="L368" s="155"/>
      <c r="M368" s="160"/>
      <c r="T368" s="161"/>
      <c r="AT368" s="156" t="s">
        <v>178</v>
      </c>
      <c r="AU368" s="156" t="s">
        <v>87</v>
      </c>
      <c r="AV368" s="13" t="s">
        <v>169</v>
      </c>
      <c r="AW368" s="13" t="s">
        <v>33</v>
      </c>
      <c r="AX368" s="13" t="s">
        <v>85</v>
      </c>
      <c r="AY368" s="156" t="s">
        <v>161</v>
      </c>
    </row>
    <row r="369" spans="2:65" s="1" customFormat="1" ht="37.9" customHeight="1">
      <c r="B369" s="31"/>
      <c r="C369" s="131" t="s">
        <v>860</v>
      </c>
      <c r="D369" s="131" t="s">
        <v>164</v>
      </c>
      <c r="E369" s="132" t="s">
        <v>861</v>
      </c>
      <c r="F369" s="133" t="s">
        <v>862</v>
      </c>
      <c r="G369" s="134" t="s">
        <v>175</v>
      </c>
      <c r="H369" s="135">
        <v>182.18</v>
      </c>
      <c r="I369" s="136">
        <v>2074</v>
      </c>
      <c r="J369" s="137">
        <f>ROUND(I369*H369,2)</f>
        <v>377841.32</v>
      </c>
      <c r="K369" s="133" t="s">
        <v>168</v>
      </c>
      <c r="L369" s="31"/>
      <c r="M369" s="138" t="s">
        <v>1</v>
      </c>
      <c r="N369" s="139" t="s">
        <v>42</v>
      </c>
      <c r="P369" s="140">
        <f>O369*H369</f>
        <v>0</v>
      </c>
      <c r="Q369" s="140">
        <v>0.37957999999999997</v>
      </c>
      <c r="R369" s="140">
        <f>Q369*H369</f>
        <v>69.1518844</v>
      </c>
      <c r="S369" s="140">
        <v>0</v>
      </c>
      <c r="T369" s="141">
        <f>S369*H369</f>
        <v>0</v>
      </c>
      <c r="AR369" s="142" t="s">
        <v>169</v>
      </c>
      <c r="AT369" s="142" t="s">
        <v>164</v>
      </c>
      <c r="AU369" s="142" t="s">
        <v>87</v>
      </c>
      <c r="AY369" s="16" t="s">
        <v>161</v>
      </c>
      <c r="BE369" s="143">
        <f>IF(N369="základní",J369,0)</f>
        <v>377841.32</v>
      </c>
      <c r="BF369" s="143">
        <f>IF(N369="snížená",J369,0)</f>
        <v>0</v>
      </c>
      <c r="BG369" s="143">
        <f>IF(N369="zákl. přenesená",J369,0)</f>
        <v>0</v>
      </c>
      <c r="BH369" s="143">
        <f>IF(N369="sníž. přenesená",J369,0)</f>
        <v>0</v>
      </c>
      <c r="BI369" s="143">
        <f>IF(N369="nulová",J369,0)</f>
        <v>0</v>
      </c>
      <c r="BJ369" s="16" t="s">
        <v>85</v>
      </c>
      <c r="BK369" s="143">
        <f>ROUND(I369*H369,2)</f>
        <v>377841.32</v>
      </c>
      <c r="BL369" s="16" t="s">
        <v>169</v>
      </c>
      <c r="BM369" s="142" t="s">
        <v>863</v>
      </c>
    </row>
    <row r="370" spans="2:65" s="1" customFormat="1" ht="19.5">
      <c r="B370" s="31"/>
      <c r="D370" s="144" t="s">
        <v>171</v>
      </c>
      <c r="F370" s="145" t="s">
        <v>864</v>
      </c>
      <c r="I370" s="146"/>
      <c r="L370" s="31"/>
      <c r="M370" s="147"/>
      <c r="T370" s="55"/>
      <c r="AT370" s="16" t="s">
        <v>171</v>
      </c>
      <c r="AU370" s="16" t="s">
        <v>87</v>
      </c>
    </row>
    <row r="371" spans="2:65" s="12" customFormat="1">
      <c r="B371" s="148"/>
      <c r="D371" s="144" t="s">
        <v>178</v>
      </c>
      <c r="E371" s="149" t="s">
        <v>1</v>
      </c>
      <c r="F371" s="150" t="s">
        <v>865</v>
      </c>
      <c r="H371" s="151">
        <v>53.18</v>
      </c>
      <c r="I371" s="152"/>
      <c r="L371" s="148"/>
      <c r="M371" s="153"/>
      <c r="T371" s="154"/>
      <c r="AT371" s="149" t="s">
        <v>178</v>
      </c>
      <c r="AU371" s="149" t="s">
        <v>87</v>
      </c>
      <c r="AV371" s="12" t="s">
        <v>87</v>
      </c>
      <c r="AW371" s="12" t="s">
        <v>33</v>
      </c>
      <c r="AX371" s="12" t="s">
        <v>77</v>
      </c>
      <c r="AY371" s="149" t="s">
        <v>161</v>
      </c>
    </row>
    <row r="372" spans="2:65" s="12" customFormat="1">
      <c r="B372" s="148"/>
      <c r="D372" s="144" t="s">
        <v>178</v>
      </c>
      <c r="E372" s="149" t="s">
        <v>1</v>
      </c>
      <c r="F372" s="150" t="s">
        <v>866</v>
      </c>
      <c r="H372" s="151">
        <v>43.8</v>
      </c>
      <c r="I372" s="152"/>
      <c r="L372" s="148"/>
      <c r="M372" s="153"/>
      <c r="T372" s="154"/>
      <c r="AT372" s="149" t="s">
        <v>178</v>
      </c>
      <c r="AU372" s="149" t="s">
        <v>87</v>
      </c>
      <c r="AV372" s="12" t="s">
        <v>87</v>
      </c>
      <c r="AW372" s="12" t="s">
        <v>33</v>
      </c>
      <c r="AX372" s="12" t="s">
        <v>77</v>
      </c>
      <c r="AY372" s="149" t="s">
        <v>161</v>
      </c>
    </row>
    <row r="373" spans="2:65" s="12" customFormat="1">
      <c r="B373" s="148"/>
      <c r="D373" s="144" t="s">
        <v>178</v>
      </c>
      <c r="E373" s="149" t="s">
        <v>1</v>
      </c>
      <c r="F373" s="150" t="s">
        <v>867</v>
      </c>
      <c r="H373" s="151">
        <v>53.2</v>
      </c>
      <c r="I373" s="152"/>
      <c r="L373" s="148"/>
      <c r="M373" s="153"/>
      <c r="T373" s="154"/>
      <c r="AT373" s="149" t="s">
        <v>178</v>
      </c>
      <c r="AU373" s="149" t="s">
        <v>87</v>
      </c>
      <c r="AV373" s="12" t="s">
        <v>87</v>
      </c>
      <c r="AW373" s="12" t="s">
        <v>33</v>
      </c>
      <c r="AX373" s="12" t="s">
        <v>77</v>
      </c>
      <c r="AY373" s="149" t="s">
        <v>161</v>
      </c>
    </row>
    <row r="374" spans="2:65" s="12" customFormat="1">
      <c r="B374" s="148"/>
      <c r="D374" s="144" t="s">
        <v>178</v>
      </c>
      <c r="E374" s="149" t="s">
        <v>1</v>
      </c>
      <c r="F374" s="150" t="s">
        <v>868</v>
      </c>
      <c r="H374" s="151">
        <v>32</v>
      </c>
      <c r="I374" s="152"/>
      <c r="L374" s="148"/>
      <c r="M374" s="153"/>
      <c r="T374" s="154"/>
      <c r="AT374" s="149" t="s">
        <v>178</v>
      </c>
      <c r="AU374" s="149" t="s">
        <v>87</v>
      </c>
      <c r="AV374" s="12" t="s">
        <v>87</v>
      </c>
      <c r="AW374" s="12" t="s">
        <v>33</v>
      </c>
      <c r="AX374" s="12" t="s">
        <v>77</v>
      </c>
      <c r="AY374" s="149" t="s">
        <v>161</v>
      </c>
    </row>
    <row r="375" spans="2:65" s="13" customFormat="1">
      <c r="B375" s="155"/>
      <c r="D375" s="144" t="s">
        <v>178</v>
      </c>
      <c r="E375" s="156" t="s">
        <v>1</v>
      </c>
      <c r="F375" s="157" t="s">
        <v>180</v>
      </c>
      <c r="H375" s="158">
        <v>182.18</v>
      </c>
      <c r="I375" s="159"/>
      <c r="L375" s="155"/>
      <c r="M375" s="160"/>
      <c r="T375" s="161"/>
      <c r="AT375" s="156" t="s">
        <v>178</v>
      </c>
      <c r="AU375" s="156" t="s">
        <v>87</v>
      </c>
      <c r="AV375" s="13" t="s">
        <v>169</v>
      </c>
      <c r="AW375" s="13" t="s">
        <v>33</v>
      </c>
      <c r="AX375" s="13" t="s">
        <v>85</v>
      </c>
      <c r="AY375" s="156" t="s">
        <v>161</v>
      </c>
    </row>
    <row r="376" spans="2:65" s="1" customFormat="1" ht="37.9" customHeight="1">
      <c r="B376" s="31"/>
      <c r="C376" s="131" t="s">
        <v>869</v>
      </c>
      <c r="D376" s="131" t="s">
        <v>164</v>
      </c>
      <c r="E376" s="132" t="s">
        <v>870</v>
      </c>
      <c r="F376" s="133" t="s">
        <v>871</v>
      </c>
      <c r="G376" s="134" t="s">
        <v>175</v>
      </c>
      <c r="H376" s="135">
        <v>56.2</v>
      </c>
      <c r="I376" s="136">
        <v>2537.2800000000002</v>
      </c>
      <c r="J376" s="137">
        <f>ROUND(I376*H376,2)</f>
        <v>142595.14000000001</v>
      </c>
      <c r="K376" s="133" t="s">
        <v>168</v>
      </c>
      <c r="L376" s="31"/>
      <c r="M376" s="138" t="s">
        <v>1</v>
      </c>
      <c r="N376" s="139" t="s">
        <v>42</v>
      </c>
      <c r="P376" s="140">
        <f>O376*H376</f>
        <v>0</v>
      </c>
      <c r="Q376" s="140">
        <v>0.37941000000000003</v>
      </c>
      <c r="R376" s="140">
        <f>Q376*H376</f>
        <v>21.322842000000001</v>
      </c>
      <c r="S376" s="140">
        <v>0</v>
      </c>
      <c r="T376" s="141">
        <f>S376*H376</f>
        <v>0</v>
      </c>
      <c r="AR376" s="142" t="s">
        <v>169</v>
      </c>
      <c r="AT376" s="142" t="s">
        <v>164</v>
      </c>
      <c r="AU376" s="142" t="s">
        <v>87</v>
      </c>
      <c r="AY376" s="16" t="s">
        <v>161</v>
      </c>
      <c r="BE376" s="143">
        <f>IF(N376="základní",J376,0)</f>
        <v>142595.14000000001</v>
      </c>
      <c r="BF376" s="143">
        <f>IF(N376="snížená",J376,0)</f>
        <v>0</v>
      </c>
      <c r="BG376" s="143">
        <f>IF(N376="zákl. přenesená",J376,0)</f>
        <v>0</v>
      </c>
      <c r="BH376" s="143">
        <f>IF(N376="sníž. přenesená",J376,0)</f>
        <v>0</v>
      </c>
      <c r="BI376" s="143">
        <f>IF(N376="nulová",J376,0)</f>
        <v>0</v>
      </c>
      <c r="BJ376" s="16" t="s">
        <v>85</v>
      </c>
      <c r="BK376" s="143">
        <f>ROUND(I376*H376,2)</f>
        <v>142595.14000000001</v>
      </c>
      <c r="BL376" s="16" t="s">
        <v>169</v>
      </c>
      <c r="BM376" s="142" t="s">
        <v>872</v>
      </c>
    </row>
    <row r="377" spans="2:65" s="12" customFormat="1">
      <c r="B377" s="148"/>
      <c r="D377" s="144" t="s">
        <v>178</v>
      </c>
      <c r="E377" s="149" t="s">
        <v>1</v>
      </c>
      <c r="F377" s="150" t="s">
        <v>873</v>
      </c>
      <c r="H377" s="151">
        <v>56.2</v>
      </c>
      <c r="I377" s="152"/>
      <c r="L377" s="148"/>
      <c r="M377" s="153"/>
      <c r="T377" s="154"/>
      <c r="AT377" s="149" t="s">
        <v>178</v>
      </c>
      <c r="AU377" s="149" t="s">
        <v>87</v>
      </c>
      <c r="AV377" s="12" t="s">
        <v>87</v>
      </c>
      <c r="AW377" s="12" t="s">
        <v>33</v>
      </c>
      <c r="AX377" s="12" t="s">
        <v>77</v>
      </c>
      <c r="AY377" s="149" t="s">
        <v>161</v>
      </c>
    </row>
    <row r="378" spans="2:65" s="13" customFormat="1">
      <c r="B378" s="155"/>
      <c r="D378" s="144" t="s">
        <v>178</v>
      </c>
      <c r="E378" s="156" t="s">
        <v>1</v>
      </c>
      <c r="F378" s="157" t="s">
        <v>180</v>
      </c>
      <c r="H378" s="158">
        <v>56.2</v>
      </c>
      <c r="I378" s="159"/>
      <c r="L378" s="155"/>
      <c r="M378" s="160"/>
      <c r="T378" s="161"/>
      <c r="AT378" s="156" t="s">
        <v>178</v>
      </c>
      <c r="AU378" s="156" t="s">
        <v>87</v>
      </c>
      <c r="AV378" s="13" t="s">
        <v>169</v>
      </c>
      <c r="AW378" s="13" t="s">
        <v>33</v>
      </c>
      <c r="AX378" s="13" t="s">
        <v>85</v>
      </c>
      <c r="AY378" s="156" t="s">
        <v>161</v>
      </c>
    </row>
    <row r="379" spans="2:65" s="1" customFormat="1" ht="16.5" customHeight="1">
      <c r="B379" s="31"/>
      <c r="C379" s="131" t="s">
        <v>874</v>
      </c>
      <c r="D379" s="131" t="s">
        <v>164</v>
      </c>
      <c r="E379" s="132" t="s">
        <v>875</v>
      </c>
      <c r="F379" s="133" t="s">
        <v>876</v>
      </c>
      <c r="G379" s="134" t="s">
        <v>167</v>
      </c>
      <c r="H379" s="135">
        <v>27.068999999999999</v>
      </c>
      <c r="I379" s="136">
        <v>3837.51</v>
      </c>
      <c r="J379" s="137">
        <f>ROUND(I379*H379,2)</f>
        <v>103877.56</v>
      </c>
      <c r="K379" s="133" t="s">
        <v>168</v>
      </c>
      <c r="L379" s="31"/>
      <c r="M379" s="138" t="s">
        <v>1</v>
      </c>
      <c r="N379" s="139" t="s">
        <v>42</v>
      </c>
      <c r="P379" s="140">
        <f>O379*H379</f>
        <v>0</v>
      </c>
      <c r="Q379" s="140">
        <v>2.5020099999999998</v>
      </c>
      <c r="R379" s="140">
        <f>Q379*H379</f>
        <v>67.726908689999988</v>
      </c>
      <c r="S379" s="140">
        <v>0</v>
      </c>
      <c r="T379" s="141">
        <f>S379*H379</f>
        <v>0</v>
      </c>
      <c r="AR379" s="142" t="s">
        <v>169</v>
      </c>
      <c r="AT379" s="142" t="s">
        <v>164</v>
      </c>
      <c r="AU379" s="142" t="s">
        <v>87</v>
      </c>
      <c r="AY379" s="16" t="s">
        <v>161</v>
      </c>
      <c r="BE379" s="143">
        <f>IF(N379="základní",J379,0)</f>
        <v>103877.56</v>
      </c>
      <c r="BF379" s="143">
        <f>IF(N379="snížená",J379,0)</f>
        <v>0</v>
      </c>
      <c r="BG379" s="143">
        <f>IF(N379="zákl. přenesená",J379,0)</f>
        <v>0</v>
      </c>
      <c r="BH379" s="143">
        <f>IF(N379="sníž. přenesená",J379,0)</f>
        <v>0</v>
      </c>
      <c r="BI379" s="143">
        <f>IF(N379="nulová",J379,0)</f>
        <v>0</v>
      </c>
      <c r="BJ379" s="16" t="s">
        <v>85</v>
      </c>
      <c r="BK379" s="143">
        <f>ROUND(I379*H379,2)</f>
        <v>103877.56</v>
      </c>
      <c r="BL379" s="16" t="s">
        <v>169</v>
      </c>
      <c r="BM379" s="142" t="s">
        <v>877</v>
      </c>
    </row>
    <row r="380" spans="2:65" s="1" customFormat="1" ht="19.5">
      <c r="B380" s="31"/>
      <c r="D380" s="144" t="s">
        <v>171</v>
      </c>
      <c r="F380" s="145" t="s">
        <v>864</v>
      </c>
      <c r="I380" s="146"/>
      <c r="L380" s="31"/>
      <c r="M380" s="147"/>
      <c r="T380" s="55"/>
      <c r="AT380" s="16" t="s">
        <v>171</v>
      </c>
      <c r="AU380" s="16" t="s">
        <v>87</v>
      </c>
    </row>
    <row r="381" spans="2:65" s="12" customFormat="1">
      <c r="B381" s="148"/>
      <c r="D381" s="144" t="s">
        <v>178</v>
      </c>
      <c r="E381" s="149" t="s">
        <v>1</v>
      </c>
      <c r="F381" s="150" t="s">
        <v>878</v>
      </c>
      <c r="H381" s="151">
        <v>27.068999999999999</v>
      </c>
      <c r="I381" s="152"/>
      <c r="L381" s="148"/>
      <c r="M381" s="153"/>
      <c r="T381" s="154"/>
      <c r="AT381" s="149" t="s">
        <v>178</v>
      </c>
      <c r="AU381" s="149" t="s">
        <v>87</v>
      </c>
      <c r="AV381" s="12" t="s">
        <v>87</v>
      </c>
      <c r="AW381" s="12" t="s">
        <v>33</v>
      </c>
      <c r="AX381" s="12" t="s">
        <v>77</v>
      </c>
      <c r="AY381" s="149" t="s">
        <v>161</v>
      </c>
    </row>
    <row r="382" spans="2:65" s="13" customFormat="1">
      <c r="B382" s="155"/>
      <c r="D382" s="144" t="s">
        <v>178</v>
      </c>
      <c r="E382" s="156" t="s">
        <v>1</v>
      </c>
      <c r="F382" s="157" t="s">
        <v>180</v>
      </c>
      <c r="H382" s="158">
        <v>27.068999999999999</v>
      </c>
      <c r="I382" s="159"/>
      <c r="L382" s="155"/>
      <c r="M382" s="160"/>
      <c r="T382" s="161"/>
      <c r="AT382" s="156" t="s">
        <v>178</v>
      </c>
      <c r="AU382" s="156" t="s">
        <v>87</v>
      </c>
      <c r="AV382" s="13" t="s">
        <v>169</v>
      </c>
      <c r="AW382" s="13" t="s">
        <v>33</v>
      </c>
      <c r="AX382" s="13" t="s">
        <v>85</v>
      </c>
      <c r="AY382" s="156" t="s">
        <v>161</v>
      </c>
    </row>
    <row r="383" spans="2:65" s="1" customFormat="1" ht="21.75" customHeight="1">
      <c r="B383" s="31"/>
      <c r="C383" s="131" t="s">
        <v>879</v>
      </c>
      <c r="D383" s="131" t="s">
        <v>164</v>
      </c>
      <c r="E383" s="132" t="s">
        <v>880</v>
      </c>
      <c r="F383" s="133" t="s">
        <v>881</v>
      </c>
      <c r="G383" s="134" t="s">
        <v>167</v>
      </c>
      <c r="H383" s="135">
        <v>63.28</v>
      </c>
      <c r="I383" s="136">
        <v>4303.08</v>
      </c>
      <c r="J383" s="137">
        <f>ROUND(I383*H383,2)</f>
        <v>272298.90000000002</v>
      </c>
      <c r="K383" s="133" t="s">
        <v>168</v>
      </c>
      <c r="L383" s="31"/>
      <c r="M383" s="138" t="s">
        <v>1</v>
      </c>
      <c r="N383" s="139" t="s">
        <v>42</v>
      </c>
      <c r="P383" s="140">
        <f>O383*H383</f>
        <v>0</v>
      </c>
      <c r="Q383" s="140">
        <v>2.5020099999999998</v>
      </c>
      <c r="R383" s="140">
        <f>Q383*H383</f>
        <v>158.32719280000001</v>
      </c>
      <c r="S383" s="140">
        <v>0</v>
      </c>
      <c r="T383" s="141">
        <f>S383*H383</f>
        <v>0</v>
      </c>
      <c r="AR383" s="142" t="s">
        <v>169</v>
      </c>
      <c r="AT383" s="142" t="s">
        <v>164</v>
      </c>
      <c r="AU383" s="142" t="s">
        <v>87</v>
      </c>
      <c r="AY383" s="16" t="s">
        <v>161</v>
      </c>
      <c r="BE383" s="143">
        <f>IF(N383="základní",J383,0)</f>
        <v>272298.90000000002</v>
      </c>
      <c r="BF383" s="143">
        <f>IF(N383="snížená",J383,0)</f>
        <v>0</v>
      </c>
      <c r="BG383" s="143">
        <f>IF(N383="zákl. přenesená",J383,0)</f>
        <v>0</v>
      </c>
      <c r="BH383" s="143">
        <f>IF(N383="sníž. přenesená",J383,0)</f>
        <v>0</v>
      </c>
      <c r="BI383" s="143">
        <f>IF(N383="nulová",J383,0)</f>
        <v>0</v>
      </c>
      <c r="BJ383" s="16" t="s">
        <v>85</v>
      </c>
      <c r="BK383" s="143">
        <f>ROUND(I383*H383,2)</f>
        <v>272298.90000000002</v>
      </c>
      <c r="BL383" s="16" t="s">
        <v>169</v>
      </c>
      <c r="BM383" s="142" t="s">
        <v>882</v>
      </c>
    </row>
    <row r="384" spans="2:65" s="1" customFormat="1" ht="29.25">
      <c r="B384" s="31"/>
      <c r="D384" s="144" t="s">
        <v>171</v>
      </c>
      <c r="F384" s="145" t="s">
        <v>883</v>
      </c>
      <c r="I384" s="146"/>
      <c r="L384" s="31"/>
      <c r="M384" s="147"/>
      <c r="T384" s="55"/>
      <c r="AT384" s="16" t="s">
        <v>171</v>
      </c>
      <c r="AU384" s="16" t="s">
        <v>87</v>
      </c>
    </row>
    <row r="385" spans="2:65" s="12" customFormat="1">
      <c r="B385" s="148"/>
      <c r="D385" s="144" t="s">
        <v>178</v>
      </c>
      <c r="E385" s="149" t="s">
        <v>1</v>
      </c>
      <c r="F385" s="150" t="s">
        <v>884</v>
      </c>
      <c r="H385" s="151">
        <v>63.28</v>
      </c>
      <c r="I385" s="152"/>
      <c r="L385" s="148"/>
      <c r="M385" s="153"/>
      <c r="T385" s="154"/>
      <c r="AT385" s="149" t="s">
        <v>178</v>
      </c>
      <c r="AU385" s="149" t="s">
        <v>87</v>
      </c>
      <c r="AV385" s="12" t="s">
        <v>87</v>
      </c>
      <c r="AW385" s="12" t="s">
        <v>33</v>
      </c>
      <c r="AX385" s="12" t="s">
        <v>77</v>
      </c>
      <c r="AY385" s="149" t="s">
        <v>161</v>
      </c>
    </row>
    <row r="386" spans="2:65" s="13" customFormat="1">
      <c r="B386" s="155"/>
      <c r="D386" s="144" t="s">
        <v>178</v>
      </c>
      <c r="E386" s="156" t="s">
        <v>1</v>
      </c>
      <c r="F386" s="157" t="s">
        <v>180</v>
      </c>
      <c r="H386" s="158">
        <v>63.28</v>
      </c>
      <c r="I386" s="159"/>
      <c r="L386" s="155"/>
      <c r="M386" s="160"/>
      <c r="T386" s="161"/>
      <c r="AT386" s="156" t="s">
        <v>178</v>
      </c>
      <c r="AU386" s="156" t="s">
        <v>87</v>
      </c>
      <c r="AV386" s="13" t="s">
        <v>169</v>
      </c>
      <c r="AW386" s="13" t="s">
        <v>33</v>
      </c>
      <c r="AX386" s="13" t="s">
        <v>85</v>
      </c>
      <c r="AY386" s="156" t="s">
        <v>161</v>
      </c>
    </row>
    <row r="387" spans="2:65" s="1" customFormat="1" ht="24.2" customHeight="1">
      <c r="B387" s="31"/>
      <c r="C387" s="131" t="s">
        <v>885</v>
      </c>
      <c r="D387" s="131" t="s">
        <v>164</v>
      </c>
      <c r="E387" s="132" t="s">
        <v>886</v>
      </c>
      <c r="F387" s="133" t="s">
        <v>887</v>
      </c>
      <c r="G387" s="134" t="s">
        <v>175</v>
      </c>
      <c r="H387" s="135">
        <v>316.39999999999998</v>
      </c>
      <c r="I387" s="136">
        <v>533.94000000000005</v>
      </c>
      <c r="J387" s="137">
        <f>ROUND(I387*H387,2)</f>
        <v>168938.62</v>
      </c>
      <c r="K387" s="133" t="s">
        <v>168</v>
      </c>
      <c r="L387" s="31"/>
      <c r="M387" s="138" t="s">
        <v>1</v>
      </c>
      <c r="N387" s="139" t="s">
        <v>42</v>
      </c>
      <c r="P387" s="140">
        <f>O387*H387</f>
        <v>0</v>
      </c>
      <c r="Q387" s="140">
        <v>6.8900000000000003E-3</v>
      </c>
      <c r="R387" s="140">
        <f>Q387*H387</f>
        <v>2.179996</v>
      </c>
      <c r="S387" s="140">
        <v>0</v>
      </c>
      <c r="T387" s="141">
        <f>S387*H387</f>
        <v>0</v>
      </c>
      <c r="AR387" s="142" t="s">
        <v>169</v>
      </c>
      <c r="AT387" s="142" t="s">
        <v>164</v>
      </c>
      <c r="AU387" s="142" t="s">
        <v>87</v>
      </c>
      <c r="AY387" s="16" t="s">
        <v>161</v>
      </c>
      <c r="BE387" s="143">
        <f>IF(N387="základní",J387,0)</f>
        <v>168938.62</v>
      </c>
      <c r="BF387" s="143">
        <f>IF(N387="snížená",J387,0)</f>
        <v>0</v>
      </c>
      <c r="BG387" s="143">
        <f>IF(N387="zákl. přenesená",J387,0)</f>
        <v>0</v>
      </c>
      <c r="BH387" s="143">
        <f>IF(N387="sníž. přenesená",J387,0)</f>
        <v>0</v>
      </c>
      <c r="BI387" s="143">
        <f>IF(N387="nulová",J387,0)</f>
        <v>0</v>
      </c>
      <c r="BJ387" s="16" t="s">
        <v>85</v>
      </c>
      <c r="BK387" s="143">
        <f>ROUND(I387*H387,2)</f>
        <v>168938.62</v>
      </c>
      <c r="BL387" s="16" t="s">
        <v>169</v>
      </c>
      <c r="BM387" s="142" t="s">
        <v>888</v>
      </c>
    </row>
    <row r="388" spans="2:65" s="1" customFormat="1" ht="19.5">
      <c r="B388" s="31"/>
      <c r="D388" s="144" t="s">
        <v>171</v>
      </c>
      <c r="F388" s="145" t="s">
        <v>889</v>
      </c>
      <c r="I388" s="146"/>
      <c r="L388" s="31"/>
      <c r="M388" s="147"/>
      <c r="T388" s="55"/>
      <c r="AT388" s="16" t="s">
        <v>171</v>
      </c>
      <c r="AU388" s="16" t="s">
        <v>87</v>
      </c>
    </row>
    <row r="389" spans="2:65" s="12" customFormat="1">
      <c r="B389" s="148"/>
      <c r="D389" s="144" t="s">
        <v>178</v>
      </c>
      <c r="E389" s="149" t="s">
        <v>1</v>
      </c>
      <c r="F389" s="150" t="s">
        <v>890</v>
      </c>
      <c r="H389" s="151">
        <v>316.39999999999998</v>
      </c>
      <c r="I389" s="152"/>
      <c r="L389" s="148"/>
      <c r="M389" s="153"/>
      <c r="T389" s="154"/>
      <c r="AT389" s="149" t="s">
        <v>178</v>
      </c>
      <c r="AU389" s="149" t="s">
        <v>87</v>
      </c>
      <c r="AV389" s="12" t="s">
        <v>87</v>
      </c>
      <c r="AW389" s="12" t="s">
        <v>33</v>
      </c>
      <c r="AX389" s="12" t="s">
        <v>77</v>
      </c>
      <c r="AY389" s="149" t="s">
        <v>161</v>
      </c>
    </row>
    <row r="390" spans="2:65" s="13" customFormat="1">
      <c r="B390" s="155"/>
      <c r="D390" s="144" t="s">
        <v>178</v>
      </c>
      <c r="E390" s="156" t="s">
        <v>1</v>
      </c>
      <c r="F390" s="157" t="s">
        <v>180</v>
      </c>
      <c r="H390" s="158">
        <v>316.39999999999998</v>
      </c>
      <c r="I390" s="159"/>
      <c r="L390" s="155"/>
      <c r="M390" s="160"/>
      <c r="T390" s="161"/>
      <c r="AT390" s="156" t="s">
        <v>178</v>
      </c>
      <c r="AU390" s="156" t="s">
        <v>87</v>
      </c>
      <c r="AV390" s="13" t="s">
        <v>169</v>
      </c>
      <c r="AW390" s="13" t="s">
        <v>33</v>
      </c>
      <c r="AX390" s="13" t="s">
        <v>85</v>
      </c>
      <c r="AY390" s="156" t="s">
        <v>161</v>
      </c>
    </row>
    <row r="391" spans="2:65" s="1" customFormat="1" ht="24.2" customHeight="1">
      <c r="B391" s="31"/>
      <c r="C391" s="131" t="s">
        <v>891</v>
      </c>
      <c r="D391" s="131" t="s">
        <v>164</v>
      </c>
      <c r="E391" s="132" t="s">
        <v>892</v>
      </c>
      <c r="F391" s="133" t="s">
        <v>893</v>
      </c>
      <c r="G391" s="134" t="s">
        <v>175</v>
      </c>
      <c r="H391" s="135">
        <v>316.39999999999998</v>
      </c>
      <c r="I391" s="136">
        <v>135.46</v>
      </c>
      <c r="J391" s="137">
        <f>ROUND(I391*H391,2)</f>
        <v>42859.54</v>
      </c>
      <c r="K391" s="133" t="s">
        <v>168</v>
      </c>
      <c r="L391" s="31"/>
      <c r="M391" s="138" t="s">
        <v>1</v>
      </c>
      <c r="N391" s="139" t="s">
        <v>42</v>
      </c>
      <c r="P391" s="140">
        <f>O391*H391</f>
        <v>0</v>
      </c>
      <c r="Q391" s="140">
        <v>0</v>
      </c>
      <c r="R391" s="140">
        <f>Q391*H391</f>
        <v>0</v>
      </c>
      <c r="S391" s="140">
        <v>0</v>
      </c>
      <c r="T391" s="141">
        <f>S391*H391</f>
        <v>0</v>
      </c>
      <c r="AR391" s="142" t="s">
        <v>169</v>
      </c>
      <c r="AT391" s="142" t="s">
        <v>164</v>
      </c>
      <c r="AU391" s="142" t="s">
        <v>87</v>
      </c>
      <c r="AY391" s="16" t="s">
        <v>161</v>
      </c>
      <c r="BE391" s="143">
        <f>IF(N391="základní",J391,0)</f>
        <v>42859.54</v>
      </c>
      <c r="BF391" s="143">
        <f>IF(N391="snížená",J391,0)</f>
        <v>0</v>
      </c>
      <c r="BG391" s="143">
        <f>IF(N391="zákl. přenesená",J391,0)</f>
        <v>0</v>
      </c>
      <c r="BH391" s="143">
        <f>IF(N391="sníž. přenesená",J391,0)</f>
        <v>0</v>
      </c>
      <c r="BI391" s="143">
        <f>IF(N391="nulová",J391,0)</f>
        <v>0</v>
      </c>
      <c r="BJ391" s="16" t="s">
        <v>85</v>
      </c>
      <c r="BK391" s="143">
        <f>ROUND(I391*H391,2)</f>
        <v>42859.54</v>
      </c>
      <c r="BL391" s="16" t="s">
        <v>169</v>
      </c>
      <c r="BM391" s="142" t="s">
        <v>894</v>
      </c>
    </row>
    <row r="392" spans="2:65" s="1" customFormat="1" ht="24.2" customHeight="1">
      <c r="B392" s="31"/>
      <c r="C392" s="131" t="s">
        <v>895</v>
      </c>
      <c r="D392" s="131" t="s">
        <v>164</v>
      </c>
      <c r="E392" s="132" t="s">
        <v>896</v>
      </c>
      <c r="F392" s="133" t="s">
        <v>897</v>
      </c>
      <c r="G392" s="134" t="s">
        <v>175</v>
      </c>
      <c r="H392" s="135">
        <v>738.5</v>
      </c>
      <c r="I392" s="136">
        <v>205.99</v>
      </c>
      <c r="J392" s="137">
        <f>ROUND(I392*H392,2)</f>
        <v>152123.62</v>
      </c>
      <c r="K392" s="133" t="s">
        <v>168</v>
      </c>
      <c r="L392" s="31"/>
      <c r="M392" s="138" t="s">
        <v>1</v>
      </c>
      <c r="N392" s="139" t="s">
        <v>42</v>
      </c>
      <c r="P392" s="140">
        <f>O392*H392</f>
        <v>0</v>
      </c>
      <c r="Q392" s="140">
        <v>8.8000000000000003E-4</v>
      </c>
      <c r="R392" s="140">
        <f>Q392*H392</f>
        <v>0.64988000000000001</v>
      </c>
      <c r="S392" s="140">
        <v>0</v>
      </c>
      <c r="T392" s="141">
        <f>S392*H392</f>
        <v>0</v>
      </c>
      <c r="AR392" s="142" t="s">
        <v>169</v>
      </c>
      <c r="AT392" s="142" t="s">
        <v>164</v>
      </c>
      <c r="AU392" s="142" t="s">
        <v>87</v>
      </c>
      <c r="AY392" s="16" t="s">
        <v>161</v>
      </c>
      <c r="BE392" s="143">
        <f>IF(N392="základní",J392,0)</f>
        <v>152123.62</v>
      </c>
      <c r="BF392" s="143">
        <f>IF(N392="snížená",J392,0)</f>
        <v>0</v>
      </c>
      <c r="BG392" s="143">
        <f>IF(N392="zákl. přenesená",J392,0)</f>
        <v>0</v>
      </c>
      <c r="BH392" s="143">
        <f>IF(N392="sníž. přenesená",J392,0)</f>
        <v>0</v>
      </c>
      <c r="BI392" s="143">
        <f>IF(N392="nulová",J392,0)</f>
        <v>0</v>
      </c>
      <c r="BJ392" s="16" t="s">
        <v>85</v>
      </c>
      <c r="BK392" s="143">
        <f>ROUND(I392*H392,2)</f>
        <v>152123.62</v>
      </c>
      <c r="BL392" s="16" t="s">
        <v>169</v>
      </c>
      <c r="BM392" s="142" t="s">
        <v>898</v>
      </c>
    </row>
    <row r="393" spans="2:65" s="1" customFormat="1" ht="29.25">
      <c r="B393" s="31"/>
      <c r="D393" s="144" t="s">
        <v>171</v>
      </c>
      <c r="F393" s="145" t="s">
        <v>899</v>
      </c>
      <c r="I393" s="146"/>
      <c r="L393" s="31"/>
      <c r="M393" s="147"/>
      <c r="T393" s="55"/>
      <c r="AT393" s="16" t="s">
        <v>171</v>
      </c>
      <c r="AU393" s="16" t="s">
        <v>87</v>
      </c>
    </row>
    <row r="394" spans="2:65" s="1" customFormat="1" ht="24.2" customHeight="1">
      <c r="B394" s="31"/>
      <c r="C394" s="131" t="s">
        <v>900</v>
      </c>
      <c r="D394" s="131" t="s">
        <v>164</v>
      </c>
      <c r="E394" s="132" t="s">
        <v>901</v>
      </c>
      <c r="F394" s="133" t="s">
        <v>902</v>
      </c>
      <c r="G394" s="134" t="s">
        <v>175</v>
      </c>
      <c r="H394" s="135">
        <v>738.5</v>
      </c>
      <c r="I394" s="136">
        <v>62.15</v>
      </c>
      <c r="J394" s="137">
        <f>ROUND(I394*H394,2)</f>
        <v>45897.78</v>
      </c>
      <c r="K394" s="133" t="s">
        <v>168</v>
      </c>
      <c r="L394" s="31"/>
      <c r="M394" s="138" t="s">
        <v>1</v>
      </c>
      <c r="N394" s="139" t="s">
        <v>42</v>
      </c>
      <c r="P394" s="140">
        <f>O394*H394</f>
        <v>0</v>
      </c>
      <c r="Q394" s="140">
        <v>0</v>
      </c>
      <c r="R394" s="140">
        <f>Q394*H394</f>
        <v>0</v>
      </c>
      <c r="S394" s="140">
        <v>0</v>
      </c>
      <c r="T394" s="141">
        <f>S394*H394</f>
        <v>0</v>
      </c>
      <c r="AR394" s="142" t="s">
        <v>169</v>
      </c>
      <c r="AT394" s="142" t="s">
        <v>164</v>
      </c>
      <c r="AU394" s="142" t="s">
        <v>87</v>
      </c>
      <c r="AY394" s="16" t="s">
        <v>161</v>
      </c>
      <c r="BE394" s="143">
        <f>IF(N394="základní",J394,0)</f>
        <v>45897.78</v>
      </c>
      <c r="BF394" s="143">
        <f>IF(N394="snížená",J394,0)</f>
        <v>0</v>
      </c>
      <c r="BG394" s="143">
        <f>IF(N394="zákl. přenesená",J394,0)</f>
        <v>0</v>
      </c>
      <c r="BH394" s="143">
        <f>IF(N394="sníž. přenesená",J394,0)</f>
        <v>0</v>
      </c>
      <c r="BI394" s="143">
        <f>IF(N394="nulová",J394,0)</f>
        <v>0</v>
      </c>
      <c r="BJ394" s="16" t="s">
        <v>85</v>
      </c>
      <c r="BK394" s="143">
        <f>ROUND(I394*H394,2)</f>
        <v>45897.78</v>
      </c>
      <c r="BL394" s="16" t="s">
        <v>169</v>
      </c>
      <c r="BM394" s="142" t="s">
        <v>903</v>
      </c>
    </row>
    <row r="395" spans="2:65" s="1" customFormat="1" ht="16.5" customHeight="1">
      <c r="B395" s="31"/>
      <c r="C395" s="131" t="s">
        <v>904</v>
      </c>
      <c r="D395" s="131" t="s">
        <v>164</v>
      </c>
      <c r="E395" s="132" t="s">
        <v>905</v>
      </c>
      <c r="F395" s="133" t="s">
        <v>906</v>
      </c>
      <c r="G395" s="134" t="s">
        <v>352</v>
      </c>
      <c r="H395" s="135">
        <v>4.9279999999999999</v>
      </c>
      <c r="I395" s="136">
        <v>56899.360000000001</v>
      </c>
      <c r="J395" s="137">
        <f>ROUND(I395*H395,2)</f>
        <v>280400.05</v>
      </c>
      <c r="K395" s="133" t="s">
        <v>168</v>
      </c>
      <c r="L395" s="31"/>
      <c r="M395" s="138" t="s">
        <v>1</v>
      </c>
      <c r="N395" s="139" t="s">
        <v>42</v>
      </c>
      <c r="P395" s="140">
        <f>O395*H395</f>
        <v>0</v>
      </c>
      <c r="Q395" s="140">
        <v>1.0500499999999999</v>
      </c>
      <c r="R395" s="140">
        <f>Q395*H395</f>
        <v>5.1746463999999994</v>
      </c>
      <c r="S395" s="140">
        <v>0</v>
      </c>
      <c r="T395" s="141">
        <f>S395*H395</f>
        <v>0</v>
      </c>
      <c r="AR395" s="142" t="s">
        <v>169</v>
      </c>
      <c r="AT395" s="142" t="s">
        <v>164</v>
      </c>
      <c r="AU395" s="142" t="s">
        <v>87</v>
      </c>
      <c r="AY395" s="16" t="s">
        <v>161</v>
      </c>
      <c r="BE395" s="143">
        <f>IF(N395="základní",J395,0)</f>
        <v>280400.05</v>
      </c>
      <c r="BF395" s="143">
        <f>IF(N395="snížená",J395,0)</f>
        <v>0</v>
      </c>
      <c r="BG395" s="143">
        <f>IF(N395="zákl. přenesená",J395,0)</f>
        <v>0</v>
      </c>
      <c r="BH395" s="143">
        <f>IF(N395="sníž. přenesená",J395,0)</f>
        <v>0</v>
      </c>
      <c r="BI395" s="143">
        <f>IF(N395="nulová",J395,0)</f>
        <v>0</v>
      </c>
      <c r="BJ395" s="16" t="s">
        <v>85</v>
      </c>
      <c r="BK395" s="143">
        <f>ROUND(I395*H395,2)</f>
        <v>280400.05</v>
      </c>
      <c r="BL395" s="16" t="s">
        <v>169</v>
      </c>
      <c r="BM395" s="142" t="s">
        <v>907</v>
      </c>
    </row>
    <row r="396" spans="2:65" s="1" customFormat="1" ht="29.25">
      <c r="B396" s="31"/>
      <c r="D396" s="144" t="s">
        <v>171</v>
      </c>
      <c r="F396" s="145" t="s">
        <v>908</v>
      </c>
      <c r="I396" s="146"/>
      <c r="L396" s="31"/>
      <c r="M396" s="147"/>
      <c r="T396" s="55"/>
      <c r="AT396" s="16" t="s">
        <v>171</v>
      </c>
      <c r="AU396" s="16" t="s">
        <v>87</v>
      </c>
    </row>
    <row r="397" spans="2:65" s="12" customFormat="1">
      <c r="B397" s="148"/>
      <c r="D397" s="144" t="s">
        <v>178</v>
      </c>
      <c r="E397" s="149" t="s">
        <v>1</v>
      </c>
      <c r="F397" s="150" t="s">
        <v>909</v>
      </c>
      <c r="H397" s="151">
        <v>4.9279999999999999</v>
      </c>
      <c r="I397" s="152"/>
      <c r="L397" s="148"/>
      <c r="M397" s="153"/>
      <c r="T397" s="154"/>
      <c r="AT397" s="149" t="s">
        <v>178</v>
      </c>
      <c r="AU397" s="149" t="s">
        <v>87</v>
      </c>
      <c r="AV397" s="12" t="s">
        <v>87</v>
      </c>
      <c r="AW397" s="12" t="s">
        <v>33</v>
      </c>
      <c r="AX397" s="12" t="s">
        <v>77</v>
      </c>
      <c r="AY397" s="149" t="s">
        <v>161</v>
      </c>
    </row>
    <row r="398" spans="2:65" s="13" customFormat="1">
      <c r="B398" s="155"/>
      <c r="D398" s="144" t="s">
        <v>178</v>
      </c>
      <c r="E398" s="156" t="s">
        <v>1</v>
      </c>
      <c r="F398" s="157" t="s">
        <v>180</v>
      </c>
      <c r="H398" s="158">
        <v>4.9279999999999999</v>
      </c>
      <c r="I398" s="159"/>
      <c r="L398" s="155"/>
      <c r="M398" s="160"/>
      <c r="T398" s="161"/>
      <c r="AT398" s="156" t="s">
        <v>178</v>
      </c>
      <c r="AU398" s="156" t="s">
        <v>87</v>
      </c>
      <c r="AV398" s="13" t="s">
        <v>169</v>
      </c>
      <c r="AW398" s="13" t="s">
        <v>33</v>
      </c>
      <c r="AX398" s="13" t="s">
        <v>85</v>
      </c>
      <c r="AY398" s="156" t="s">
        <v>161</v>
      </c>
    </row>
    <row r="399" spans="2:65" s="1" customFormat="1" ht="16.5" customHeight="1">
      <c r="B399" s="31"/>
      <c r="C399" s="131" t="s">
        <v>910</v>
      </c>
      <c r="D399" s="131" t="s">
        <v>164</v>
      </c>
      <c r="E399" s="132" t="s">
        <v>911</v>
      </c>
      <c r="F399" s="133" t="s">
        <v>912</v>
      </c>
      <c r="G399" s="134" t="s">
        <v>352</v>
      </c>
      <c r="H399" s="135">
        <v>2.3820000000000001</v>
      </c>
      <c r="I399" s="136">
        <v>33890.07</v>
      </c>
      <c r="J399" s="137">
        <f>ROUND(I399*H399,2)</f>
        <v>80726.149999999994</v>
      </c>
      <c r="K399" s="133" t="s">
        <v>168</v>
      </c>
      <c r="L399" s="31"/>
      <c r="M399" s="138" t="s">
        <v>1</v>
      </c>
      <c r="N399" s="139" t="s">
        <v>42</v>
      </c>
      <c r="P399" s="140">
        <f>O399*H399</f>
        <v>0</v>
      </c>
      <c r="Q399" s="140">
        <v>1.06277</v>
      </c>
      <c r="R399" s="140">
        <f>Q399*H399</f>
        <v>2.5315181400000002</v>
      </c>
      <c r="S399" s="140">
        <v>0</v>
      </c>
      <c r="T399" s="141">
        <f>S399*H399</f>
        <v>0</v>
      </c>
      <c r="AR399" s="142" t="s">
        <v>169</v>
      </c>
      <c r="AT399" s="142" t="s">
        <v>164</v>
      </c>
      <c r="AU399" s="142" t="s">
        <v>87</v>
      </c>
      <c r="AY399" s="16" t="s">
        <v>161</v>
      </c>
      <c r="BE399" s="143">
        <f>IF(N399="základní",J399,0)</f>
        <v>80726.149999999994</v>
      </c>
      <c r="BF399" s="143">
        <f>IF(N399="snížená",J399,0)</f>
        <v>0</v>
      </c>
      <c r="BG399" s="143">
        <f>IF(N399="zákl. přenesená",J399,0)</f>
        <v>0</v>
      </c>
      <c r="BH399" s="143">
        <f>IF(N399="sníž. přenesená",J399,0)</f>
        <v>0</v>
      </c>
      <c r="BI399" s="143">
        <f>IF(N399="nulová",J399,0)</f>
        <v>0</v>
      </c>
      <c r="BJ399" s="16" t="s">
        <v>85</v>
      </c>
      <c r="BK399" s="143">
        <f>ROUND(I399*H399,2)</f>
        <v>80726.149999999994</v>
      </c>
      <c r="BL399" s="16" t="s">
        <v>169</v>
      </c>
      <c r="BM399" s="142" t="s">
        <v>913</v>
      </c>
    </row>
    <row r="400" spans="2:65" s="1" customFormat="1" ht="19.5">
      <c r="B400" s="31"/>
      <c r="D400" s="144" t="s">
        <v>171</v>
      </c>
      <c r="F400" s="145" t="s">
        <v>864</v>
      </c>
      <c r="I400" s="146"/>
      <c r="L400" s="31"/>
      <c r="M400" s="147"/>
      <c r="T400" s="55"/>
      <c r="AT400" s="16" t="s">
        <v>171</v>
      </c>
      <c r="AU400" s="16" t="s">
        <v>87</v>
      </c>
    </row>
    <row r="401" spans="2:65" s="12" customFormat="1">
      <c r="B401" s="148"/>
      <c r="D401" s="144" t="s">
        <v>178</v>
      </c>
      <c r="E401" s="149" t="s">
        <v>1</v>
      </c>
      <c r="F401" s="150" t="s">
        <v>914</v>
      </c>
      <c r="H401" s="151">
        <v>2.3820000000000001</v>
      </c>
      <c r="I401" s="152"/>
      <c r="L401" s="148"/>
      <c r="M401" s="153"/>
      <c r="T401" s="154"/>
      <c r="AT401" s="149" t="s">
        <v>178</v>
      </c>
      <c r="AU401" s="149" t="s">
        <v>87</v>
      </c>
      <c r="AV401" s="12" t="s">
        <v>87</v>
      </c>
      <c r="AW401" s="12" t="s">
        <v>33</v>
      </c>
      <c r="AX401" s="12" t="s">
        <v>77</v>
      </c>
      <c r="AY401" s="149" t="s">
        <v>161</v>
      </c>
    </row>
    <row r="402" spans="2:65" s="13" customFormat="1">
      <c r="B402" s="155"/>
      <c r="D402" s="144" t="s">
        <v>178</v>
      </c>
      <c r="E402" s="156" t="s">
        <v>1</v>
      </c>
      <c r="F402" s="157" t="s">
        <v>180</v>
      </c>
      <c r="H402" s="158">
        <v>2.3820000000000001</v>
      </c>
      <c r="I402" s="159"/>
      <c r="L402" s="155"/>
      <c r="M402" s="160"/>
      <c r="T402" s="161"/>
      <c r="AT402" s="156" t="s">
        <v>178</v>
      </c>
      <c r="AU402" s="156" t="s">
        <v>87</v>
      </c>
      <c r="AV402" s="13" t="s">
        <v>169</v>
      </c>
      <c r="AW402" s="13" t="s">
        <v>33</v>
      </c>
      <c r="AX402" s="13" t="s">
        <v>85</v>
      </c>
      <c r="AY402" s="156" t="s">
        <v>161</v>
      </c>
    </row>
    <row r="403" spans="2:65" s="1" customFormat="1" ht="21.75" customHeight="1">
      <c r="B403" s="31"/>
      <c r="C403" s="131" t="s">
        <v>915</v>
      </c>
      <c r="D403" s="131" t="s">
        <v>164</v>
      </c>
      <c r="E403" s="132" t="s">
        <v>916</v>
      </c>
      <c r="F403" s="133" t="s">
        <v>917</v>
      </c>
      <c r="G403" s="134" t="s">
        <v>267</v>
      </c>
      <c r="H403" s="135">
        <v>13</v>
      </c>
      <c r="I403" s="136">
        <v>230.84</v>
      </c>
      <c r="J403" s="137">
        <f>ROUND(I403*H403,2)</f>
        <v>3000.92</v>
      </c>
      <c r="K403" s="133" t="s">
        <v>168</v>
      </c>
      <c r="L403" s="31"/>
      <c r="M403" s="138" t="s">
        <v>1</v>
      </c>
      <c r="N403" s="139" t="s">
        <v>42</v>
      </c>
      <c r="P403" s="140">
        <f>O403*H403</f>
        <v>0</v>
      </c>
      <c r="Q403" s="140">
        <v>5.8180000000000003E-2</v>
      </c>
      <c r="R403" s="140">
        <f>Q403*H403</f>
        <v>0.75634000000000001</v>
      </c>
      <c r="S403" s="140">
        <v>0</v>
      </c>
      <c r="T403" s="141">
        <f>S403*H403</f>
        <v>0</v>
      </c>
      <c r="AR403" s="142" t="s">
        <v>169</v>
      </c>
      <c r="AT403" s="142" t="s">
        <v>164</v>
      </c>
      <c r="AU403" s="142" t="s">
        <v>87</v>
      </c>
      <c r="AY403" s="16" t="s">
        <v>161</v>
      </c>
      <c r="BE403" s="143">
        <f>IF(N403="základní",J403,0)</f>
        <v>3000.92</v>
      </c>
      <c r="BF403" s="143">
        <f>IF(N403="snížená",J403,0)</f>
        <v>0</v>
      </c>
      <c r="BG403" s="143">
        <f>IF(N403="zákl. přenesená",J403,0)</f>
        <v>0</v>
      </c>
      <c r="BH403" s="143">
        <f>IF(N403="sníž. přenesená",J403,0)</f>
        <v>0</v>
      </c>
      <c r="BI403" s="143">
        <f>IF(N403="nulová",J403,0)</f>
        <v>0</v>
      </c>
      <c r="BJ403" s="16" t="s">
        <v>85</v>
      </c>
      <c r="BK403" s="143">
        <f>ROUND(I403*H403,2)</f>
        <v>3000.92</v>
      </c>
      <c r="BL403" s="16" t="s">
        <v>169</v>
      </c>
      <c r="BM403" s="142" t="s">
        <v>918</v>
      </c>
    </row>
    <row r="404" spans="2:65" s="1" customFormat="1" ht="19.5">
      <c r="B404" s="31"/>
      <c r="D404" s="144" t="s">
        <v>171</v>
      </c>
      <c r="F404" s="145" t="s">
        <v>719</v>
      </c>
      <c r="I404" s="146"/>
      <c r="L404" s="31"/>
      <c r="M404" s="147"/>
      <c r="T404" s="55"/>
      <c r="AT404" s="16" t="s">
        <v>171</v>
      </c>
      <c r="AU404" s="16" t="s">
        <v>87</v>
      </c>
    </row>
    <row r="405" spans="2:65" s="1" customFormat="1" ht="33" customHeight="1">
      <c r="B405" s="31"/>
      <c r="C405" s="131" t="s">
        <v>919</v>
      </c>
      <c r="D405" s="131" t="s">
        <v>164</v>
      </c>
      <c r="E405" s="132" t="s">
        <v>920</v>
      </c>
      <c r="F405" s="133" t="s">
        <v>921</v>
      </c>
      <c r="G405" s="134" t="s">
        <v>207</v>
      </c>
      <c r="H405" s="135">
        <v>252.67</v>
      </c>
      <c r="I405" s="136">
        <v>323.35000000000002</v>
      </c>
      <c r="J405" s="137">
        <f>ROUND(I405*H405,2)</f>
        <v>81700.84</v>
      </c>
      <c r="K405" s="133" t="s">
        <v>168</v>
      </c>
      <c r="L405" s="31"/>
      <c r="M405" s="138" t="s">
        <v>1</v>
      </c>
      <c r="N405" s="139" t="s">
        <v>42</v>
      </c>
      <c r="P405" s="140">
        <f>O405*H405</f>
        <v>0</v>
      </c>
      <c r="Q405" s="140">
        <v>2.257E-2</v>
      </c>
      <c r="R405" s="140">
        <f>Q405*H405</f>
        <v>5.7027618999999996</v>
      </c>
      <c r="S405" s="140">
        <v>0</v>
      </c>
      <c r="T405" s="141">
        <f>S405*H405</f>
        <v>0</v>
      </c>
      <c r="AR405" s="142" t="s">
        <v>169</v>
      </c>
      <c r="AT405" s="142" t="s">
        <v>164</v>
      </c>
      <c r="AU405" s="142" t="s">
        <v>87</v>
      </c>
      <c r="AY405" s="16" t="s">
        <v>161</v>
      </c>
      <c r="BE405" s="143">
        <f>IF(N405="základní",J405,0)</f>
        <v>81700.84</v>
      </c>
      <c r="BF405" s="143">
        <f>IF(N405="snížená",J405,0)</f>
        <v>0</v>
      </c>
      <c r="BG405" s="143">
        <f>IF(N405="zákl. přenesená",J405,0)</f>
        <v>0</v>
      </c>
      <c r="BH405" s="143">
        <f>IF(N405="sníž. přenesená",J405,0)</f>
        <v>0</v>
      </c>
      <c r="BI405" s="143">
        <f>IF(N405="nulová",J405,0)</f>
        <v>0</v>
      </c>
      <c r="BJ405" s="16" t="s">
        <v>85</v>
      </c>
      <c r="BK405" s="143">
        <f>ROUND(I405*H405,2)</f>
        <v>81700.84</v>
      </c>
      <c r="BL405" s="16" t="s">
        <v>169</v>
      </c>
      <c r="BM405" s="142" t="s">
        <v>922</v>
      </c>
    </row>
    <row r="406" spans="2:65" s="1" customFormat="1" ht="19.5">
      <c r="B406" s="31"/>
      <c r="D406" s="144" t="s">
        <v>171</v>
      </c>
      <c r="F406" s="145" t="s">
        <v>864</v>
      </c>
      <c r="I406" s="146"/>
      <c r="L406" s="31"/>
      <c r="M406" s="147"/>
      <c r="T406" s="55"/>
      <c r="AT406" s="16" t="s">
        <v>171</v>
      </c>
      <c r="AU406" s="16" t="s">
        <v>87</v>
      </c>
    </row>
    <row r="407" spans="2:65" s="12" customFormat="1">
      <c r="B407" s="148"/>
      <c r="D407" s="144" t="s">
        <v>178</v>
      </c>
      <c r="E407" s="149" t="s">
        <v>1</v>
      </c>
      <c r="F407" s="150" t="s">
        <v>923</v>
      </c>
      <c r="H407" s="151">
        <v>48.5</v>
      </c>
      <c r="I407" s="152"/>
      <c r="L407" s="148"/>
      <c r="M407" s="153"/>
      <c r="T407" s="154"/>
      <c r="AT407" s="149" t="s">
        <v>178</v>
      </c>
      <c r="AU407" s="149" t="s">
        <v>87</v>
      </c>
      <c r="AV407" s="12" t="s">
        <v>87</v>
      </c>
      <c r="AW407" s="12" t="s">
        <v>33</v>
      </c>
      <c r="AX407" s="12" t="s">
        <v>77</v>
      </c>
      <c r="AY407" s="149" t="s">
        <v>161</v>
      </c>
    </row>
    <row r="408" spans="2:65" s="12" customFormat="1">
      <c r="B408" s="148"/>
      <c r="D408" s="144" t="s">
        <v>178</v>
      </c>
      <c r="E408" s="149" t="s">
        <v>1</v>
      </c>
      <c r="F408" s="150" t="s">
        <v>924</v>
      </c>
      <c r="H408" s="151">
        <v>204.17</v>
      </c>
      <c r="I408" s="152"/>
      <c r="L408" s="148"/>
      <c r="M408" s="153"/>
      <c r="T408" s="154"/>
      <c r="AT408" s="149" t="s">
        <v>178</v>
      </c>
      <c r="AU408" s="149" t="s">
        <v>87</v>
      </c>
      <c r="AV408" s="12" t="s">
        <v>87</v>
      </c>
      <c r="AW408" s="12" t="s">
        <v>33</v>
      </c>
      <c r="AX408" s="12" t="s">
        <v>77</v>
      </c>
      <c r="AY408" s="149" t="s">
        <v>161</v>
      </c>
    </row>
    <row r="409" spans="2:65" s="13" customFormat="1">
      <c r="B409" s="155"/>
      <c r="D409" s="144" t="s">
        <v>178</v>
      </c>
      <c r="E409" s="156" t="s">
        <v>1</v>
      </c>
      <c r="F409" s="157" t="s">
        <v>180</v>
      </c>
      <c r="H409" s="158">
        <v>252.67</v>
      </c>
      <c r="I409" s="159"/>
      <c r="L409" s="155"/>
      <c r="M409" s="160"/>
      <c r="T409" s="161"/>
      <c r="AT409" s="156" t="s">
        <v>178</v>
      </c>
      <c r="AU409" s="156" t="s">
        <v>87</v>
      </c>
      <c r="AV409" s="13" t="s">
        <v>169</v>
      </c>
      <c r="AW409" s="13" t="s">
        <v>33</v>
      </c>
      <c r="AX409" s="13" t="s">
        <v>85</v>
      </c>
      <c r="AY409" s="156" t="s">
        <v>161</v>
      </c>
    </row>
    <row r="410" spans="2:65" s="1" customFormat="1" ht="16.5" customHeight="1">
      <c r="B410" s="31"/>
      <c r="C410" s="131" t="s">
        <v>925</v>
      </c>
      <c r="D410" s="131" t="s">
        <v>164</v>
      </c>
      <c r="E410" s="132" t="s">
        <v>926</v>
      </c>
      <c r="F410" s="133" t="s">
        <v>927</v>
      </c>
      <c r="G410" s="134" t="s">
        <v>167</v>
      </c>
      <c r="H410" s="135">
        <v>17.024000000000001</v>
      </c>
      <c r="I410" s="136">
        <v>4159.9799999999996</v>
      </c>
      <c r="J410" s="137">
        <f>ROUND(I410*H410,2)</f>
        <v>70819.5</v>
      </c>
      <c r="K410" s="133" t="s">
        <v>168</v>
      </c>
      <c r="L410" s="31"/>
      <c r="M410" s="138" t="s">
        <v>1</v>
      </c>
      <c r="N410" s="139" t="s">
        <v>42</v>
      </c>
      <c r="P410" s="140">
        <f>O410*H410</f>
        <v>0</v>
      </c>
      <c r="Q410" s="140">
        <v>2.5019800000000001</v>
      </c>
      <c r="R410" s="140">
        <f>Q410*H410</f>
        <v>42.593707520000002</v>
      </c>
      <c r="S410" s="140">
        <v>0</v>
      </c>
      <c r="T410" s="141">
        <f>S410*H410</f>
        <v>0</v>
      </c>
      <c r="AR410" s="142" t="s">
        <v>169</v>
      </c>
      <c r="AT410" s="142" t="s">
        <v>164</v>
      </c>
      <c r="AU410" s="142" t="s">
        <v>87</v>
      </c>
      <c r="AY410" s="16" t="s">
        <v>161</v>
      </c>
      <c r="BE410" s="143">
        <f>IF(N410="základní",J410,0)</f>
        <v>70819.5</v>
      </c>
      <c r="BF410" s="143">
        <f>IF(N410="snížená",J410,0)</f>
        <v>0</v>
      </c>
      <c r="BG410" s="143">
        <f>IF(N410="zákl. přenesená",J410,0)</f>
        <v>0</v>
      </c>
      <c r="BH410" s="143">
        <f>IF(N410="sníž. přenesená",J410,0)</f>
        <v>0</v>
      </c>
      <c r="BI410" s="143">
        <f>IF(N410="nulová",J410,0)</f>
        <v>0</v>
      </c>
      <c r="BJ410" s="16" t="s">
        <v>85</v>
      </c>
      <c r="BK410" s="143">
        <f>ROUND(I410*H410,2)</f>
        <v>70819.5</v>
      </c>
      <c r="BL410" s="16" t="s">
        <v>169</v>
      </c>
      <c r="BM410" s="142" t="s">
        <v>928</v>
      </c>
    </row>
    <row r="411" spans="2:65" s="1" customFormat="1" ht="19.5">
      <c r="B411" s="31"/>
      <c r="D411" s="144" t="s">
        <v>171</v>
      </c>
      <c r="F411" s="145" t="s">
        <v>929</v>
      </c>
      <c r="I411" s="146"/>
      <c r="L411" s="31"/>
      <c r="M411" s="147"/>
      <c r="T411" s="55"/>
      <c r="AT411" s="16" t="s">
        <v>171</v>
      </c>
      <c r="AU411" s="16" t="s">
        <v>87</v>
      </c>
    </row>
    <row r="412" spans="2:65" s="12" customFormat="1">
      <c r="B412" s="148"/>
      <c r="D412" s="144" t="s">
        <v>178</v>
      </c>
      <c r="E412" s="149" t="s">
        <v>1</v>
      </c>
      <c r="F412" s="150" t="s">
        <v>930</v>
      </c>
      <c r="H412" s="151">
        <v>17.024000000000001</v>
      </c>
      <c r="I412" s="152"/>
      <c r="L412" s="148"/>
      <c r="M412" s="153"/>
      <c r="T412" s="154"/>
      <c r="AT412" s="149" t="s">
        <v>178</v>
      </c>
      <c r="AU412" s="149" t="s">
        <v>87</v>
      </c>
      <c r="AV412" s="12" t="s">
        <v>87</v>
      </c>
      <c r="AW412" s="12" t="s">
        <v>33</v>
      </c>
      <c r="AX412" s="12" t="s">
        <v>77</v>
      </c>
      <c r="AY412" s="149" t="s">
        <v>161</v>
      </c>
    </row>
    <row r="413" spans="2:65" s="13" customFormat="1">
      <c r="B413" s="155"/>
      <c r="D413" s="144" t="s">
        <v>178</v>
      </c>
      <c r="E413" s="156" t="s">
        <v>1</v>
      </c>
      <c r="F413" s="157" t="s">
        <v>180</v>
      </c>
      <c r="H413" s="158">
        <v>17.024000000000001</v>
      </c>
      <c r="I413" s="159"/>
      <c r="L413" s="155"/>
      <c r="M413" s="160"/>
      <c r="T413" s="161"/>
      <c r="AT413" s="156" t="s">
        <v>178</v>
      </c>
      <c r="AU413" s="156" t="s">
        <v>87</v>
      </c>
      <c r="AV413" s="13" t="s">
        <v>169</v>
      </c>
      <c r="AW413" s="13" t="s">
        <v>33</v>
      </c>
      <c r="AX413" s="13" t="s">
        <v>85</v>
      </c>
      <c r="AY413" s="156" t="s">
        <v>161</v>
      </c>
    </row>
    <row r="414" spans="2:65" s="1" customFormat="1" ht="24.2" customHeight="1">
      <c r="B414" s="31"/>
      <c r="C414" s="131" t="s">
        <v>931</v>
      </c>
      <c r="D414" s="131" t="s">
        <v>164</v>
      </c>
      <c r="E414" s="132" t="s">
        <v>932</v>
      </c>
      <c r="F414" s="133" t="s">
        <v>933</v>
      </c>
      <c r="G414" s="134" t="s">
        <v>352</v>
      </c>
      <c r="H414" s="135">
        <v>2.2400000000000002</v>
      </c>
      <c r="I414" s="136">
        <v>50504.74</v>
      </c>
      <c r="J414" s="137">
        <f>ROUND(I414*H414,2)</f>
        <v>113130.62</v>
      </c>
      <c r="K414" s="133" t="s">
        <v>168</v>
      </c>
      <c r="L414" s="31"/>
      <c r="M414" s="138" t="s">
        <v>1</v>
      </c>
      <c r="N414" s="139" t="s">
        <v>42</v>
      </c>
      <c r="P414" s="140">
        <f>O414*H414</f>
        <v>0</v>
      </c>
      <c r="Q414" s="140">
        <v>1.0519099999999999</v>
      </c>
      <c r="R414" s="140">
        <f>Q414*H414</f>
        <v>2.3562783999999999</v>
      </c>
      <c r="S414" s="140">
        <v>0</v>
      </c>
      <c r="T414" s="141">
        <f>S414*H414</f>
        <v>0</v>
      </c>
      <c r="AR414" s="142" t="s">
        <v>169</v>
      </c>
      <c r="AT414" s="142" t="s">
        <v>164</v>
      </c>
      <c r="AU414" s="142" t="s">
        <v>87</v>
      </c>
      <c r="AY414" s="16" t="s">
        <v>161</v>
      </c>
      <c r="BE414" s="143">
        <f>IF(N414="základní",J414,0)</f>
        <v>113130.62</v>
      </c>
      <c r="BF414" s="143">
        <f>IF(N414="snížená",J414,0)</f>
        <v>0</v>
      </c>
      <c r="BG414" s="143">
        <f>IF(N414="zákl. přenesená",J414,0)</f>
        <v>0</v>
      </c>
      <c r="BH414" s="143">
        <f>IF(N414="sníž. přenesená",J414,0)</f>
        <v>0</v>
      </c>
      <c r="BI414" s="143">
        <f>IF(N414="nulová",J414,0)</f>
        <v>0</v>
      </c>
      <c r="BJ414" s="16" t="s">
        <v>85</v>
      </c>
      <c r="BK414" s="143">
        <f>ROUND(I414*H414,2)</f>
        <v>113130.62</v>
      </c>
      <c r="BL414" s="16" t="s">
        <v>169</v>
      </c>
      <c r="BM414" s="142" t="s">
        <v>934</v>
      </c>
    </row>
    <row r="415" spans="2:65" s="12" customFormat="1">
      <c r="B415" s="148"/>
      <c r="D415" s="144" t="s">
        <v>178</v>
      </c>
      <c r="E415" s="149" t="s">
        <v>1</v>
      </c>
      <c r="F415" s="150" t="s">
        <v>935</v>
      </c>
      <c r="H415" s="151">
        <v>2.2400000000000002</v>
      </c>
      <c r="I415" s="152"/>
      <c r="L415" s="148"/>
      <c r="M415" s="153"/>
      <c r="T415" s="154"/>
      <c r="AT415" s="149" t="s">
        <v>178</v>
      </c>
      <c r="AU415" s="149" t="s">
        <v>87</v>
      </c>
      <c r="AV415" s="12" t="s">
        <v>87</v>
      </c>
      <c r="AW415" s="12" t="s">
        <v>33</v>
      </c>
      <c r="AX415" s="12" t="s">
        <v>77</v>
      </c>
      <c r="AY415" s="149" t="s">
        <v>161</v>
      </c>
    </row>
    <row r="416" spans="2:65" s="13" customFormat="1">
      <c r="B416" s="155"/>
      <c r="D416" s="144" t="s">
        <v>178</v>
      </c>
      <c r="E416" s="156" t="s">
        <v>1</v>
      </c>
      <c r="F416" s="157" t="s">
        <v>180</v>
      </c>
      <c r="H416" s="158">
        <v>2.2400000000000002</v>
      </c>
      <c r="I416" s="159"/>
      <c r="L416" s="155"/>
      <c r="M416" s="160"/>
      <c r="T416" s="161"/>
      <c r="AT416" s="156" t="s">
        <v>178</v>
      </c>
      <c r="AU416" s="156" t="s">
        <v>87</v>
      </c>
      <c r="AV416" s="13" t="s">
        <v>169</v>
      </c>
      <c r="AW416" s="13" t="s">
        <v>33</v>
      </c>
      <c r="AX416" s="13" t="s">
        <v>85</v>
      </c>
      <c r="AY416" s="156" t="s">
        <v>161</v>
      </c>
    </row>
    <row r="417" spans="2:65" s="1" customFormat="1" ht="21.75" customHeight="1">
      <c r="B417" s="31"/>
      <c r="C417" s="131" t="s">
        <v>936</v>
      </c>
      <c r="D417" s="131" t="s">
        <v>164</v>
      </c>
      <c r="E417" s="132" t="s">
        <v>937</v>
      </c>
      <c r="F417" s="133" t="s">
        <v>938</v>
      </c>
      <c r="G417" s="134" t="s">
        <v>167</v>
      </c>
      <c r="H417" s="135">
        <v>3.48</v>
      </c>
      <c r="I417" s="136">
        <v>4279.32</v>
      </c>
      <c r="J417" s="137">
        <f>ROUND(I417*H417,2)</f>
        <v>14892.03</v>
      </c>
      <c r="K417" s="133" t="s">
        <v>168</v>
      </c>
      <c r="L417" s="31"/>
      <c r="M417" s="138" t="s">
        <v>1</v>
      </c>
      <c r="N417" s="139" t="s">
        <v>42</v>
      </c>
      <c r="P417" s="140">
        <f>O417*H417</f>
        <v>0</v>
      </c>
      <c r="Q417" s="140">
        <v>2.5019499999999999</v>
      </c>
      <c r="R417" s="140">
        <f>Q417*H417</f>
        <v>8.7067859999999992</v>
      </c>
      <c r="S417" s="140">
        <v>0</v>
      </c>
      <c r="T417" s="141">
        <f>S417*H417</f>
        <v>0</v>
      </c>
      <c r="AR417" s="142" t="s">
        <v>169</v>
      </c>
      <c r="AT417" s="142" t="s">
        <v>164</v>
      </c>
      <c r="AU417" s="142" t="s">
        <v>87</v>
      </c>
      <c r="AY417" s="16" t="s">
        <v>161</v>
      </c>
      <c r="BE417" s="143">
        <f>IF(N417="základní",J417,0)</f>
        <v>14892.03</v>
      </c>
      <c r="BF417" s="143">
        <f>IF(N417="snížená",J417,0)</f>
        <v>0</v>
      </c>
      <c r="BG417" s="143">
        <f>IF(N417="zákl. přenesená",J417,0)</f>
        <v>0</v>
      </c>
      <c r="BH417" s="143">
        <f>IF(N417="sníž. přenesená",J417,0)</f>
        <v>0</v>
      </c>
      <c r="BI417" s="143">
        <f>IF(N417="nulová",J417,0)</f>
        <v>0</v>
      </c>
      <c r="BJ417" s="16" t="s">
        <v>85</v>
      </c>
      <c r="BK417" s="143">
        <f>ROUND(I417*H417,2)</f>
        <v>14892.03</v>
      </c>
      <c r="BL417" s="16" t="s">
        <v>169</v>
      </c>
      <c r="BM417" s="142" t="s">
        <v>939</v>
      </c>
    </row>
    <row r="418" spans="2:65" s="1" customFormat="1" ht="19.5">
      <c r="B418" s="31"/>
      <c r="D418" s="144" t="s">
        <v>171</v>
      </c>
      <c r="F418" s="145" t="s">
        <v>940</v>
      </c>
      <c r="I418" s="146"/>
      <c r="L418" s="31"/>
      <c r="M418" s="147"/>
      <c r="T418" s="55"/>
      <c r="AT418" s="16" t="s">
        <v>171</v>
      </c>
      <c r="AU418" s="16" t="s">
        <v>87</v>
      </c>
    </row>
    <row r="419" spans="2:65" s="12" customFormat="1">
      <c r="B419" s="148"/>
      <c r="D419" s="144" t="s">
        <v>178</v>
      </c>
      <c r="E419" s="149" t="s">
        <v>1</v>
      </c>
      <c r="F419" s="150" t="s">
        <v>941</v>
      </c>
      <c r="H419" s="151">
        <v>3.48</v>
      </c>
      <c r="I419" s="152"/>
      <c r="L419" s="148"/>
      <c r="M419" s="153"/>
      <c r="T419" s="154"/>
      <c r="AT419" s="149" t="s">
        <v>178</v>
      </c>
      <c r="AU419" s="149" t="s">
        <v>87</v>
      </c>
      <c r="AV419" s="12" t="s">
        <v>87</v>
      </c>
      <c r="AW419" s="12" t="s">
        <v>33</v>
      </c>
      <c r="AX419" s="12" t="s">
        <v>77</v>
      </c>
      <c r="AY419" s="149" t="s">
        <v>161</v>
      </c>
    </row>
    <row r="420" spans="2:65" s="13" customFormat="1">
      <c r="B420" s="155"/>
      <c r="D420" s="144" t="s">
        <v>178</v>
      </c>
      <c r="E420" s="156" t="s">
        <v>1</v>
      </c>
      <c r="F420" s="157" t="s">
        <v>180</v>
      </c>
      <c r="H420" s="158">
        <v>3.48</v>
      </c>
      <c r="I420" s="159"/>
      <c r="L420" s="155"/>
      <c r="M420" s="160"/>
      <c r="T420" s="161"/>
      <c r="AT420" s="156" t="s">
        <v>178</v>
      </c>
      <c r="AU420" s="156" t="s">
        <v>87</v>
      </c>
      <c r="AV420" s="13" t="s">
        <v>169</v>
      </c>
      <c r="AW420" s="13" t="s">
        <v>33</v>
      </c>
      <c r="AX420" s="13" t="s">
        <v>85</v>
      </c>
      <c r="AY420" s="156" t="s">
        <v>161</v>
      </c>
    </row>
    <row r="421" spans="2:65" s="1" customFormat="1" ht="24.2" customHeight="1">
      <c r="B421" s="31"/>
      <c r="C421" s="131" t="s">
        <v>942</v>
      </c>
      <c r="D421" s="131" t="s">
        <v>164</v>
      </c>
      <c r="E421" s="132" t="s">
        <v>943</v>
      </c>
      <c r="F421" s="133" t="s">
        <v>944</v>
      </c>
      <c r="G421" s="134" t="s">
        <v>352</v>
      </c>
      <c r="H421" s="135">
        <v>0.626</v>
      </c>
      <c r="I421" s="136">
        <v>35338.51</v>
      </c>
      <c r="J421" s="137">
        <f>ROUND(I421*H421,2)</f>
        <v>22121.91</v>
      </c>
      <c r="K421" s="133" t="s">
        <v>168</v>
      </c>
      <c r="L421" s="31"/>
      <c r="M421" s="138" t="s">
        <v>1</v>
      </c>
      <c r="N421" s="139" t="s">
        <v>42</v>
      </c>
      <c r="P421" s="140">
        <f>O421*H421</f>
        <v>0</v>
      </c>
      <c r="Q421" s="140">
        <v>1.06277</v>
      </c>
      <c r="R421" s="140">
        <f>Q421*H421</f>
        <v>0.66529402000000004</v>
      </c>
      <c r="S421" s="140">
        <v>0</v>
      </c>
      <c r="T421" s="141">
        <f>S421*H421</f>
        <v>0</v>
      </c>
      <c r="AR421" s="142" t="s">
        <v>169</v>
      </c>
      <c r="AT421" s="142" t="s">
        <v>164</v>
      </c>
      <c r="AU421" s="142" t="s">
        <v>87</v>
      </c>
      <c r="AY421" s="16" t="s">
        <v>161</v>
      </c>
      <c r="BE421" s="143">
        <f>IF(N421="základní",J421,0)</f>
        <v>22121.91</v>
      </c>
      <c r="BF421" s="143">
        <f>IF(N421="snížená",J421,0)</f>
        <v>0</v>
      </c>
      <c r="BG421" s="143">
        <f>IF(N421="zákl. přenesená",J421,0)</f>
        <v>0</v>
      </c>
      <c r="BH421" s="143">
        <f>IF(N421="sníž. přenesená",J421,0)</f>
        <v>0</v>
      </c>
      <c r="BI421" s="143">
        <f>IF(N421="nulová",J421,0)</f>
        <v>0</v>
      </c>
      <c r="BJ421" s="16" t="s">
        <v>85</v>
      </c>
      <c r="BK421" s="143">
        <f>ROUND(I421*H421,2)</f>
        <v>22121.91</v>
      </c>
      <c r="BL421" s="16" t="s">
        <v>169</v>
      </c>
      <c r="BM421" s="142" t="s">
        <v>945</v>
      </c>
    </row>
    <row r="422" spans="2:65" s="1" customFormat="1" ht="29.25">
      <c r="B422" s="31"/>
      <c r="D422" s="144" t="s">
        <v>171</v>
      </c>
      <c r="F422" s="145" t="s">
        <v>946</v>
      </c>
      <c r="I422" s="146"/>
      <c r="L422" s="31"/>
      <c r="M422" s="147"/>
      <c r="T422" s="55"/>
      <c r="AT422" s="16" t="s">
        <v>171</v>
      </c>
      <c r="AU422" s="16" t="s">
        <v>87</v>
      </c>
    </row>
    <row r="423" spans="2:65" s="12" customFormat="1">
      <c r="B423" s="148"/>
      <c r="D423" s="144" t="s">
        <v>178</v>
      </c>
      <c r="E423" s="149" t="s">
        <v>1</v>
      </c>
      <c r="F423" s="150" t="s">
        <v>947</v>
      </c>
      <c r="H423" s="151">
        <v>0.626</v>
      </c>
      <c r="I423" s="152"/>
      <c r="L423" s="148"/>
      <c r="M423" s="153"/>
      <c r="T423" s="154"/>
      <c r="AT423" s="149" t="s">
        <v>178</v>
      </c>
      <c r="AU423" s="149" t="s">
        <v>87</v>
      </c>
      <c r="AV423" s="12" t="s">
        <v>87</v>
      </c>
      <c r="AW423" s="12" t="s">
        <v>33</v>
      </c>
      <c r="AX423" s="12" t="s">
        <v>77</v>
      </c>
      <c r="AY423" s="149" t="s">
        <v>161</v>
      </c>
    </row>
    <row r="424" spans="2:65" s="13" customFormat="1">
      <c r="B424" s="155"/>
      <c r="D424" s="144" t="s">
        <v>178</v>
      </c>
      <c r="E424" s="156" t="s">
        <v>1</v>
      </c>
      <c r="F424" s="157" t="s">
        <v>180</v>
      </c>
      <c r="H424" s="158">
        <v>0.626</v>
      </c>
      <c r="I424" s="159"/>
      <c r="L424" s="155"/>
      <c r="M424" s="160"/>
      <c r="T424" s="161"/>
      <c r="AT424" s="156" t="s">
        <v>178</v>
      </c>
      <c r="AU424" s="156" t="s">
        <v>87</v>
      </c>
      <c r="AV424" s="13" t="s">
        <v>169</v>
      </c>
      <c r="AW424" s="13" t="s">
        <v>33</v>
      </c>
      <c r="AX424" s="13" t="s">
        <v>85</v>
      </c>
      <c r="AY424" s="156" t="s">
        <v>161</v>
      </c>
    </row>
    <row r="425" spans="2:65" s="1" customFormat="1" ht="24.2" customHeight="1">
      <c r="B425" s="31"/>
      <c r="C425" s="131" t="s">
        <v>948</v>
      </c>
      <c r="D425" s="131" t="s">
        <v>164</v>
      </c>
      <c r="E425" s="132" t="s">
        <v>949</v>
      </c>
      <c r="F425" s="133" t="s">
        <v>950</v>
      </c>
      <c r="G425" s="134" t="s">
        <v>175</v>
      </c>
      <c r="H425" s="135">
        <v>17.399999999999999</v>
      </c>
      <c r="I425" s="136">
        <v>1172.95</v>
      </c>
      <c r="J425" s="137">
        <f>ROUND(I425*H425,2)</f>
        <v>20409.330000000002</v>
      </c>
      <c r="K425" s="133" t="s">
        <v>168</v>
      </c>
      <c r="L425" s="31"/>
      <c r="M425" s="138" t="s">
        <v>1</v>
      </c>
      <c r="N425" s="139" t="s">
        <v>42</v>
      </c>
      <c r="P425" s="140">
        <f>O425*H425</f>
        <v>0</v>
      </c>
      <c r="Q425" s="140">
        <v>1.4120000000000001E-2</v>
      </c>
      <c r="R425" s="140">
        <f>Q425*H425</f>
        <v>0.24568799999999999</v>
      </c>
      <c r="S425" s="140">
        <v>0</v>
      </c>
      <c r="T425" s="141">
        <f>S425*H425</f>
        <v>0</v>
      </c>
      <c r="AR425" s="142" t="s">
        <v>169</v>
      </c>
      <c r="AT425" s="142" t="s">
        <v>164</v>
      </c>
      <c r="AU425" s="142" t="s">
        <v>87</v>
      </c>
      <c r="AY425" s="16" t="s">
        <v>161</v>
      </c>
      <c r="BE425" s="143">
        <f>IF(N425="základní",J425,0)</f>
        <v>20409.330000000002</v>
      </c>
      <c r="BF425" s="143">
        <f>IF(N425="snížená",J425,0)</f>
        <v>0</v>
      </c>
      <c r="BG425" s="143">
        <f>IF(N425="zákl. přenesená",J425,0)</f>
        <v>0</v>
      </c>
      <c r="BH425" s="143">
        <f>IF(N425="sníž. přenesená",J425,0)</f>
        <v>0</v>
      </c>
      <c r="BI425" s="143">
        <f>IF(N425="nulová",J425,0)</f>
        <v>0</v>
      </c>
      <c r="BJ425" s="16" t="s">
        <v>85</v>
      </c>
      <c r="BK425" s="143">
        <f>ROUND(I425*H425,2)</f>
        <v>20409.330000000002</v>
      </c>
      <c r="BL425" s="16" t="s">
        <v>169</v>
      </c>
      <c r="BM425" s="142" t="s">
        <v>951</v>
      </c>
    </row>
    <row r="426" spans="2:65" s="1" customFormat="1" ht="19.5">
      <c r="B426" s="31"/>
      <c r="D426" s="144" t="s">
        <v>171</v>
      </c>
      <c r="F426" s="145" t="s">
        <v>952</v>
      </c>
      <c r="I426" s="146"/>
      <c r="L426" s="31"/>
      <c r="M426" s="147"/>
      <c r="T426" s="55"/>
      <c r="AT426" s="16" t="s">
        <v>171</v>
      </c>
      <c r="AU426" s="16" t="s">
        <v>87</v>
      </c>
    </row>
    <row r="427" spans="2:65" s="1" customFormat="1" ht="24.2" customHeight="1">
      <c r="B427" s="31"/>
      <c r="C427" s="131" t="s">
        <v>953</v>
      </c>
      <c r="D427" s="131" t="s">
        <v>164</v>
      </c>
      <c r="E427" s="132" t="s">
        <v>954</v>
      </c>
      <c r="F427" s="133" t="s">
        <v>955</v>
      </c>
      <c r="G427" s="134" t="s">
        <v>175</v>
      </c>
      <c r="H427" s="135">
        <v>17.399999999999999</v>
      </c>
      <c r="I427" s="136">
        <v>147.61000000000001</v>
      </c>
      <c r="J427" s="137">
        <f>ROUND(I427*H427,2)</f>
        <v>2568.41</v>
      </c>
      <c r="K427" s="133" t="s">
        <v>168</v>
      </c>
      <c r="L427" s="31"/>
      <c r="M427" s="138" t="s">
        <v>1</v>
      </c>
      <c r="N427" s="139" t="s">
        <v>42</v>
      </c>
      <c r="P427" s="140">
        <f>O427*H427</f>
        <v>0</v>
      </c>
      <c r="Q427" s="140">
        <v>0</v>
      </c>
      <c r="R427" s="140">
        <f>Q427*H427</f>
        <v>0</v>
      </c>
      <c r="S427" s="140">
        <v>0</v>
      </c>
      <c r="T427" s="141">
        <f>S427*H427</f>
        <v>0</v>
      </c>
      <c r="AR427" s="142" t="s">
        <v>169</v>
      </c>
      <c r="AT427" s="142" t="s">
        <v>164</v>
      </c>
      <c r="AU427" s="142" t="s">
        <v>87</v>
      </c>
      <c r="AY427" s="16" t="s">
        <v>161</v>
      </c>
      <c r="BE427" s="143">
        <f>IF(N427="základní",J427,0)</f>
        <v>2568.41</v>
      </c>
      <c r="BF427" s="143">
        <f>IF(N427="snížená",J427,0)</f>
        <v>0</v>
      </c>
      <c r="BG427" s="143">
        <f>IF(N427="zákl. přenesená",J427,0)</f>
        <v>0</v>
      </c>
      <c r="BH427" s="143">
        <f>IF(N427="sníž. přenesená",J427,0)</f>
        <v>0</v>
      </c>
      <c r="BI427" s="143">
        <f>IF(N427="nulová",J427,0)</f>
        <v>0</v>
      </c>
      <c r="BJ427" s="16" t="s">
        <v>85</v>
      </c>
      <c r="BK427" s="143">
        <f>ROUND(I427*H427,2)</f>
        <v>2568.41</v>
      </c>
      <c r="BL427" s="16" t="s">
        <v>169</v>
      </c>
      <c r="BM427" s="142" t="s">
        <v>956</v>
      </c>
    </row>
    <row r="428" spans="2:65" s="1" customFormat="1" ht="24.2" customHeight="1">
      <c r="B428" s="31"/>
      <c r="C428" s="131" t="s">
        <v>957</v>
      </c>
      <c r="D428" s="131" t="s">
        <v>164</v>
      </c>
      <c r="E428" s="132" t="s">
        <v>958</v>
      </c>
      <c r="F428" s="133" t="s">
        <v>959</v>
      </c>
      <c r="G428" s="134" t="s">
        <v>175</v>
      </c>
      <c r="H428" s="135">
        <v>17.399999999999999</v>
      </c>
      <c r="I428" s="136">
        <v>73.209999999999994</v>
      </c>
      <c r="J428" s="137">
        <f>ROUND(I428*H428,2)</f>
        <v>1273.8499999999999</v>
      </c>
      <c r="K428" s="133" t="s">
        <v>168</v>
      </c>
      <c r="L428" s="31"/>
      <c r="M428" s="138" t="s">
        <v>1</v>
      </c>
      <c r="N428" s="139" t="s">
        <v>42</v>
      </c>
      <c r="P428" s="140">
        <f>O428*H428</f>
        <v>0</v>
      </c>
      <c r="Q428" s="140">
        <v>2.81E-3</v>
      </c>
      <c r="R428" s="140">
        <f>Q428*H428</f>
        <v>4.8893999999999993E-2</v>
      </c>
      <c r="S428" s="140">
        <v>0</v>
      </c>
      <c r="T428" s="141">
        <f>S428*H428</f>
        <v>0</v>
      </c>
      <c r="AR428" s="142" t="s">
        <v>169</v>
      </c>
      <c r="AT428" s="142" t="s">
        <v>164</v>
      </c>
      <c r="AU428" s="142" t="s">
        <v>87</v>
      </c>
      <c r="AY428" s="16" t="s">
        <v>161</v>
      </c>
      <c r="BE428" s="143">
        <f>IF(N428="základní",J428,0)</f>
        <v>1273.8499999999999</v>
      </c>
      <c r="BF428" s="143">
        <f>IF(N428="snížená",J428,0)</f>
        <v>0</v>
      </c>
      <c r="BG428" s="143">
        <f>IF(N428="zákl. přenesená",J428,0)</f>
        <v>0</v>
      </c>
      <c r="BH428" s="143">
        <f>IF(N428="sníž. přenesená",J428,0)</f>
        <v>0</v>
      </c>
      <c r="BI428" s="143">
        <f>IF(N428="nulová",J428,0)</f>
        <v>0</v>
      </c>
      <c r="BJ428" s="16" t="s">
        <v>85</v>
      </c>
      <c r="BK428" s="143">
        <f>ROUND(I428*H428,2)</f>
        <v>1273.8499999999999</v>
      </c>
      <c r="BL428" s="16" t="s">
        <v>169</v>
      </c>
      <c r="BM428" s="142" t="s">
        <v>960</v>
      </c>
    </row>
    <row r="429" spans="2:65" s="1" customFormat="1" ht="24.2" customHeight="1">
      <c r="B429" s="31"/>
      <c r="C429" s="131" t="s">
        <v>961</v>
      </c>
      <c r="D429" s="131" t="s">
        <v>164</v>
      </c>
      <c r="E429" s="132" t="s">
        <v>962</v>
      </c>
      <c r="F429" s="133" t="s">
        <v>963</v>
      </c>
      <c r="G429" s="134" t="s">
        <v>175</v>
      </c>
      <c r="H429" s="135">
        <v>17.399999999999999</v>
      </c>
      <c r="I429" s="136">
        <v>14.14</v>
      </c>
      <c r="J429" s="137">
        <f>ROUND(I429*H429,2)</f>
        <v>246.04</v>
      </c>
      <c r="K429" s="133" t="s">
        <v>168</v>
      </c>
      <c r="L429" s="31"/>
      <c r="M429" s="138" t="s">
        <v>1</v>
      </c>
      <c r="N429" s="139" t="s">
        <v>42</v>
      </c>
      <c r="P429" s="140">
        <f>O429*H429</f>
        <v>0</v>
      </c>
      <c r="Q429" s="140">
        <v>0</v>
      </c>
      <c r="R429" s="140">
        <f>Q429*H429</f>
        <v>0</v>
      </c>
      <c r="S429" s="140">
        <v>0</v>
      </c>
      <c r="T429" s="141">
        <f>S429*H429</f>
        <v>0</v>
      </c>
      <c r="AR429" s="142" t="s">
        <v>169</v>
      </c>
      <c r="AT429" s="142" t="s">
        <v>164</v>
      </c>
      <c r="AU429" s="142" t="s">
        <v>87</v>
      </c>
      <c r="AY429" s="16" t="s">
        <v>161</v>
      </c>
      <c r="BE429" s="143">
        <f>IF(N429="základní",J429,0)</f>
        <v>246.04</v>
      </c>
      <c r="BF429" s="143">
        <f>IF(N429="snížená",J429,0)</f>
        <v>0</v>
      </c>
      <c r="BG429" s="143">
        <f>IF(N429="zákl. přenesená",J429,0)</f>
        <v>0</v>
      </c>
      <c r="BH429" s="143">
        <f>IF(N429="sníž. přenesená",J429,0)</f>
        <v>0</v>
      </c>
      <c r="BI429" s="143">
        <f>IF(N429="nulová",J429,0)</f>
        <v>0</v>
      </c>
      <c r="BJ429" s="16" t="s">
        <v>85</v>
      </c>
      <c r="BK429" s="143">
        <f>ROUND(I429*H429,2)</f>
        <v>246.04</v>
      </c>
      <c r="BL429" s="16" t="s">
        <v>169</v>
      </c>
      <c r="BM429" s="142" t="s">
        <v>964</v>
      </c>
    </row>
    <row r="430" spans="2:65" s="1" customFormat="1" ht="16.5" customHeight="1">
      <c r="B430" s="31"/>
      <c r="C430" s="131" t="s">
        <v>965</v>
      </c>
      <c r="D430" s="131" t="s">
        <v>164</v>
      </c>
      <c r="E430" s="132" t="s">
        <v>966</v>
      </c>
      <c r="F430" s="133" t="s">
        <v>967</v>
      </c>
      <c r="G430" s="134" t="s">
        <v>175</v>
      </c>
      <c r="H430" s="135">
        <v>4.16</v>
      </c>
      <c r="I430" s="136">
        <v>711.59</v>
      </c>
      <c r="J430" s="137">
        <f>ROUND(I430*H430,2)</f>
        <v>2960.21</v>
      </c>
      <c r="K430" s="133" t="s">
        <v>168</v>
      </c>
      <c r="L430" s="31"/>
      <c r="M430" s="138" t="s">
        <v>1</v>
      </c>
      <c r="N430" s="139" t="s">
        <v>42</v>
      </c>
      <c r="P430" s="140">
        <f>O430*H430</f>
        <v>0</v>
      </c>
      <c r="Q430" s="140">
        <v>9.1599999999999997E-3</v>
      </c>
      <c r="R430" s="140">
        <f>Q430*H430</f>
        <v>3.8105600000000003E-2</v>
      </c>
      <c r="S430" s="140">
        <v>0</v>
      </c>
      <c r="T430" s="141">
        <f>S430*H430</f>
        <v>0</v>
      </c>
      <c r="AR430" s="142" t="s">
        <v>169</v>
      </c>
      <c r="AT430" s="142" t="s">
        <v>164</v>
      </c>
      <c r="AU430" s="142" t="s">
        <v>87</v>
      </c>
      <c r="AY430" s="16" t="s">
        <v>161</v>
      </c>
      <c r="BE430" s="143">
        <f>IF(N430="základní",J430,0)</f>
        <v>2960.21</v>
      </c>
      <c r="BF430" s="143">
        <f>IF(N430="snížená",J430,0)</f>
        <v>0</v>
      </c>
      <c r="BG430" s="143">
        <f>IF(N430="zákl. přenesená",J430,0)</f>
        <v>0</v>
      </c>
      <c r="BH430" s="143">
        <f>IF(N430="sníž. přenesená",J430,0)</f>
        <v>0</v>
      </c>
      <c r="BI430" s="143">
        <f>IF(N430="nulová",J430,0)</f>
        <v>0</v>
      </c>
      <c r="BJ430" s="16" t="s">
        <v>85</v>
      </c>
      <c r="BK430" s="143">
        <f>ROUND(I430*H430,2)</f>
        <v>2960.21</v>
      </c>
      <c r="BL430" s="16" t="s">
        <v>169</v>
      </c>
      <c r="BM430" s="142" t="s">
        <v>968</v>
      </c>
    </row>
    <row r="431" spans="2:65" s="1" customFormat="1" ht="16.5" customHeight="1">
      <c r="B431" s="31"/>
      <c r="C431" s="131" t="s">
        <v>969</v>
      </c>
      <c r="D431" s="131" t="s">
        <v>164</v>
      </c>
      <c r="E431" s="132" t="s">
        <v>970</v>
      </c>
      <c r="F431" s="133" t="s">
        <v>971</v>
      </c>
      <c r="G431" s="134" t="s">
        <v>175</v>
      </c>
      <c r="H431" s="135">
        <v>4.16</v>
      </c>
      <c r="I431" s="136">
        <v>101.41</v>
      </c>
      <c r="J431" s="137">
        <f>ROUND(I431*H431,2)</f>
        <v>421.87</v>
      </c>
      <c r="K431" s="133" t="s">
        <v>168</v>
      </c>
      <c r="L431" s="31"/>
      <c r="M431" s="138" t="s">
        <v>1</v>
      </c>
      <c r="N431" s="139" t="s">
        <v>42</v>
      </c>
      <c r="P431" s="140">
        <f>O431*H431</f>
        <v>0</v>
      </c>
      <c r="Q431" s="140">
        <v>0</v>
      </c>
      <c r="R431" s="140">
        <f>Q431*H431</f>
        <v>0</v>
      </c>
      <c r="S431" s="140">
        <v>0</v>
      </c>
      <c r="T431" s="141">
        <f>S431*H431</f>
        <v>0</v>
      </c>
      <c r="AR431" s="142" t="s">
        <v>169</v>
      </c>
      <c r="AT431" s="142" t="s">
        <v>164</v>
      </c>
      <c r="AU431" s="142" t="s">
        <v>87</v>
      </c>
      <c r="AY431" s="16" t="s">
        <v>161</v>
      </c>
      <c r="BE431" s="143">
        <f>IF(N431="základní",J431,0)</f>
        <v>421.87</v>
      </c>
      <c r="BF431" s="143">
        <f>IF(N431="snížená",J431,0)</f>
        <v>0</v>
      </c>
      <c r="BG431" s="143">
        <f>IF(N431="zákl. přenesená",J431,0)</f>
        <v>0</v>
      </c>
      <c r="BH431" s="143">
        <f>IF(N431="sníž. přenesená",J431,0)</f>
        <v>0</v>
      </c>
      <c r="BI431" s="143">
        <f>IF(N431="nulová",J431,0)</f>
        <v>0</v>
      </c>
      <c r="BJ431" s="16" t="s">
        <v>85</v>
      </c>
      <c r="BK431" s="143">
        <f>ROUND(I431*H431,2)</f>
        <v>421.87</v>
      </c>
      <c r="BL431" s="16" t="s">
        <v>169</v>
      </c>
      <c r="BM431" s="142" t="s">
        <v>972</v>
      </c>
    </row>
    <row r="432" spans="2:65" s="11" customFormat="1" ht="22.9" customHeight="1">
      <c r="B432" s="119"/>
      <c r="D432" s="120" t="s">
        <v>76</v>
      </c>
      <c r="E432" s="129" t="s">
        <v>195</v>
      </c>
      <c r="F432" s="129" t="s">
        <v>973</v>
      </c>
      <c r="I432" s="122"/>
      <c r="J432" s="130">
        <f>BK432</f>
        <v>4337679.2700000005</v>
      </c>
      <c r="L432" s="119"/>
      <c r="M432" s="124"/>
      <c r="P432" s="125">
        <f>P433+P482+P510+P551</f>
        <v>0</v>
      </c>
      <c r="R432" s="125">
        <f>R433+R482+R510+R551</f>
        <v>563.74209640000004</v>
      </c>
      <c r="T432" s="126">
        <f>T433+T482+T510+T551</f>
        <v>0</v>
      </c>
      <c r="AR432" s="120" t="s">
        <v>85</v>
      </c>
      <c r="AT432" s="127" t="s">
        <v>76</v>
      </c>
      <c r="AU432" s="127" t="s">
        <v>85</v>
      </c>
      <c r="AY432" s="120" t="s">
        <v>161</v>
      </c>
      <c r="BK432" s="128">
        <f>BK433+BK482+BK510+BK551</f>
        <v>4337679.2700000005</v>
      </c>
    </row>
    <row r="433" spans="2:65" s="11" customFormat="1" ht="20.85" customHeight="1">
      <c r="B433" s="119"/>
      <c r="D433" s="120" t="s">
        <v>76</v>
      </c>
      <c r="E433" s="129" t="s">
        <v>480</v>
      </c>
      <c r="F433" s="129" t="s">
        <v>974</v>
      </c>
      <c r="I433" s="122"/>
      <c r="J433" s="130">
        <f>BK433</f>
        <v>1715027.2100000002</v>
      </c>
      <c r="L433" s="119"/>
      <c r="M433" s="124"/>
      <c r="P433" s="125">
        <f>SUM(P434:P481)</f>
        <v>0</v>
      </c>
      <c r="R433" s="125">
        <f>SUM(R434:R481)</f>
        <v>79.952586600000004</v>
      </c>
      <c r="T433" s="126">
        <f>SUM(T434:T481)</f>
        <v>0</v>
      </c>
      <c r="AR433" s="120" t="s">
        <v>85</v>
      </c>
      <c r="AT433" s="127" t="s">
        <v>76</v>
      </c>
      <c r="AU433" s="127" t="s">
        <v>87</v>
      </c>
      <c r="AY433" s="120" t="s">
        <v>161</v>
      </c>
      <c r="BK433" s="128">
        <f>SUM(BK434:BK481)</f>
        <v>1715027.2100000002</v>
      </c>
    </row>
    <row r="434" spans="2:65" s="1" customFormat="1" ht="24.2" customHeight="1">
      <c r="B434" s="31"/>
      <c r="C434" s="131" t="s">
        <v>975</v>
      </c>
      <c r="D434" s="131" t="s">
        <v>164</v>
      </c>
      <c r="E434" s="132" t="s">
        <v>976</v>
      </c>
      <c r="F434" s="133" t="s">
        <v>977</v>
      </c>
      <c r="G434" s="134" t="s">
        <v>175</v>
      </c>
      <c r="H434" s="135">
        <v>206.3</v>
      </c>
      <c r="I434" s="136">
        <v>30.44</v>
      </c>
      <c r="J434" s="137">
        <f>ROUND(I434*H434,2)</f>
        <v>6279.77</v>
      </c>
      <c r="K434" s="133" t="s">
        <v>168</v>
      </c>
      <c r="L434" s="31"/>
      <c r="M434" s="138" t="s">
        <v>1</v>
      </c>
      <c r="N434" s="139" t="s">
        <v>42</v>
      </c>
      <c r="P434" s="140">
        <f>O434*H434</f>
        <v>0</v>
      </c>
      <c r="Q434" s="140">
        <v>0</v>
      </c>
      <c r="R434" s="140">
        <f>Q434*H434</f>
        <v>0</v>
      </c>
      <c r="S434" s="140">
        <v>0</v>
      </c>
      <c r="T434" s="141">
        <f>S434*H434</f>
        <v>0</v>
      </c>
      <c r="AR434" s="142" t="s">
        <v>169</v>
      </c>
      <c r="AT434" s="142" t="s">
        <v>164</v>
      </c>
      <c r="AU434" s="142" t="s">
        <v>181</v>
      </c>
      <c r="AY434" s="16" t="s">
        <v>161</v>
      </c>
      <c r="BE434" s="143">
        <f>IF(N434="základní",J434,0)</f>
        <v>6279.77</v>
      </c>
      <c r="BF434" s="143">
        <f>IF(N434="snížená",J434,0)</f>
        <v>0</v>
      </c>
      <c r="BG434" s="143">
        <f>IF(N434="zákl. přenesená",J434,0)</f>
        <v>0</v>
      </c>
      <c r="BH434" s="143">
        <f>IF(N434="sníž. přenesená",J434,0)</f>
        <v>0</v>
      </c>
      <c r="BI434" s="143">
        <f>IF(N434="nulová",J434,0)</f>
        <v>0</v>
      </c>
      <c r="BJ434" s="16" t="s">
        <v>85</v>
      </c>
      <c r="BK434" s="143">
        <f>ROUND(I434*H434,2)</f>
        <v>6279.77</v>
      </c>
      <c r="BL434" s="16" t="s">
        <v>169</v>
      </c>
      <c r="BM434" s="142" t="s">
        <v>978</v>
      </c>
    </row>
    <row r="435" spans="2:65" s="1" customFormat="1" ht="29.25">
      <c r="B435" s="31"/>
      <c r="D435" s="144" t="s">
        <v>171</v>
      </c>
      <c r="F435" s="145" t="s">
        <v>979</v>
      </c>
      <c r="I435" s="146"/>
      <c r="L435" s="31"/>
      <c r="M435" s="147"/>
      <c r="T435" s="55"/>
      <c r="AT435" s="16" t="s">
        <v>171</v>
      </c>
      <c r="AU435" s="16" t="s">
        <v>181</v>
      </c>
    </row>
    <row r="436" spans="2:65" s="1" customFormat="1" ht="21.75" customHeight="1">
      <c r="B436" s="31"/>
      <c r="C436" s="131" t="s">
        <v>980</v>
      </c>
      <c r="D436" s="131" t="s">
        <v>164</v>
      </c>
      <c r="E436" s="132" t="s">
        <v>981</v>
      </c>
      <c r="F436" s="133" t="s">
        <v>982</v>
      </c>
      <c r="G436" s="134" t="s">
        <v>175</v>
      </c>
      <c r="H436" s="135">
        <v>85</v>
      </c>
      <c r="I436" s="136">
        <v>135.93</v>
      </c>
      <c r="J436" s="137">
        <f>ROUND(I436*H436,2)</f>
        <v>11554.05</v>
      </c>
      <c r="K436" s="133" t="s">
        <v>168</v>
      </c>
      <c r="L436" s="31"/>
      <c r="M436" s="138" t="s">
        <v>1</v>
      </c>
      <c r="N436" s="139" t="s">
        <v>42</v>
      </c>
      <c r="P436" s="140">
        <f>O436*H436</f>
        <v>0</v>
      </c>
      <c r="Q436" s="140">
        <v>1.9300000000000001E-3</v>
      </c>
      <c r="R436" s="140">
        <f>Q436*H436</f>
        <v>0.16405</v>
      </c>
      <c r="S436" s="140">
        <v>0</v>
      </c>
      <c r="T436" s="141">
        <f>S436*H436</f>
        <v>0</v>
      </c>
      <c r="AR436" s="142" t="s">
        <v>169</v>
      </c>
      <c r="AT436" s="142" t="s">
        <v>164</v>
      </c>
      <c r="AU436" s="142" t="s">
        <v>181</v>
      </c>
      <c r="AY436" s="16" t="s">
        <v>161</v>
      </c>
      <c r="BE436" s="143">
        <f>IF(N436="základní",J436,0)</f>
        <v>11554.05</v>
      </c>
      <c r="BF436" s="143">
        <f>IF(N436="snížená",J436,0)</f>
        <v>0</v>
      </c>
      <c r="BG436" s="143">
        <f>IF(N436="zákl. přenesená",J436,0)</f>
        <v>0</v>
      </c>
      <c r="BH436" s="143">
        <f>IF(N436="sníž. přenesená",J436,0)</f>
        <v>0</v>
      </c>
      <c r="BI436" s="143">
        <f>IF(N436="nulová",J436,0)</f>
        <v>0</v>
      </c>
      <c r="BJ436" s="16" t="s">
        <v>85</v>
      </c>
      <c r="BK436" s="143">
        <f>ROUND(I436*H436,2)</f>
        <v>11554.05</v>
      </c>
      <c r="BL436" s="16" t="s">
        <v>169</v>
      </c>
      <c r="BM436" s="142" t="s">
        <v>983</v>
      </c>
    </row>
    <row r="437" spans="2:65" s="1" customFormat="1" ht="29.25">
      <c r="B437" s="31"/>
      <c r="D437" s="144" t="s">
        <v>171</v>
      </c>
      <c r="F437" s="145" t="s">
        <v>984</v>
      </c>
      <c r="I437" s="146"/>
      <c r="L437" s="31"/>
      <c r="M437" s="147"/>
      <c r="T437" s="55"/>
      <c r="AT437" s="16" t="s">
        <v>171</v>
      </c>
      <c r="AU437" s="16" t="s">
        <v>181</v>
      </c>
    </row>
    <row r="438" spans="2:65" s="1" customFormat="1" ht="24.2" customHeight="1">
      <c r="B438" s="31"/>
      <c r="C438" s="131" t="s">
        <v>985</v>
      </c>
      <c r="D438" s="131" t="s">
        <v>164</v>
      </c>
      <c r="E438" s="132" t="s">
        <v>986</v>
      </c>
      <c r="F438" s="133" t="s">
        <v>987</v>
      </c>
      <c r="G438" s="134" t="s">
        <v>175</v>
      </c>
      <c r="H438" s="135">
        <v>658</v>
      </c>
      <c r="I438" s="136">
        <v>102.28</v>
      </c>
      <c r="J438" s="137">
        <f>ROUND(I438*H438,2)</f>
        <v>67300.240000000005</v>
      </c>
      <c r="K438" s="133" t="s">
        <v>168</v>
      </c>
      <c r="L438" s="31"/>
      <c r="M438" s="138" t="s">
        <v>1</v>
      </c>
      <c r="N438" s="139" t="s">
        <v>42</v>
      </c>
      <c r="P438" s="140">
        <f>O438*H438</f>
        <v>0</v>
      </c>
      <c r="Q438" s="140">
        <v>7.3499999999999998E-3</v>
      </c>
      <c r="R438" s="140">
        <f>Q438*H438</f>
        <v>4.8362999999999996</v>
      </c>
      <c r="S438" s="140">
        <v>0</v>
      </c>
      <c r="T438" s="141">
        <f>S438*H438</f>
        <v>0</v>
      </c>
      <c r="AR438" s="142" t="s">
        <v>169</v>
      </c>
      <c r="AT438" s="142" t="s">
        <v>164</v>
      </c>
      <c r="AU438" s="142" t="s">
        <v>181</v>
      </c>
      <c r="AY438" s="16" t="s">
        <v>161</v>
      </c>
      <c r="BE438" s="143">
        <f>IF(N438="základní",J438,0)</f>
        <v>67300.240000000005</v>
      </c>
      <c r="BF438" s="143">
        <f>IF(N438="snížená",J438,0)</f>
        <v>0</v>
      </c>
      <c r="BG438" s="143">
        <f>IF(N438="zákl. přenesená",J438,0)</f>
        <v>0</v>
      </c>
      <c r="BH438" s="143">
        <f>IF(N438="sníž. přenesená",J438,0)</f>
        <v>0</v>
      </c>
      <c r="BI438" s="143">
        <f>IF(N438="nulová",J438,0)</f>
        <v>0</v>
      </c>
      <c r="BJ438" s="16" t="s">
        <v>85</v>
      </c>
      <c r="BK438" s="143">
        <f>ROUND(I438*H438,2)</f>
        <v>67300.240000000005</v>
      </c>
      <c r="BL438" s="16" t="s">
        <v>169</v>
      </c>
      <c r="BM438" s="142" t="s">
        <v>988</v>
      </c>
    </row>
    <row r="439" spans="2:65" s="1" customFormat="1" ht="16.5" customHeight="1">
      <c r="B439" s="31"/>
      <c r="C439" s="131" t="s">
        <v>989</v>
      </c>
      <c r="D439" s="131" t="s">
        <v>164</v>
      </c>
      <c r="E439" s="132" t="s">
        <v>990</v>
      </c>
      <c r="F439" s="133" t="s">
        <v>991</v>
      </c>
      <c r="G439" s="134" t="s">
        <v>175</v>
      </c>
      <c r="H439" s="135">
        <v>315</v>
      </c>
      <c r="I439" s="136">
        <v>74.3</v>
      </c>
      <c r="J439" s="137">
        <f>ROUND(I439*H439,2)</f>
        <v>23404.5</v>
      </c>
      <c r="K439" s="133" t="s">
        <v>168</v>
      </c>
      <c r="L439" s="31"/>
      <c r="M439" s="138" t="s">
        <v>1</v>
      </c>
      <c r="N439" s="139" t="s">
        <v>42</v>
      </c>
      <c r="P439" s="140">
        <f>O439*H439</f>
        <v>0</v>
      </c>
      <c r="Q439" s="140">
        <v>2.5999999999999998E-4</v>
      </c>
      <c r="R439" s="140">
        <f>Q439*H439</f>
        <v>8.1899999999999987E-2</v>
      </c>
      <c r="S439" s="140">
        <v>0</v>
      </c>
      <c r="T439" s="141">
        <f>S439*H439</f>
        <v>0</v>
      </c>
      <c r="AR439" s="142" t="s">
        <v>169</v>
      </c>
      <c r="AT439" s="142" t="s">
        <v>164</v>
      </c>
      <c r="AU439" s="142" t="s">
        <v>181</v>
      </c>
      <c r="AY439" s="16" t="s">
        <v>161</v>
      </c>
      <c r="BE439" s="143">
        <f>IF(N439="základní",J439,0)</f>
        <v>23404.5</v>
      </c>
      <c r="BF439" s="143">
        <f>IF(N439="snížená",J439,0)</f>
        <v>0</v>
      </c>
      <c r="BG439" s="143">
        <f>IF(N439="zákl. přenesená",J439,0)</f>
        <v>0</v>
      </c>
      <c r="BH439" s="143">
        <f>IF(N439="sníž. přenesená",J439,0)</f>
        <v>0</v>
      </c>
      <c r="BI439" s="143">
        <f>IF(N439="nulová",J439,0)</f>
        <v>0</v>
      </c>
      <c r="BJ439" s="16" t="s">
        <v>85</v>
      </c>
      <c r="BK439" s="143">
        <f>ROUND(I439*H439,2)</f>
        <v>23404.5</v>
      </c>
      <c r="BL439" s="16" t="s">
        <v>169</v>
      </c>
      <c r="BM439" s="142" t="s">
        <v>992</v>
      </c>
    </row>
    <row r="440" spans="2:65" s="1" customFormat="1" ht="29.25">
      <c r="B440" s="31"/>
      <c r="D440" s="144" t="s">
        <v>171</v>
      </c>
      <c r="F440" s="145" t="s">
        <v>993</v>
      </c>
      <c r="I440" s="146"/>
      <c r="L440" s="31"/>
      <c r="M440" s="147"/>
      <c r="T440" s="55"/>
      <c r="AT440" s="16" t="s">
        <v>171</v>
      </c>
      <c r="AU440" s="16" t="s">
        <v>181</v>
      </c>
    </row>
    <row r="441" spans="2:65" s="1" customFormat="1" ht="24.2" customHeight="1">
      <c r="B441" s="31"/>
      <c r="C441" s="131" t="s">
        <v>994</v>
      </c>
      <c r="D441" s="131" t="s">
        <v>164</v>
      </c>
      <c r="E441" s="132" t="s">
        <v>995</v>
      </c>
      <c r="F441" s="133" t="s">
        <v>996</v>
      </c>
      <c r="G441" s="134" t="s">
        <v>175</v>
      </c>
      <c r="H441" s="135">
        <v>316.3</v>
      </c>
      <c r="I441" s="136">
        <v>281.39</v>
      </c>
      <c r="J441" s="137">
        <f>ROUND(I441*H441,2)</f>
        <v>89003.66</v>
      </c>
      <c r="K441" s="133" t="s">
        <v>168</v>
      </c>
      <c r="L441" s="31"/>
      <c r="M441" s="138" t="s">
        <v>1</v>
      </c>
      <c r="N441" s="139" t="s">
        <v>42</v>
      </c>
      <c r="P441" s="140">
        <f>O441*H441</f>
        <v>0</v>
      </c>
      <c r="Q441" s="140">
        <v>4.3800000000000002E-3</v>
      </c>
      <c r="R441" s="140">
        <f>Q441*H441</f>
        <v>1.385394</v>
      </c>
      <c r="S441" s="140">
        <v>0</v>
      </c>
      <c r="T441" s="141">
        <f>S441*H441</f>
        <v>0</v>
      </c>
      <c r="AR441" s="142" t="s">
        <v>169</v>
      </c>
      <c r="AT441" s="142" t="s">
        <v>164</v>
      </c>
      <c r="AU441" s="142" t="s">
        <v>181</v>
      </c>
      <c r="AY441" s="16" t="s">
        <v>161</v>
      </c>
      <c r="BE441" s="143">
        <f>IF(N441="základní",J441,0)</f>
        <v>89003.66</v>
      </c>
      <c r="BF441" s="143">
        <f>IF(N441="snížená",J441,0)</f>
        <v>0</v>
      </c>
      <c r="BG441" s="143">
        <f>IF(N441="zákl. přenesená",J441,0)</f>
        <v>0</v>
      </c>
      <c r="BH441" s="143">
        <f>IF(N441="sníž. přenesená",J441,0)</f>
        <v>0</v>
      </c>
      <c r="BI441" s="143">
        <f>IF(N441="nulová",J441,0)</f>
        <v>0</v>
      </c>
      <c r="BJ441" s="16" t="s">
        <v>85</v>
      </c>
      <c r="BK441" s="143">
        <f>ROUND(I441*H441,2)</f>
        <v>89003.66</v>
      </c>
      <c r="BL441" s="16" t="s">
        <v>169</v>
      </c>
      <c r="BM441" s="142" t="s">
        <v>997</v>
      </c>
    </row>
    <row r="442" spans="2:65" s="1" customFormat="1" ht="29.25">
      <c r="B442" s="31"/>
      <c r="D442" s="144" t="s">
        <v>171</v>
      </c>
      <c r="F442" s="145" t="s">
        <v>998</v>
      </c>
      <c r="I442" s="146"/>
      <c r="L442" s="31"/>
      <c r="M442" s="147"/>
      <c r="T442" s="55"/>
      <c r="AT442" s="16" t="s">
        <v>171</v>
      </c>
      <c r="AU442" s="16" t="s">
        <v>181</v>
      </c>
    </row>
    <row r="443" spans="2:65" s="12" customFormat="1">
      <c r="B443" s="148"/>
      <c r="D443" s="144" t="s">
        <v>178</v>
      </c>
      <c r="E443" s="149" t="s">
        <v>1</v>
      </c>
      <c r="F443" s="150" t="s">
        <v>999</v>
      </c>
      <c r="H443" s="151">
        <v>316.3</v>
      </c>
      <c r="I443" s="152"/>
      <c r="L443" s="148"/>
      <c r="M443" s="153"/>
      <c r="T443" s="154"/>
      <c r="AT443" s="149" t="s">
        <v>178</v>
      </c>
      <c r="AU443" s="149" t="s">
        <v>181</v>
      </c>
      <c r="AV443" s="12" t="s">
        <v>87</v>
      </c>
      <c r="AW443" s="12" t="s">
        <v>33</v>
      </c>
      <c r="AX443" s="12" t="s">
        <v>77</v>
      </c>
      <c r="AY443" s="149" t="s">
        <v>161</v>
      </c>
    </row>
    <row r="444" spans="2:65" s="13" customFormat="1">
      <c r="B444" s="155"/>
      <c r="D444" s="144" t="s">
        <v>178</v>
      </c>
      <c r="E444" s="156" t="s">
        <v>1</v>
      </c>
      <c r="F444" s="157" t="s">
        <v>180</v>
      </c>
      <c r="H444" s="158">
        <v>316.3</v>
      </c>
      <c r="I444" s="159"/>
      <c r="L444" s="155"/>
      <c r="M444" s="160"/>
      <c r="T444" s="161"/>
      <c r="AT444" s="156" t="s">
        <v>178</v>
      </c>
      <c r="AU444" s="156" t="s">
        <v>181</v>
      </c>
      <c r="AV444" s="13" t="s">
        <v>169</v>
      </c>
      <c r="AW444" s="13" t="s">
        <v>33</v>
      </c>
      <c r="AX444" s="13" t="s">
        <v>85</v>
      </c>
      <c r="AY444" s="156" t="s">
        <v>161</v>
      </c>
    </row>
    <row r="445" spans="2:65" s="1" customFormat="1" ht="24.2" customHeight="1">
      <c r="B445" s="31"/>
      <c r="C445" s="131" t="s">
        <v>1000</v>
      </c>
      <c r="D445" s="131" t="s">
        <v>164</v>
      </c>
      <c r="E445" s="132" t="s">
        <v>1001</v>
      </c>
      <c r="F445" s="133" t="s">
        <v>1002</v>
      </c>
      <c r="G445" s="134" t="s">
        <v>175</v>
      </c>
      <c r="H445" s="135">
        <v>231.3</v>
      </c>
      <c r="I445" s="136">
        <v>171.43</v>
      </c>
      <c r="J445" s="137">
        <f>ROUND(I445*H445,2)</f>
        <v>39651.760000000002</v>
      </c>
      <c r="K445" s="133" t="s">
        <v>168</v>
      </c>
      <c r="L445" s="31"/>
      <c r="M445" s="138" t="s">
        <v>1</v>
      </c>
      <c r="N445" s="139" t="s">
        <v>42</v>
      </c>
      <c r="P445" s="140">
        <f>O445*H445</f>
        <v>0</v>
      </c>
      <c r="Q445" s="140">
        <v>3.0000000000000001E-3</v>
      </c>
      <c r="R445" s="140">
        <f>Q445*H445</f>
        <v>0.69390000000000007</v>
      </c>
      <c r="S445" s="140">
        <v>0</v>
      </c>
      <c r="T445" s="141">
        <f>S445*H445</f>
        <v>0</v>
      </c>
      <c r="AR445" s="142" t="s">
        <v>169</v>
      </c>
      <c r="AT445" s="142" t="s">
        <v>164</v>
      </c>
      <c r="AU445" s="142" t="s">
        <v>181</v>
      </c>
      <c r="AY445" s="16" t="s">
        <v>161</v>
      </c>
      <c r="BE445" s="143">
        <f>IF(N445="základní",J445,0)</f>
        <v>39651.760000000002</v>
      </c>
      <c r="BF445" s="143">
        <f>IF(N445="snížená",J445,0)</f>
        <v>0</v>
      </c>
      <c r="BG445" s="143">
        <f>IF(N445="zákl. přenesená",J445,0)</f>
        <v>0</v>
      </c>
      <c r="BH445" s="143">
        <f>IF(N445="sníž. přenesená",J445,0)</f>
        <v>0</v>
      </c>
      <c r="BI445" s="143">
        <f>IF(N445="nulová",J445,0)</f>
        <v>0</v>
      </c>
      <c r="BJ445" s="16" t="s">
        <v>85</v>
      </c>
      <c r="BK445" s="143">
        <f>ROUND(I445*H445,2)</f>
        <v>39651.760000000002</v>
      </c>
      <c r="BL445" s="16" t="s">
        <v>169</v>
      </c>
      <c r="BM445" s="142" t="s">
        <v>1003</v>
      </c>
    </row>
    <row r="446" spans="2:65" s="1" customFormat="1" ht="29.25">
      <c r="B446" s="31"/>
      <c r="D446" s="144" t="s">
        <v>171</v>
      </c>
      <c r="F446" s="145" t="s">
        <v>1004</v>
      </c>
      <c r="I446" s="146"/>
      <c r="L446" s="31"/>
      <c r="M446" s="147"/>
      <c r="T446" s="55"/>
      <c r="AT446" s="16" t="s">
        <v>171</v>
      </c>
      <c r="AU446" s="16" t="s">
        <v>181</v>
      </c>
    </row>
    <row r="447" spans="2:65" s="12" customFormat="1">
      <c r="B447" s="148"/>
      <c r="D447" s="144" t="s">
        <v>178</v>
      </c>
      <c r="E447" s="149" t="s">
        <v>1</v>
      </c>
      <c r="F447" s="150" t="s">
        <v>1005</v>
      </c>
      <c r="H447" s="151">
        <v>231.3</v>
      </c>
      <c r="I447" s="152"/>
      <c r="L447" s="148"/>
      <c r="M447" s="153"/>
      <c r="T447" s="154"/>
      <c r="AT447" s="149" t="s">
        <v>178</v>
      </c>
      <c r="AU447" s="149" t="s">
        <v>181</v>
      </c>
      <c r="AV447" s="12" t="s">
        <v>87</v>
      </c>
      <c r="AW447" s="12" t="s">
        <v>33</v>
      </c>
      <c r="AX447" s="12" t="s">
        <v>77</v>
      </c>
      <c r="AY447" s="149" t="s">
        <v>161</v>
      </c>
    </row>
    <row r="448" spans="2:65" s="13" customFormat="1">
      <c r="B448" s="155"/>
      <c r="D448" s="144" t="s">
        <v>178</v>
      </c>
      <c r="E448" s="156" t="s">
        <v>1</v>
      </c>
      <c r="F448" s="157" t="s">
        <v>180</v>
      </c>
      <c r="H448" s="158">
        <v>231.3</v>
      </c>
      <c r="I448" s="159"/>
      <c r="L448" s="155"/>
      <c r="M448" s="160"/>
      <c r="T448" s="161"/>
      <c r="AT448" s="156" t="s">
        <v>178</v>
      </c>
      <c r="AU448" s="156" t="s">
        <v>181</v>
      </c>
      <c r="AV448" s="13" t="s">
        <v>169</v>
      </c>
      <c r="AW448" s="13" t="s">
        <v>33</v>
      </c>
      <c r="AX448" s="13" t="s">
        <v>85</v>
      </c>
      <c r="AY448" s="156" t="s">
        <v>161</v>
      </c>
    </row>
    <row r="449" spans="2:65" s="1" customFormat="1" ht="24.2" customHeight="1">
      <c r="B449" s="31"/>
      <c r="C449" s="131" t="s">
        <v>1006</v>
      </c>
      <c r="D449" s="131" t="s">
        <v>164</v>
      </c>
      <c r="E449" s="132" t="s">
        <v>1007</v>
      </c>
      <c r="F449" s="133" t="s">
        <v>1008</v>
      </c>
      <c r="G449" s="134" t="s">
        <v>175</v>
      </c>
      <c r="H449" s="135">
        <v>660</v>
      </c>
      <c r="I449" s="136">
        <v>361.39</v>
      </c>
      <c r="J449" s="137">
        <f>ROUND(I449*H449,2)</f>
        <v>238517.4</v>
      </c>
      <c r="K449" s="133" t="s">
        <v>168</v>
      </c>
      <c r="L449" s="31"/>
      <c r="M449" s="138" t="s">
        <v>1</v>
      </c>
      <c r="N449" s="139" t="s">
        <v>42</v>
      </c>
      <c r="P449" s="140">
        <f>O449*H449</f>
        <v>0</v>
      </c>
      <c r="Q449" s="140">
        <v>1.8380000000000001E-2</v>
      </c>
      <c r="R449" s="140">
        <f>Q449*H449</f>
        <v>12.130800000000001</v>
      </c>
      <c r="S449" s="140">
        <v>0</v>
      </c>
      <c r="T449" s="141">
        <f>S449*H449</f>
        <v>0</v>
      </c>
      <c r="AR449" s="142" t="s">
        <v>169</v>
      </c>
      <c r="AT449" s="142" t="s">
        <v>164</v>
      </c>
      <c r="AU449" s="142" t="s">
        <v>181</v>
      </c>
      <c r="AY449" s="16" t="s">
        <v>161</v>
      </c>
      <c r="BE449" s="143">
        <f>IF(N449="základní",J449,0)</f>
        <v>238517.4</v>
      </c>
      <c r="BF449" s="143">
        <f>IF(N449="snížená",J449,0)</f>
        <v>0</v>
      </c>
      <c r="BG449" s="143">
        <f>IF(N449="zákl. přenesená",J449,0)</f>
        <v>0</v>
      </c>
      <c r="BH449" s="143">
        <f>IF(N449="sníž. přenesená",J449,0)</f>
        <v>0</v>
      </c>
      <c r="BI449" s="143">
        <f>IF(N449="nulová",J449,0)</f>
        <v>0</v>
      </c>
      <c r="BJ449" s="16" t="s">
        <v>85</v>
      </c>
      <c r="BK449" s="143">
        <f>ROUND(I449*H449,2)</f>
        <v>238517.4</v>
      </c>
      <c r="BL449" s="16" t="s">
        <v>169</v>
      </c>
      <c r="BM449" s="142" t="s">
        <v>1009</v>
      </c>
    </row>
    <row r="450" spans="2:65" s="1" customFormat="1" ht="39">
      <c r="B450" s="31"/>
      <c r="D450" s="144" t="s">
        <v>171</v>
      </c>
      <c r="F450" s="145" t="s">
        <v>1010</v>
      </c>
      <c r="I450" s="146"/>
      <c r="L450" s="31"/>
      <c r="M450" s="147"/>
      <c r="T450" s="55"/>
      <c r="AT450" s="16" t="s">
        <v>171</v>
      </c>
      <c r="AU450" s="16" t="s">
        <v>181</v>
      </c>
    </row>
    <row r="451" spans="2:65" s="12" customFormat="1">
      <c r="B451" s="148"/>
      <c r="D451" s="144" t="s">
        <v>178</v>
      </c>
      <c r="E451" s="149" t="s">
        <v>1</v>
      </c>
      <c r="F451" s="150" t="s">
        <v>1011</v>
      </c>
      <c r="H451" s="151">
        <v>660</v>
      </c>
      <c r="I451" s="152"/>
      <c r="L451" s="148"/>
      <c r="M451" s="153"/>
      <c r="T451" s="154"/>
      <c r="AT451" s="149" t="s">
        <v>178</v>
      </c>
      <c r="AU451" s="149" t="s">
        <v>181</v>
      </c>
      <c r="AV451" s="12" t="s">
        <v>87</v>
      </c>
      <c r="AW451" s="12" t="s">
        <v>33</v>
      </c>
      <c r="AX451" s="12" t="s">
        <v>77</v>
      </c>
      <c r="AY451" s="149" t="s">
        <v>161</v>
      </c>
    </row>
    <row r="452" spans="2:65" s="13" customFormat="1">
      <c r="B452" s="155"/>
      <c r="D452" s="144" t="s">
        <v>178</v>
      </c>
      <c r="E452" s="156" t="s">
        <v>1</v>
      </c>
      <c r="F452" s="157" t="s">
        <v>180</v>
      </c>
      <c r="H452" s="158">
        <v>660</v>
      </c>
      <c r="I452" s="159"/>
      <c r="L452" s="155"/>
      <c r="M452" s="160"/>
      <c r="T452" s="161"/>
      <c r="AT452" s="156" t="s">
        <v>178</v>
      </c>
      <c r="AU452" s="156" t="s">
        <v>181</v>
      </c>
      <c r="AV452" s="13" t="s">
        <v>169</v>
      </c>
      <c r="AW452" s="13" t="s">
        <v>33</v>
      </c>
      <c r="AX452" s="13" t="s">
        <v>85</v>
      </c>
      <c r="AY452" s="156" t="s">
        <v>161</v>
      </c>
    </row>
    <row r="453" spans="2:65" s="1" customFormat="1" ht="24.2" customHeight="1">
      <c r="B453" s="31"/>
      <c r="C453" s="131" t="s">
        <v>1012</v>
      </c>
      <c r="D453" s="131" t="s">
        <v>164</v>
      </c>
      <c r="E453" s="132" t="s">
        <v>1013</v>
      </c>
      <c r="F453" s="133" t="s">
        <v>1014</v>
      </c>
      <c r="G453" s="134" t="s">
        <v>175</v>
      </c>
      <c r="H453" s="135">
        <v>85</v>
      </c>
      <c r="I453" s="136">
        <v>386.77</v>
      </c>
      <c r="J453" s="137">
        <f>ROUND(I453*H453,2)</f>
        <v>32875.449999999997</v>
      </c>
      <c r="K453" s="133" t="s">
        <v>168</v>
      </c>
      <c r="L453" s="31"/>
      <c r="M453" s="138" t="s">
        <v>1</v>
      </c>
      <c r="N453" s="139" t="s">
        <v>42</v>
      </c>
      <c r="P453" s="140">
        <f>O453*H453</f>
        <v>0</v>
      </c>
      <c r="Q453" s="140">
        <v>2.8400000000000002E-2</v>
      </c>
      <c r="R453" s="140">
        <f>Q453*H453</f>
        <v>2.4140000000000001</v>
      </c>
      <c r="S453" s="140">
        <v>0</v>
      </c>
      <c r="T453" s="141">
        <f>S453*H453</f>
        <v>0</v>
      </c>
      <c r="AR453" s="142" t="s">
        <v>169</v>
      </c>
      <c r="AT453" s="142" t="s">
        <v>164</v>
      </c>
      <c r="AU453" s="142" t="s">
        <v>181</v>
      </c>
      <c r="AY453" s="16" t="s">
        <v>161</v>
      </c>
      <c r="BE453" s="143">
        <f>IF(N453="základní",J453,0)</f>
        <v>32875.449999999997</v>
      </c>
      <c r="BF453" s="143">
        <f>IF(N453="snížená",J453,0)</f>
        <v>0</v>
      </c>
      <c r="BG453" s="143">
        <f>IF(N453="zákl. přenesená",J453,0)</f>
        <v>0</v>
      </c>
      <c r="BH453" s="143">
        <f>IF(N453="sníž. přenesená",J453,0)</f>
        <v>0</v>
      </c>
      <c r="BI453" s="143">
        <f>IF(N453="nulová",J453,0)</f>
        <v>0</v>
      </c>
      <c r="BJ453" s="16" t="s">
        <v>85</v>
      </c>
      <c r="BK453" s="143">
        <f>ROUND(I453*H453,2)</f>
        <v>32875.449999999997</v>
      </c>
      <c r="BL453" s="16" t="s">
        <v>169</v>
      </c>
      <c r="BM453" s="142" t="s">
        <v>1015</v>
      </c>
    </row>
    <row r="454" spans="2:65" s="1" customFormat="1" ht="39">
      <c r="B454" s="31"/>
      <c r="D454" s="144" t="s">
        <v>171</v>
      </c>
      <c r="F454" s="145" t="s">
        <v>1016</v>
      </c>
      <c r="I454" s="146"/>
      <c r="L454" s="31"/>
      <c r="M454" s="147"/>
      <c r="T454" s="55"/>
      <c r="AT454" s="16" t="s">
        <v>171</v>
      </c>
      <c r="AU454" s="16" t="s">
        <v>181</v>
      </c>
    </row>
    <row r="455" spans="2:65" s="1" customFormat="1" ht="33" customHeight="1">
      <c r="B455" s="31"/>
      <c r="C455" s="131" t="s">
        <v>1017</v>
      </c>
      <c r="D455" s="131" t="s">
        <v>164</v>
      </c>
      <c r="E455" s="132" t="s">
        <v>1018</v>
      </c>
      <c r="F455" s="133" t="s">
        <v>1019</v>
      </c>
      <c r="G455" s="134" t="s">
        <v>175</v>
      </c>
      <c r="H455" s="135">
        <v>85</v>
      </c>
      <c r="I455" s="136">
        <v>74.63</v>
      </c>
      <c r="J455" s="137">
        <f>ROUND(I455*H455,2)</f>
        <v>6343.55</v>
      </c>
      <c r="K455" s="133" t="s">
        <v>168</v>
      </c>
      <c r="L455" s="31"/>
      <c r="M455" s="138" t="s">
        <v>1</v>
      </c>
      <c r="N455" s="139" t="s">
        <v>42</v>
      </c>
      <c r="P455" s="140">
        <f>O455*H455</f>
        <v>0</v>
      </c>
      <c r="Q455" s="140">
        <v>1.04E-2</v>
      </c>
      <c r="R455" s="140">
        <f>Q455*H455</f>
        <v>0.88400000000000001</v>
      </c>
      <c r="S455" s="140">
        <v>0</v>
      </c>
      <c r="T455" s="141">
        <f>S455*H455</f>
        <v>0</v>
      </c>
      <c r="AR455" s="142" t="s">
        <v>169</v>
      </c>
      <c r="AT455" s="142" t="s">
        <v>164</v>
      </c>
      <c r="AU455" s="142" t="s">
        <v>181</v>
      </c>
      <c r="AY455" s="16" t="s">
        <v>161</v>
      </c>
      <c r="BE455" s="143">
        <f>IF(N455="základní",J455,0)</f>
        <v>6343.55</v>
      </c>
      <c r="BF455" s="143">
        <f>IF(N455="snížená",J455,0)</f>
        <v>0</v>
      </c>
      <c r="BG455" s="143">
        <f>IF(N455="zákl. přenesená",J455,0)</f>
        <v>0</v>
      </c>
      <c r="BH455" s="143">
        <f>IF(N455="sníž. přenesená",J455,0)</f>
        <v>0</v>
      </c>
      <c r="BI455" s="143">
        <f>IF(N455="nulová",J455,0)</f>
        <v>0</v>
      </c>
      <c r="BJ455" s="16" t="s">
        <v>85</v>
      </c>
      <c r="BK455" s="143">
        <f>ROUND(I455*H455,2)</f>
        <v>6343.55</v>
      </c>
      <c r="BL455" s="16" t="s">
        <v>169</v>
      </c>
      <c r="BM455" s="142" t="s">
        <v>1020</v>
      </c>
    </row>
    <row r="456" spans="2:65" s="1" customFormat="1" ht="24.2" customHeight="1">
      <c r="B456" s="31"/>
      <c r="C456" s="131" t="s">
        <v>1021</v>
      </c>
      <c r="D456" s="131" t="s">
        <v>164</v>
      </c>
      <c r="E456" s="132" t="s">
        <v>1022</v>
      </c>
      <c r="F456" s="133" t="s">
        <v>1023</v>
      </c>
      <c r="G456" s="134" t="s">
        <v>175</v>
      </c>
      <c r="H456" s="135">
        <v>663</v>
      </c>
      <c r="I456" s="136">
        <v>259.68</v>
      </c>
      <c r="J456" s="137">
        <f>ROUND(I456*H456,2)</f>
        <v>172167.84</v>
      </c>
      <c r="K456" s="133" t="s">
        <v>168</v>
      </c>
      <c r="L456" s="31"/>
      <c r="M456" s="138" t="s">
        <v>1</v>
      </c>
      <c r="N456" s="139" t="s">
        <v>42</v>
      </c>
      <c r="P456" s="140">
        <f>O456*H456</f>
        <v>0</v>
      </c>
      <c r="Q456" s="140">
        <v>4.3800000000000002E-3</v>
      </c>
      <c r="R456" s="140">
        <f>Q456*H456</f>
        <v>2.90394</v>
      </c>
      <c r="S456" s="140">
        <v>0</v>
      </c>
      <c r="T456" s="141">
        <f>S456*H456</f>
        <v>0</v>
      </c>
      <c r="AR456" s="142" t="s">
        <v>169</v>
      </c>
      <c r="AT456" s="142" t="s">
        <v>164</v>
      </c>
      <c r="AU456" s="142" t="s">
        <v>181</v>
      </c>
      <c r="AY456" s="16" t="s">
        <v>161</v>
      </c>
      <c r="BE456" s="143">
        <f>IF(N456="základní",J456,0)</f>
        <v>172167.84</v>
      </c>
      <c r="BF456" s="143">
        <f>IF(N456="snížená",J456,0)</f>
        <v>0</v>
      </c>
      <c r="BG456" s="143">
        <f>IF(N456="zákl. přenesená",J456,0)</f>
        <v>0</v>
      </c>
      <c r="BH456" s="143">
        <f>IF(N456="sníž. přenesená",J456,0)</f>
        <v>0</v>
      </c>
      <c r="BI456" s="143">
        <f>IF(N456="nulová",J456,0)</f>
        <v>0</v>
      </c>
      <c r="BJ456" s="16" t="s">
        <v>85</v>
      </c>
      <c r="BK456" s="143">
        <f>ROUND(I456*H456,2)</f>
        <v>172167.84</v>
      </c>
      <c r="BL456" s="16" t="s">
        <v>169</v>
      </c>
      <c r="BM456" s="142" t="s">
        <v>1024</v>
      </c>
    </row>
    <row r="457" spans="2:65" s="1" customFormat="1" ht="29.25">
      <c r="B457" s="31"/>
      <c r="D457" s="144" t="s">
        <v>171</v>
      </c>
      <c r="F457" s="145" t="s">
        <v>1025</v>
      </c>
      <c r="I457" s="146"/>
      <c r="L457" s="31"/>
      <c r="M457" s="147"/>
      <c r="T457" s="55"/>
      <c r="AT457" s="16" t="s">
        <v>171</v>
      </c>
      <c r="AU457" s="16" t="s">
        <v>181</v>
      </c>
    </row>
    <row r="458" spans="2:65" s="1" customFormat="1" ht="24.2" customHeight="1">
      <c r="B458" s="31"/>
      <c r="C458" s="131" t="s">
        <v>1026</v>
      </c>
      <c r="D458" s="131" t="s">
        <v>164</v>
      </c>
      <c r="E458" s="132" t="s">
        <v>1022</v>
      </c>
      <c r="F458" s="133" t="s">
        <v>1023</v>
      </c>
      <c r="G458" s="134" t="s">
        <v>175</v>
      </c>
      <c r="H458" s="135">
        <v>32.76</v>
      </c>
      <c r="I458" s="136">
        <v>256.88</v>
      </c>
      <c r="J458" s="137">
        <f>ROUND(I458*H458,2)</f>
        <v>8415.39</v>
      </c>
      <c r="K458" s="133" t="s">
        <v>168</v>
      </c>
      <c r="L458" s="31"/>
      <c r="M458" s="138" t="s">
        <v>1</v>
      </c>
      <c r="N458" s="139" t="s">
        <v>42</v>
      </c>
      <c r="P458" s="140">
        <f>O458*H458</f>
        <v>0</v>
      </c>
      <c r="Q458" s="140">
        <v>4.3800000000000002E-3</v>
      </c>
      <c r="R458" s="140">
        <f>Q458*H458</f>
        <v>0.1434888</v>
      </c>
      <c r="S458" s="140">
        <v>0</v>
      </c>
      <c r="T458" s="141">
        <f>S458*H458</f>
        <v>0</v>
      </c>
      <c r="AR458" s="142" t="s">
        <v>169</v>
      </c>
      <c r="AT458" s="142" t="s">
        <v>164</v>
      </c>
      <c r="AU458" s="142" t="s">
        <v>181</v>
      </c>
      <c r="AY458" s="16" t="s">
        <v>161</v>
      </c>
      <c r="BE458" s="143">
        <f>IF(N458="základní",J458,0)</f>
        <v>8415.39</v>
      </c>
      <c r="BF458" s="143">
        <f>IF(N458="snížená",J458,0)</f>
        <v>0</v>
      </c>
      <c r="BG458" s="143">
        <f>IF(N458="zákl. přenesená",J458,0)</f>
        <v>0</v>
      </c>
      <c r="BH458" s="143">
        <f>IF(N458="sníž. přenesená",J458,0)</f>
        <v>0</v>
      </c>
      <c r="BI458" s="143">
        <f>IF(N458="nulová",J458,0)</f>
        <v>0</v>
      </c>
      <c r="BJ458" s="16" t="s">
        <v>85</v>
      </c>
      <c r="BK458" s="143">
        <f>ROUND(I458*H458,2)</f>
        <v>8415.39</v>
      </c>
      <c r="BL458" s="16" t="s">
        <v>169</v>
      </c>
      <c r="BM458" s="142" t="s">
        <v>1027</v>
      </c>
    </row>
    <row r="459" spans="2:65" s="1" customFormat="1" ht="29.25">
      <c r="B459" s="31"/>
      <c r="D459" s="144" t="s">
        <v>171</v>
      </c>
      <c r="F459" s="145" t="s">
        <v>1028</v>
      </c>
      <c r="I459" s="146"/>
      <c r="L459" s="31"/>
      <c r="M459" s="147"/>
      <c r="T459" s="55"/>
      <c r="AT459" s="16" t="s">
        <v>171</v>
      </c>
      <c r="AU459" s="16" t="s">
        <v>181</v>
      </c>
    </row>
    <row r="460" spans="2:65" s="12" customFormat="1">
      <c r="B460" s="148"/>
      <c r="D460" s="144" t="s">
        <v>178</v>
      </c>
      <c r="E460" s="149" t="s">
        <v>1</v>
      </c>
      <c r="F460" s="150" t="s">
        <v>1029</v>
      </c>
      <c r="H460" s="151">
        <v>32.76</v>
      </c>
      <c r="I460" s="152"/>
      <c r="L460" s="148"/>
      <c r="M460" s="153"/>
      <c r="T460" s="154"/>
      <c r="AT460" s="149" t="s">
        <v>178</v>
      </c>
      <c r="AU460" s="149" t="s">
        <v>181</v>
      </c>
      <c r="AV460" s="12" t="s">
        <v>87</v>
      </c>
      <c r="AW460" s="12" t="s">
        <v>33</v>
      </c>
      <c r="AX460" s="12" t="s">
        <v>77</v>
      </c>
      <c r="AY460" s="149" t="s">
        <v>161</v>
      </c>
    </row>
    <row r="461" spans="2:65" s="13" customFormat="1">
      <c r="B461" s="155"/>
      <c r="D461" s="144" t="s">
        <v>178</v>
      </c>
      <c r="E461" s="156" t="s">
        <v>1</v>
      </c>
      <c r="F461" s="157" t="s">
        <v>180</v>
      </c>
      <c r="H461" s="158">
        <v>32.76</v>
      </c>
      <c r="I461" s="159"/>
      <c r="L461" s="155"/>
      <c r="M461" s="160"/>
      <c r="T461" s="161"/>
      <c r="AT461" s="156" t="s">
        <v>178</v>
      </c>
      <c r="AU461" s="156" t="s">
        <v>181</v>
      </c>
      <c r="AV461" s="13" t="s">
        <v>169</v>
      </c>
      <c r="AW461" s="13" t="s">
        <v>33</v>
      </c>
      <c r="AX461" s="13" t="s">
        <v>85</v>
      </c>
      <c r="AY461" s="156" t="s">
        <v>161</v>
      </c>
    </row>
    <row r="462" spans="2:65" s="1" customFormat="1" ht="24.2" customHeight="1">
      <c r="B462" s="31"/>
      <c r="C462" s="131" t="s">
        <v>1030</v>
      </c>
      <c r="D462" s="131" t="s">
        <v>164</v>
      </c>
      <c r="E462" s="132" t="s">
        <v>1022</v>
      </c>
      <c r="F462" s="133" t="s">
        <v>1023</v>
      </c>
      <c r="G462" s="134" t="s">
        <v>175</v>
      </c>
      <c r="H462" s="135">
        <v>403</v>
      </c>
      <c r="I462" s="136">
        <v>260.08</v>
      </c>
      <c r="J462" s="137">
        <f>ROUND(I462*H462,2)</f>
        <v>104812.24</v>
      </c>
      <c r="K462" s="133" t="s">
        <v>168</v>
      </c>
      <c r="L462" s="31"/>
      <c r="M462" s="138" t="s">
        <v>1</v>
      </c>
      <c r="N462" s="139" t="s">
        <v>42</v>
      </c>
      <c r="P462" s="140">
        <f>O462*H462</f>
        <v>0</v>
      </c>
      <c r="Q462" s="140">
        <v>4.3800000000000002E-3</v>
      </c>
      <c r="R462" s="140">
        <f>Q462*H462</f>
        <v>1.7651400000000002</v>
      </c>
      <c r="S462" s="140">
        <v>0</v>
      </c>
      <c r="T462" s="141">
        <f>S462*H462</f>
        <v>0</v>
      </c>
      <c r="AR462" s="142" t="s">
        <v>169</v>
      </c>
      <c r="AT462" s="142" t="s">
        <v>164</v>
      </c>
      <c r="AU462" s="142" t="s">
        <v>181</v>
      </c>
      <c r="AY462" s="16" t="s">
        <v>161</v>
      </c>
      <c r="BE462" s="143">
        <f>IF(N462="základní",J462,0)</f>
        <v>104812.24</v>
      </c>
      <c r="BF462" s="143">
        <f>IF(N462="snížená",J462,0)</f>
        <v>0</v>
      </c>
      <c r="BG462" s="143">
        <f>IF(N462="zákl. přenesená",J462,0)</f>
        <v>0</v>
      </c>
      <c r="BH462" s="143">
        <f>IF(N462="sníž. přenesená",J462,0)</f>
        <v>0</v>
      </c>
      <c r="BI462" s="143">
        <f>IF(N462="nulová",J462,0)</f>
        <v>0</v>
      </c>
      <c r="BJ462" s="16" t="s">
        <v>85</v>
      </c>
      <c r="BK462" s="143">
        <f>ROUND(I462*H462,2)</f>
        <v>104812.24</v>
      </c>
      <c r="BL462" s="16" t="s">
        <v>169</v>
      </c>
      <c r="BM462" s="142" t="s">
        <v>1031</v>
      </c>
    </row>
    <row r="463" spans="2:65" s="1" customFormat="1" ht="29.25">
      <c r="B463" s="31"/>
      <c r="D463" s="144" t="s">
        <v>171</v>
      </c>
      <c r="F463" s="145" t="s">
        <v>1032</v>
      </c>
      <c r="I463" s="146"/>
      <c r="L463" s="31"/>
      <c r="M463" s="147"/>
      <c r="T463" s="55"/>
      <c r="AT463" s="16" t="s">
        <v>171</v>
      </c>
      <c r="AU463" s="16" t="s">
        <v>181</v>
      </c>
    </row>
    <row r="464" spans="2:65" s="12" customFormat="1">
      <c r="B464" s="148"/>
      <c r="D464" s="144" t="s">
        <v>178</v>
      </c>
      <c r="E464" s="149" t="s">
        <v>1</v>
      </c>
      <c r="F464" s="150" t="s">
        <v>1033</v>
      </c>
      <c r="H464" s="151">
        <v>403</v>
      </c>
      <c r="I464" s="152"/>
      <c r="L464" s="148"/>
      <c r="M464" s="153"/>
      <c r="T464" s="154"/>
      <c r="AT464" s="149" t="s">
        <v>178</v>
      </c>
      <c r="AU464" s="149" t="s">
        <v>181</v>
      </c>
      <c r="AV464" s="12" t="s">
        <v>87</v>
      </c>
      <c r="AW464" s="12" t="s">
        <v>33</v>
      </c>
      <c r="AX464" s="12" t="s">
        <v>77</v>
      </c>
      <c r="AY464" s="149" t="s">
        <v>161</v>
      </c>
    </row>
    <row r="465" spans="2:65" s="13" customFormat="1">
      <c r="B465" s="155"/>
      <c r="D465" s="144" t="s">
        <v>178</v>
      </c>
      <c r="E465" s="156" t="s">
        <v>1</v>
      </c>
      <c r="F465" s="157" t="s">
        <v>180</v>
      </c>
      <c r="H465" s="158">
        <v>403</v>
      </c>
      <c r="I465" s="159"/>
      <c r="L465" s="155"/>
      <c r="M465" s="160"/>
      <c r="T465" s="161"/>
      <c r="AT465" s="156" t="s">
        <v>178</v>
      </c>
      <c r="AU465" s="156" t="s">
        <v>181</v>
      </c>
      <c r="AV465" s="13" t="s">
        <v>169</v>
      </c>
      <c r="AW465" s="13" t="s">
        <v>33</v>
      </c>
      <c r="AX465" s="13" t="s">
        <v>85</v>
      </c>
      <c r="AY465" s="156" t="s">
        <v>161</v>
      </c>
    </row>
    <row r="466" spans="2:65" s="1" customFormat="1" ht="24.2" customHeight="1">
      <c r="B466" s="31"/>
      <c r="C466" s="131" t="s">
        <v>1034</v>
      </c>
      <c r="D466" s="131" t="s">
        <v>164</v>
      </c>
      <c r="E466" s="132" t="s">
        <v>1035</v>
      </c>
      <c r="F466" s="133" t="s">
        <v>1036</v>
      </c>
      <c r="G466" s="134" t="s">
        <v>175</v>
      </c>
      <c r="H466" s="135">
        <v>1319.82</v>
      </c>
      <c r="I466" s="136">
        <v>314.64</v>
      </c>
      <c r="J466" s="137">
        <f>ROUND(I466*H466,2)</f>
        <v>415268.16</v>
      </c>
      <c r="K466" s="133" t="s">
        <v>168</v>
      </c>
      <c r="L466" s="31"/>
      <c r="M466" s="138" t="s">
        <v>1</v>
      </c>
      <c r="N466" s="139" t="s">
        <v>42</v>
      </c>
      <c r="P466" s="140">
        <f>O466*H466</f>
        <v>0</v>
      </c>
      <c r="Q466" s="140">
        <v>1.8380000000000001E-2</v>
      </c>
      <c r="R466" s="140">
        <f>Q466*H466</f>
        <v>24.2582916</v>
      </c>
      <c r="S466" s="140">
        <v>0</v>
      </c>
      <c r="T466" s="141">
        <f>S466*H466</f>
        <v>0</v>
      </c>
      <c r="AR466" s="142" t="s">
        <v>169</v>
      </c>
      <c r="AT466" s="142" t="s">
        <v>164</v>
      </c>
      <c r="AU466" s="142" t="s">
        <v>181</v>
      </c>
      <c r="AY466" s="16" t="s">
        <v>161</v>
      </c>
      <c r="BE466" s="143">
        <f>IF(N466="základní",J466,0)</f>
        <v>415268.16</v>
      </c>
      <c r="BF466" s="143">
        <f>IF(N466="snížená",J466,0)</f>
        <v>0</v>
      </c>
      <c r="BG466" s="143">
        <f>IF(N466="zákl. přenesená",J466,0)</f>
        <v>0</v>
      </c>
      <c r="BH466" s="143">
        <f>IF(N466="sníž. přenesená",J466,0)</f>
        <v>0</v>
      </c>
      <c r="BI466" s="143">
        <f>IF(N466="nulová",J466,0)</f>
        <v>0</v>
      </c>
      <c r="BJ466" s="16" t="s">
        <v>85</v>
      </c>
      <c r="BK466" s="143">
        <f>ROUND(I466*H466,2)</f>
        <v>415268.16</v>
      </c>
      <c r="BL466" s="16" t="s">
        <v>169</v>
      </c>
      <c r="BM466" s="142" t="s">
        <v>1037</v>
      </c>
    </row>
    <row r="467" spans="2:65" s="1" customFormat="1" ht="29.25">
      <c r="B467" s="31"/>
      <c r="D467" s="144" t="s">
        <v>171</v>
      </c>
      <c r="F467" s="145" t="s">
        <v>1038</v>
      </c>
      <c r="I467" s="146"/>
      <c r="L467" s="31"/>
      <c r="M467" s="147"/>
      <c r="T467" s="55"/>
      <c r="AT467" s="16" t="s">
        <v>171</v>
      </c>
      <c r="AU467" s="16" t="s">
        <v>181</v>
      </c>
    </row>
    <row r="468" spans="2:65" s="12" customFormat="1" ht="22.5">
      <c r="B468" s="148"/>
      <c r="D468" s="144" t="s">
        <v>178</v>
      </c>
      <c r="E468" s="149" t="s">
        <v>1</v>
      </c>
      <c r="F468" s="150" t="s">
        <v>1039</v>
      </c>
      <c r="H468" s="151">
        <v>1319.82</v>
      </c>
      <c r="I468" s="152"/>
      <c r="L468" s="148"/>
      <c r="M468" s="153"/>
      <c r="T468" s="154"/>
      <c r="AT468" s="149" t="s">
        <v>178</v>
      </c>
      <c r="AU468" s="149" t="s">
        <v>181</v>
      </c>
      <c r="AV468" s="12" t="s">
        <v>87</v>
      </c>
      <c r="AW468" s="12" t="s">
        <v>33</v>
      </c>
      <c r="AX468" s="12" t="s">
        <v>77</v>
      </c>
      <c r="AY468" s="149" t="s">
        <v>161</v>
      </c>
    </row>
    <row r="469" spans="2:65" s="13" customFormat="1">
      <c r="B469" s="155"/>
      <c r="D469" s="144" t="s">
        <v>178</v>
      </c>
      <c r="E469" s="156" t="s">
        <v>1</v>
      </c>
      <c r="F469" s="157" t="s">
        <v>180</v>
      </c>
      <c r="H469" s="158">
        <v>1319.82</v>
      </c>
      <c r="I469" s="159"/>
      <c r="L469" s="155"/>
      <c r="M469" s="160"/>
      <c r="T469" s="161"/>
      <c r="AT469" s="156" t="s">
        <v>178</v>
      </c>
      <c r="AU469" s="156" t="s">
        <v>181</v>
      </c>
      <c r="AV469" s="13" t="s">
        <v>169</v>
      </c>
      <c r="AW469" s="13" t="s">
        <v>33</v>
      </c>
      <c r="AX469" s="13" t="s">
        <v>85</v>
      </c>
      <c r="AY469" s="156" t="s">
        <v>161</v>
      </c>
    </row>
    <row r="470" spans="2:65" s="1" customFormat="1" ht="24.2" customHeight="1">
      <c r="B470" s="31"/>
      <c r="C470" s="131" t="s">
        <v>1040</v>
      </c>
      <c r="D470" s="131" t="s">
        <v>164</v>
      </c>
      <c r="E470" s="132" t="s">
        <v>1035</v>
      </c>
      <c r="F470" s="133" t="s">
        <v>1036</v>
      </c>
      <c r="G470" s="134" t="s">
        <v>175</v>
      </c>
      <c r="H470" s="135">
        <v>1158.8900000000001</v>
      </c>
      <c r="I470" s="136">
        <v>297.22000000000003</v>
      </c>
      <c r="J470" s="137">
        <f>ROUND(I470*H470,2)</f>
        <v>344445.29</v>
      </c>
      <c r="K470" s="133" t="s">
        <v>168</v>
      </c>
      <c r="L470" s="31"/>
      <c r="M470" s="138" t="s">
        <v>1</v>
      </c>
      <c r="N470" s="139" t="s">
        <v>42</v>
      </c>
      <c r="P470" s="140">
        <f>O470*H470</f>
        <v>0</v>
      </c>
      <c r="Q470" s="140">
        <v>1.8380000000000001E-2</v>
      </c>
      <c r="R470" s="140">
        <f>Q470*H470</f>
        <v>21.300398200000004</v>
      </c>
      <c r="S470" s="140">
        <v>0</v>
      </c>
      <c r="T470" s="141">
        <f>S470*H470</f>
        <v>0</v>
      </c>
      <c r="AR470" s="142" t="s">
        <v>169</v>
      </c>
      <c r="AT470" s="142" t="s">
        <v>164</v>
      </c>
      <c r="AU470" s="142" t="s">
        <v>181</v>
      </c>
      <c r="AY470" s="16" t="s">
        <v>161</v>
      </c>
      <c r="BE470" s="143">
        <f>IF(N470="základní",J470,0)</f>
        <v>344445.29</v>
      </c>
      <c r="BF470" s="143">
        <f>IF(N470="snížená",J470,0)</f>
        <v>0</v>
      </c>
      <c r="BG470" s="143">
        <f>IF(N470="zákl. přenesená",J470,0)</f>
        <v>0</v>
      </c>
      <c r="BH470" s="143">
        <f>IF(N470="sníž. přenesená",J470,0)</f>
        <v>0</v>
      </c>
      <c r="BI470" s="143">
        <f>IF(N470="nulová",J470,0)</f>
        <v>0</v>
      </c>
      <c r="BJ470" s="16" t="s">
        <v>85</v>
      </c>
      <c r="BK470" s="143">
        <f>ROUND(I470*H470,2)</f>
        <v>344445.29</v>
      </c>
      <c r="BL470" s="16" t="s">
        <v>169</v>
      </c>
      <c r="BM470" s="142" t="s">
        <v>1041</v>
      </c>
    </row>
    <row r="471" spans="2:65" s="1" customFormat="1" ht="29.25">
      <c r="B471" s="31"/>
      <c r="D471" s="144" t="s">
        <v>171</v>
      </c>
      <c r="F471" s="145" t="s">
        <v>1042</v>
      </c>
      <c r="I471" s="146"/>
      <c r="L471" s="31"/>
      <c r="M471" s="147"/>
      <c r="T471" s="55"/>
      <c r="AT471" s="16" t="s">
        <v>171</v>
      </c>
      <c r="AU471" s="16" t="s">
        <v>181</v>
      </c>
    </row>
    <row r="472" spans="2:65" s="1" customFormat="1" ht="24.2" customHeight="1">
      <c r="B472" s="31"/>
      <c r="C472" s="131" t="s">
        <v>1043</v>
      </c>
      <c r="D472" s="131" t="s">
        <v>164</v>
      </c>
      <c r="E472" s="132" t="s">
        <v>1044</v>
      </c>
      <c r="F472" s="133" t="s">
        <v>1045</v>
      </c>
      <c r="G472" s="134" t="s">
        <v>175</v>
      </c>
      <c r="H472" s="135">
        <v>143</v>
      </c>
      <c r="I472" s="136">
        <v>609.66999999999996</v>
      </c>
      <c r="J472" s="137">
        <f>ROUND(I472*H472,2)</f>
        <v>87182.81</v>
      </c>
      <c r="K472" s="133" t="s">
        <v>168</v>
      </c>
      <c r="L472" s="31"/>
      <c r="M472" s="138" t="s">
        <v>1</v>
      </c>
      <c r="N472" s="139" t="s">
        <v>42</v>
      </c>
      <c r="P472" s="140">
        <f>O472*H472</f>
        <v>0</v>
      </c>
      <c r="Q472" s="140">
        <v>2.7E-2</v>
      </c>
      <c r="R472" s="140">
        <f>Q472*H472</f>
        <v>3.8609999999999998</v>
      </c>
      <c r="S472" s="140">
        <v>0</v>
      </c>
      <c r="T472" s="141">
        <f>S472*H472</f>
        <v>0</v>
      </c>
      <c r="AR472" s="142" t="s">
        <v>169</v>
      </c>
      <c r="AT472" s="142" t="s">
        <v>164</v>
      </c>
      <c r="AU472" s="142" t="s">
        <v>181</v>
      </c>
      <c r="AY472" s="16" t="s">
        <v>161</v>
      </c>
      <c r="BE472" s="143">
        <f>IF(N472="základní",J472,0)</f>
        <v>87182.81</v>
      </c>
      <c r="BF472" s="143">
        <f>IF(N472="snížená",J472,0)</f>
        <v>0</v>
      </c>
      <c r="BG472" s="143">
        <f>IF(N472="zákl. přenesená",J472,0)</f>
        <v>0</v>
      </c>
      <c r="BH472" s="143">
        <f>IF(N472="sníž. přenesená",J472,0)</f>
        <v>0</v>
      </c>
      <c r="BI472" s="143">
        <f>IF(N472="nulová",J472,0)</f>
        <v>0</v>
      </c>
      <c r="BJ472" s="16" t="s">
        <v>85</v>
      </c>
      <c r="BK472" s="143">
        <f>ROUND(I472*H472,2)</f>
        <v>87182.81</v>
      </c>
      <c r="BL472" s="16" t="s">
        <v>169</v>
      </c>
      <c r="BM472" s="142" t="s">
        <v>1046</v>
      </c>
    </row>
    <row r="473" spans="2:65" s="1" customFormat="1" ht="29.25">
      <c r="B473" s="31"/>
      <c r="D473" s="144" t="s">
        <v>171</v>
      </c>
      <c r="F473" s="145" t="s">
        <v>1047</v>
      </c>
      <c r="I473" s="146"/>
      <c r="L473" s="31"/>
      <c r="M473" s="147"/>
      <c r="T473" s="55"/>
      <c r="AT473" s="16" t="s">
        <v>171</v>
      </c>
      <c r="AU473" s="16" t="s">
        <v>181</v>
      </c>
    </row>
    <row r="474" spans="2:65" s="1" customFormat="1" ht="24.2" customHeight="1">
      <c r="B474" s="31"/>
      <c r="C474" s="131" t="s">
        <v>1048</v>
      </c>
      <c r="D474" s="131" t="s">
        <v>164</v>
      </c>
      <c r="E474" s="132" t="s">
        <v>1049</v>
      </c>
      <c r="F474" s="133" t="s">
        <v>1050</v>
      </c>
      <c r="G474" s="134" t="s">
        <v>175</v>
      </c>
      <c r="H474" s="135">
        <v>126.72</v>
      </c>
      <c r="I474" s="136">
        <v>490.86</v>
      </c>
      <c r="J474" s="137">
        <f>ROUND(I474*H474,2)</f>
        <v>62201.78</v>
      </c>
      <c r="K474" s="133" t="s">
        <v>168</v>
      </c>
      <c r="L474" s="31"/>
      <c r="M474" s="138" t="s">
        <v>1</v>
      </c>
      <c r="N474" s="139" t="s">
        <v>42</v>
      </c>
      <c r="P474" s="140">
        <f>O474*H474</f>
        <v>0</v>
      </c>
      <c r="Q474" s="140">
        <v>2.47E-2</v>
      </c>
      <c r="R474" s="140">
        <f>Q474*H474</f>
        <v>3.1299839999999999</v>
      </c>
      <c r="S474" s="140">
        <v>0</v>
      </c>
      <c r="T474" s="141">
        <f>S474*H474</f>
        <v>0</v>
      </c>
      <c r="AR474" s="142" t="s">
        <v>169</v>
      </c>
      <c r="AT474" s="142" t="s">
        <v>164</v>
      </c>
      <c r="AU474" s="142" t="s">
        <v>181</v>
      </c>
      <c r="AY474" s="16" t="s">
        <v>161</v>
      </c>
      <c r="BE474" s="143">
        <f>IF(N474="základní",J474,0)</f>
        <v>62201.78</v>
      </c>
      <c r="BF474" s="143">
        <f>IF(N474="snížená",J474,0)</f>
        <v>0</v>
      </c>
      <c r="BG474" s="143">
        <f>IF(N474="zákl. přenesená",J474,0)</f>
        <v>0</v>
      </c>
      <c r="BH474" s="143">
        <f>IF(N474="sníž. přenesená",J474,0)</f>
        <v>0</v>
      </c>
      <c r="BI474" s="143">
        <f>IF(N474="nulová",J474,0)</f>
        <v>0</v>
      </c>
      <c r="BJ474" s="16" t="s">
        <v>85</v>
      </c>
      <c r="BK474" s="143">
        <f>ROUND(I474*H474,2)</f>
        <v>62201.78</v>
      </c>
      <c r="BL474" s="16" t="s">
        <v>169</v>
      </c>
      <c r="BM474" s="142" t="s">
        <v>1051</v>
      </c>
    </row>
    <row r="475" spans="2:65" s="1" customFormat="1" ht="29.25">
      <c r="B475" s="31"/>
      <c r="D475" s="144" t="s">
        <v>171</v>
      </c>
      <c r="F475" s="145" t="s">
        <v>1052</v>
      </c>
      <c r="I475" s="146"/>
      <c r="L475" s="31"/>
      <c r="M475" s="147"/>
      <c r="T475" s="55"/>
      <c r="AT475" s="16" t="s">
        <v>171</v>
      </c>
      <c r="AU475" s="16" t="s">
        <v>181</v>
      </c>
    </row>
    <row r="476" spans="2:65" s="12" customFormat="1">
      <c r="B476" s="148"/>
      <c r="D476" s="144" t="s">
        <v>178</v>
      </c>
      <c r="E476" s="149" t="s">
        <v>1</v>
      </c>
      <c r="F476" s="150" t="s">
        <v>764</v>
      </c>
      <c r="H476" s="151">
        <v>126.72</v>
      </c>
      <c r="I476" s="152"/>
      <c r="L476" s="148"/>
      <c r="M476" s="153"/>
      <c r="T476" s="154"/>
      <c r="AT476" s="149" t="s">
        <v>178</v>
      </c>
      <c r="AU476" s="149" t="s">
        <v>181</v>
      </c>
      <c r="AV476" s="12" t="s">
        <v>87</v>
      </c>
      <c r="AW476" s="12" t="s">
        <v>33</v>
      </c>
      <c r="AX476" s="12" t="s">
        <v>77</v>
      </c>
      <c r="AY476" s="149" t="s">
        <v>161</v>
      </c>
    </row>
    <row r="477" spans="2:65" s="13" customFormat="1">
      <c r="B477" s="155"/>
      <c r="D477" s="144" t="s">
        <v>178</v>
      </c>
      <c r="E477" s="156" t="s">
        <v>1</v>
      </c>
      <c r="F477" s="157" t="s">
        <v>180</v>
      </c>
      <c r="H477" s="158">
        <v>126.72</v>
      </c>
      <c r="I477" s="159"/>
      <c r="L477" s="155"/>
      <c r="M477" s="160"/>
      <c r="T477" s="161"/>
      <c r="AT477" s="156" t="s">
        <v>178</v>
      </c>
      <c r="AU477" s="156" t="s">
        <v>181</v>
      </c>
      <c r="AV477" s="13" t="s">
        <v>169</v>
      </c>
      <c r="AW477" s="13" t="s">
        <v>33</v>
      </c>
      <c r="AX477" s="13" t="s">
        <v>85</v>
      </c>
      <c r="AY477" s="156" t="s">
        <v>161</v>
      </c>
    </row>
    <row r="478" spans="2:65" s="1" customFormat="1" ht="24.2" customHeight="1">
      <c r="B478" s="31"/>
      <c r="C478" s="131" t="s">
        <v>1053</v>
      </c>
      <c r="D478" s="131" t="s">
        <v>164</v>
      </c>
      <c r="E478" s="132" t="s">
        <v>1054</v>
      </c>
      <c r="F478" s="133" t="s">
        <v>1055</v>
      </c>
      <c r="G478" s="134" t="s">
        <v>175</v>
      </c>
      <c r="H478" s="135">
        <v>147.65</v>
      </c>
      <c r="I478" s="136">
        <v>37.950000000000003</v>
      </c>
      <c r="J478" s="137">
        <f>ROUND(I478*H478,2)</f>
        <v>5603.32</v>
      </c>
      <c r="K478" s="133" t="s">
        <v>168</v>
      </c>
      <c r="L478" s="31"/>
      <c r="M478" s="138" t="s">
        <v>1</v>
      </c>
      <c r="N478" s="139" t="s">
        <v>42</v>
      </c>
      <c r="P478" s="140">
        <f>O478*H478</f>
        <v>0</v>
      </c>
      <c r="Q478" s="140">
        <v>0</v>
      </c>
      <c r="R478" s="140">
        <f>Q478*H478</f>
        <v>0</v>
      </c>
      <c r="S478" s="140">
        <v>0</v>
      </c>
      <c r="T478" s="141">
        <f>S478*H478</f>
        <v>0</v>
      </c>
      <c r="AR478" s="142" t="s">
        <v>169</v>
      </c>
      <c r="AT478" s="142" t="s">
        <v>164</v>
      </c>
      <c r="AU478" s="142" t="s">
        <v>181</v>
      </c>
      <c r="AY478" s="16" t="s">
        <v>161</v>
      </c>
      <c r="BE478" s="143">
        <f>IF(N478="základní",J478,0)</f>
        <v>5603.32</v>
      </c>
      <c r="BF478" s="143">
        <f>IF(N478="snížená",J478,0)</f>
        <v>0</v>
      </c>
      <c r="BG478" s="143">
        <f>IF(N478="zákl. přenesená",J478,0)</f>
        <v>0</v>
      </c>
      <c r="BH478" s="143">
        <f>IF(N478="sníž. přenesená",J478,0)</f>
        <v>0</v>
      </c>
      <c r="BI478" s="143">
        <f>IF(N478="nulová",J478,0)</f>
        <v>0</v>
      </c>
      <c r="BJ478" s="16" t="s">
        <v>85</v>
      </c>
      <c r="BK478" s="143">
        <f>ROUND(I478*H478,2)</f>
        <v>5603.32</v>
      </c>
      <c r="BL478" s="16" t="s">
        <v>169</v>
      </c>
      <c r="BM478" s="142" t="s">
        <v>1056</v>
      </c>
    </row>
    <row r="479" spans="2:65" s="1" customFormat="1" ht="19.5">
      <c r="B479" s="31"/>
      <c r="D479" s="144" t="s">
        <v>171</v>
      </c>
      <c r="F479" s="145" t="s">
        <v>1057</v>
      </c>
      <c r="I479" s="146"/>
      <c r="L479" s="31"/>
      <c r="M479" s="147"/>
      <c r="T479" s="55"/>
      <c r="AT479" s="16" t="s">
        <v>171</v>
      </c>
      <c r="AU479" s="16" t="s">
        <v>181</v>
      </c>
    </row>
    <row r="480" spans="2:65" s="12" customFormat="1">
      <c r="B480" s="148"/>
      <c r="D480" s="144" t="s">
        <v>178</v>
      </c>
      <c r="E480" s="149" t="s">
        <v>1</v>
      </c>
      <c r="F480" s="150" t="s">
        <v>1058</v>
      </c>
      <c r="H480" s="151">
        <v>147.65</v>
      </c>
      <c r="I480" s="152"/>
      <c r="L480" s="148"/>
      <c r="M480" s="153"/>
      <c r="T480" s="154"/>
      <c r="AT480" s="149" t="s">
        <v>178</v>
      </c>
      <c r="AU480" s="149" t="s">
        <v>181</v>
      </c>
      <c r="AV480" s="12" t="s">
        <v>87</v>
      </c>
      <c r="AW480" s="12" t="s">
        <v>33</v>
      </c>
      <c r="AX480" s="12" t="s">
        <v>77</v>
      </c>
      <c r="AY480" s="149" t="s">
        <v>161</v>
      </c>
    </row>
    <row r="481" spans="2:65" s="13" customFormat="1">
      <c r="B481" s="155"/>
      <c r="D481" s="144" t="s">
        <v>178</v>
      </c>
      <c r="E481" s="156" t="s">
        <v>1</v>
      </c>
      <c r="F481" s="157" t="s">
        <v>180</v>
      </c>
      <c r="H481" s="158">
        <v>147.65</v>
      </c>
      <c r="I481" s="159"/>
      <c r="L481" s="155"/>
      <c r="M481" s="160"/>
      <c r="T481" s="161"/>
      <c r="AT481" s="156" t="s">
        <v>178</v>
      </c>
      <c r="AU481" s="156" t="s">
        <v>181</v>
      </c>
      <c r="AV481" s="13" t="s">
        <v>169</v>
      </c>
      <c r="AW481" s="13" t="s">
        <v>33</v>
      </c>
      <c r="AX481" s="13" t="s">
        <v>85</v>
      </c>
      <c r="AY481" s="156" t="s">
        <v>161</v>
      </c>
    </row>
    <row r="482" spans="2:65" s="11" customFormat="1" ht="20.85" customHeight="1">
      <c r="B482" s="119"/>
      <c r="D482" s="120" t="s">
        <v>76</v>
      </c>
      <c r="E482" s="129" t="s">
        <v>486</v>
      </c>
      <c r="F482" s="129" t="s">
        <v>1059</v>
      </c>
      <c r="I482" s="122"/>
      <c r="J482" s="130">
        <f>BK482</f>
        <v>1529167.68</v>
      </c>
      <c r="L482" s="119"/>
      <c r="M482" s="124"/>
      <c r="P482" s="125">
        <f>SUM(P483:P509)</f>
        <v>0</v>
      </c>
      <c r="R482" s="125">
        <f>SUM(R483:R509)</f>
        <v>17.554029799999999</v>
      </c>
      <c r="T482" s="126">
        <f>SUM(T483:T509)</f>
        <v>0</v>
      </c>
      <c r="AR482" s="120" t="s">
        <v>85</v>
      </c>
      <c r="AT482" s="127" t="s">
        <v>76</v>
      </c>
      <c r="AU482" s="127" t="s">
        <v>87</v>
      </c>
      <c r="AY482" s="120" t="s">
        <v>161</v>
      </c>
      <c r="BK482" s="128">
        <f>SUM(BK483:BK509)</f>
        <v>1529167.68</v>
      </c>
    </row>
    <row r="483" spans="2:65" s="1" customFormat="1" ht="44.25" customHeight="1">
      <c r="B483" s="31"/>
      <c r="C483" s="131" t="s">
        <v>1060</v>
      </c>
      <c r="D483" s="131" t="s">
        <v>164</v>
      </c>
      <c r="E483" s="132" t="s">
        <v>1061</v>
      </c>
      <c r="F483" s="133" t="s">
        <v>1062</v>
      </c>
      <c r="G483" s="134" t="s">
        <v>175</v>
      </c>
      <c r="H483" s="135">
        <v>194.3</v>
      </c>
      <c r="I483" s="136">
        <v>563.07000000000005</v>
      </c>
      <c r="J483" s="137">
        <f>ROUND(I483*H483,2)</f>
        <v>109404.5</v>
      </c>
      <c r="K483" s="133" t="s">
        <v>168</v>
      </c>
      <c r="L483" s="31"/>
      <c r="M483" s="138" t="s">
        <v>1</v>
      </c>
      <c r="N483" s="139" t="s">
        <v>42</v>
      </c>
      <c r="P483" s="140">
        <f>O483*H483</f>
        <v>0</v>
      </c>
      <c r="Q483" s="140">
        <v>8.3499999999999998E-3</v>
      </c>
      <c r="R483" s="140">
        <f>Q483*H483</f>
        <v>1.6224050000000001</v>
      </c>
      <c r="S483" s="140">
        <v>0</v>
      </c>
      <c r="T483" s="141">
        <f>S483*H483</f>
        <v>0</v>
      </c>
      <c r="AR483" s="142" t="s">
        <v>169</v>
      </c>
      <c r="AT483" s="142" t="s">
        <v>164</v>
      </c>
      <c r="AU483" s="142" t="s">
        <v>181</v>
      </c>
      <c r="AY483" s="16" t="s">
        <v>161</v>
      </c>
      <c r="BE483" s="143">
        <f>IF(N483="základní",J483,0)</f>
        <v>109404.5</v>
      </c>
      <c r="BF483" s="143">
        <f>IF(N483="snížená",J483,0)</f>
        <v>0</v>
      </c>
      <c r="BG483" s="143">
        <f>IF(N483="zákl. přenesená",J483,0)</f>
        <v>0</v>
      </c>
      <c r="BH483" s="143">
        <f>IF(N483="sníž. přenesená",J483,0)</f>
        <v>0</v>
      </c>
      <c r="BI483" s="143">
        <f>IF(N483="nulová",J483,0)</f>
        <v>0</v>
      </c>
      <c r="BJ483" s="16" t="s">
        <v>85</v>
      </c>
      <c r="BK483" s="143">
        <f>ROUND(I483*H483,2)</f>
        <v>109404.5</v>
      </c>
      <c r="BL483" s="16" t="s">
        <v>169</v>
      </c>
      <c r="BM483" s="142" t="s">
        <v>1063</v>
      </c>
    </row>
    <row r="484" spans="2:65" s="1" customFormat="1" ht="19.5">
      <c r="B484" s="31"/>
      <c r="D484" s="144" t="s">
        <v>171</v>
      </c>
      <c r="F484" s="145" t="s">
        <v>1064</v>
      </c>
      <c r="I484" s="146"/>
      <c r="L484" s="31"/>
      <c r="M484" s="147"/>
      <c r="T484" s="55"/>
      <c r="AT484" s="16" t="s">
        <v>171</v>
      </c>
      <c r="AU484" s="16" t="s">
        <v>181</v>
      </c>
    </row>
    <row r="485" spans="2:65" s="12" customFormat="1">
      <c r="B485" s="148"/>
      <c r="D485" s="144" t="s">
        <v>178</v>
      </c>
      <c r="E485" s="149" t="s">
        <v>1</v>
      </c>
      <c r="F485" s="150" t="s">
        <v>1065</v>
      </c>
      <c r="H485" s="151">
        <v>41.3</v>
      </c>
      <c r="I485" s="152"/>
      <c r="L485" s="148"/>
      <c r="M485" s="153"/>
      <c r="T485" s="154"/>
      <c r="AT485" s="149" t="s">
        <v>178</v>
      </c>
      <c r="AU485" s="149" t="s">
        <v>181</v>
      </c>
      <c r="AV485" s="12" t="s">
        <v>87</v>
      </c>
      <c r="AW485" s="12" t="s">
        <v>33</v>
      </c>
      <c r="AX485" s="12" t="s">
        <v>77</v>
      </c>
      <c r="AY485" s="149" t="s">
        <v>161</v>
      </c>
    </row>
    <row r="486" spans="2:65" s="12" customFormat="1">
      <c r="B486" s="148"/>
      <c r="D486" s="144" t="s">
        <v>178</v>
      </c>
      <c r="E486" s="149" t="s">
        <v>1</v>
      </c>
      <c r="F486" s="150" t="s">
        <v>1066</v>
      </c>
      <c r="H486" s="151">
        <v>66</v>
      </c>
      <c r="I486" s="152"/>
      <c r="L486" s="148"/>
      <c r="M486" s="153"/>
      <c r="T486" s="154"/>
      <c r="AT486" s="149" t="s">
        <v>178</v>
      </c>
      <c r="AU486" s="149" t="s">
        <v>181</v>
      </c>
      <c r="AV486" s="12" t="s">
        <v>87</v>
      </c>
      <c r="AW486" s="12" t="s">
        <v>33</v>
      </c>
      <c r="AX486" s="12" t="s">
        <v>77</v>
      </c>
      <c r="AY486" s="149" t="s">
        <v>161</v>
      </c>
    </row>
    <row r="487" spans="2:65" s="12" customFormat="1">
      <c r="B487" s="148"/>
      <c r="D487" s="144" t="s">
        <v>178</v>
      </c>
      <c r="E487" s="149" t="s">
        <v>1</v>
      </c>
      <c r="F487" s="150" t="s">
        <v>1067</v>
      </c>
      <c r="H487" s="151">
        <v>87</v>
      </c>
      <c r="I487" s="152"/>
      <c r="L487" s="148"/>
      <c r="M487" s="153"/>
      <c r="T487" s="154"/>
      <c r="AT487" s="149" t="s">
        <v>178</v>
      </c>
      <c r="AU487" s="149" t="s">
        <v>181</v>
      </c>
      <c r="AV487" s="12" t="s">
        <v>87</v>
      </c>
      <c r="AW487" s="12" t="s">
        <v>33</v>
      </c>
      <c r="AX487" s="12" t="s">
        <v>77</v>
      </c>
      <c r="AY487" s="149" t="s">
        <v>161</v>
      </c>
    </row>
    <row r="488" spans="2:65" s="13" customFormat="1">
      <c r="B488" s="155"/>
      <c r="D488" s="144" t="s">
        <v>178</v>
      </c>
      <c r="E488" s="156" t="s">
        <v>1</v>
      </c>
      <c r="F488" s="157" t="s">
        <v>180</v>
      </c>
      <c r="H488" s="158">
        <v>194.3</v>
      </c>
      <c r="I488" s="159"/>
      <c r="L488" s="155"/>
      <c r="M488" s="160"/>
      <c r="T488" s="161"/>
      <c r="AT488" s="156" t="s">
        <v>178</v>
      </c>
      <c r="AU488" s="156" t="s">
        <v>181</v>
      </c>
      <c r="AV488" s="13" t="s">
        <v>169</v>
      </c>
      <c r="AW488" s="13" t="s">
        <v>33</v>
      </c>
      <c r="AX488" s="13" t="s">
        <v>85</v>
      </c>
      <c r="AY488" s="156" t="s">
        <v>161</v>
      </c>
    </row>
    <row r="489" spans="2:65" s="1" customFormat="1" ht="24.2" customHeight="1">
      <c r="B489" s="31"/>
      <c r="C489" s="173" t="s">
        <v>1068</v>
      </c>
      <c r="D489" s="173" t="s">
        <v>614</v>
      </c>
      <c r="E489" s="174" t="s">
        <v>1069</v>
      </c>
      <c r="F489" s="175" t="s">
        <v>1070</v>
      </c>
      <c r="G489" s="176" t="s">
        <v>175</v>
      </c>
      <c r="H489" s="177">
        <v>294.05</v>
      </c>
      <c r="I489" s="136">
        <v>228.08</v>
      </c>
      <c r="J489" s="178">
        <f>ROUND(I489*H489,2)</f>
        <v>67066.92</v>
      </c>
      <c r="K489" s="175" t="s">
        <v>168</v>
      </c>
      <c r="L489" s="179"/>
      <c r="M489" s="180" t="s">
        <v>1</v>
      </c>
      <c r="N489" s="181" t="s">
        <v>42</v>
      </c>
      <c r="P489" s="140">
        <f>O489*H489</f>
        <v>0</v>
      </c>
      <c r="Q489" s="140">
        <v>2.3999999999999998E-3</v>
      </c>
      <c r="R489" s="140">
        <f>Q489*H489</f>
        <v>0.70572000000000001</v>
      </c>
      <c r="S489" s="140">
        <v>0</v>
      </c>
      <c r="T489" s="141">
        <f>S489*H489</f>
        <v>0</v>
      </c>
      <c r="AR489" s="142" t="s">
        <v>204</v>
      </c>
      <c r="AT489" s="142" t="s">
        <v>614</v>
      </c>
      <c r="AU489" s="142" t="s">
        <v>181</v>
      </c>
      <c r="AY489" s="16" t="s">
        <v>161</v>
      </c>
      <c r="BE489" s="143">
        <f>IF(N489="základní",J489,0)</f>
        <v>67066.92</v>
      </c>
      <c r="BF489" s="143">
        <f>IF(N489="snížená",J489,0)</f>
        <v>0</v>
      </c>
      <c r="BG489" s="143">
        <f>IF(N489="zákl. přenesená",J489,0)</f>
        <v>0</v>
      </c>
      <c r="BH489" s="143">
        <f>IF(N489="sníž. přenesená",J489,0)</f>
        <v>0</v>
      </c>
      <c r="BI489" s="143">
        <f>IF(N489="nulová",J489,0)</f>
        <v>0</v>
      </c>
      <c r="BJ489" s="16" t="s">
        <v>85</v>
      </c>
      <c r="BK489" s="143">
        <f>ROUND(I489*H489,2)</f>
        <v>67066.92</v>
      </c>
      <c r="BL489" s="16" t="s">
        <v>169</v>
      </c>
      <c r="BM489" s="142" t="s">
        <v>1071</v>
      </c>
    </row>
    <row r="490" spans="2:65" s="1" customFormat="1" ht="44.25" customHeight="1">
      <c r="B490" s="31"/>
      <c r="C490" s="131" t="s">
        <v>1072</v>
      </c>
      <c r="D490" s="131" t="s">
        <v>164</v>
      </c>
      <c r="E490" s="132" t="s">
        <v>1073</v>
      </c>
      <c r="F490" s="133" t="s">
        <v>1074</v>
      </c>
      <c r="G490" s="134" t="s">
        <v>175</v>
      </c>
      <c r="H490" s="135">
        <v>925.06</v>
      </c>
      <c r="I490" s="136">
        <v>750</v>
      </c>
      <c r="J490" s="137">
        <f>ROUND(I490*H490,2)</f>
        <v>693795</v>
      </c>
      <c r="K490" s="133" t="s">
        <v>168</v>
      </c>
      <c r="L490" s="31"/>
      <c r="M490" s="138" t="s">
        <v>1</v>
      </c>
      <c r="N490" s="139" t="s">
        <v>42</v>
      </c>
      <c r="P490" s="140">
        <f>O490*H490</f>
        <v>0</v>
      </c>
      <c r="Q490" s="140">
        <v>8.6E-3</v>
      </c>
      <c r="R490" s="140">
        <f>Q490*H490</f>
        <v>7.9555159999999994</v>
      </c>
      <c r="S490" s="140">
        <v>0</v>
      </c>
      <c r="T490" s="141">
        <f>S490*H490</f>
        <v>0</v>
      </c>
      <c r="AR490" s="142" t="s">
        <v>169</v>
      </c>
      <c r="AT490" s="142" t="s">
        <v>164</v>
      </c>
      <c r="AU490" s="142" t="s">
        <v>181</v>
      </c>
      <c r="AY490" s="16" t="s">
        <v>161</v>
      </c>
      <c r="BE490" s="143">
        <f>IF(N490="základní",J490,0)</f>
        <v>693795</v>
      </c>
      <c r="BF490" s="143">
        <f>IF(N490="snížená",J490,0)</f>
        <v>0</v>
      </c>
      <c r="BG490" s="143">
        <f>IF(N490="zákl. přenesená",J490,0)</f>
        <v>0</v>
      </c>
      <c r="BH490" s="143">
        <f>IF(N490="sníž. přenesená",J490,0)</f>
        <v>0</v>
      </c>
      <c r="BI490" s="143">
        <f>IF(N490="nulová",J490,0)</f>
        <v>0</v>
      </c>
      <c r="BJ490" s="16" t="s">
        <v>85</v>
      </c>
      <c r="BK490" s="143">
        <f>ROUND(I490*H490,2)</f>
        <v>693795</v>
      </c>
      <c r="BL490" s="16" t="s">
        <v>169</v>
      </c>
      <c r="BM490" s="142" t="s">
        <v>1075</v>
      </c>
    </row>
    <row r="491" spans="2:65" s="1" customFormat="1" ht="19.5">
      <c r="B491" s="31"/>
      <c r="D491" s="144" t="s">
        <v>171</v>
      </c>
      <c r="F491" s="145" t="s">
        <v>1064</v>
      </c>
      <c r="I491" s="146"/>
      <c r="L491" s="31"/>
      <c r="M491" s="147"/>
      <c r="T491" s="55"/>
      <c r="AT491" s="16" t="s">
        <v>171</v>
      </c>
      <c r="AU491" s="16" t="s">
        <v>181</v>
      </c>
    </row>
    <row r="492" spans="2:65" s="12" customFormat="1">
      <c r="B492" s="148"/>
      <c r="D492" s="144" t="s">
        <v>178</v>
      </c>
      <c r="E492" s="149" t="s">
        <v>1</v>
      </c>
      <c r="F492" s="150" t="s">
        <v>1076</v>
      </c>
      <c r="H492" s="151">
        <v>283.06</v>
      </c>
      <c r="I492" s="152"/>
      <c r="L492" s="148"/>
      <c r="M492" s="153"/>
      <c r="T492" s="154"/>
      <c r="AT492" s="149" t="s">
        <v>178</v>
      </c>
      <c r="AU492" s="149" t="s">
        <v>181</v>
      </c>
      <c r="AV492" s="12" t="s">
        <v>87</v>
      </c>
      <c r="AW492" s="12" t="s">
        <v>33</v>
      </c>
      <c r="AX492" s="12" t="s">
        <v>77</v>
      </c>
      <c r="AY492" s="149" t="s">
        <v>161</v>
      </c>
    </row>
    <row r="493" spans="2:65" s="12" customFormat="1">
      <c r="B493" s="148"/>
      <c r="D493" s="144" t="s">
        <v>178</v>
      </c>
      <c r="E493" s="149" t="s">
        <v>1</v>
      </c>
      <c r="F493" s="150" t="s">
        <v>1077</v>
      </c>
      <c r="H493" s="151">
        <v>152</v>
      </c>
      <c r="I493" s="152"/>
      <c r="L493" s="148"/>
      <c r="M493" s="153"/>
      <c r="T493" s="154"/>
      <c r="AT493" s="149" t="s">
        <v>178</v>
      </c>
      <c r="AU493" s="149" t="s">
        <v>181</v>
      </c>
      <c r="AV493" s="12" t="s">
        <v>87</v>
      </c>
      <c r="AW493" s="12" t="s">
        <v>33</v>
      </c>
      <c r="AX493" s="12" t="s">
        <v>77</v>
      </c>
      <c r="AY493" s="149" t="s">
        <v>161</v>
      </c>
    </row>
    <row r="494" spans="2:65" s="12" customFormat="1">
      <c r="B494" s="148"/>
      <c r="D494" s="144" t="s">
        <v>178</v>
      </c>
      <c r="E494" s="149" t="s">
        <v>1</v>
      </c>
      <c r="F494" s="150" t="s">
        <v>1078</v>
      </c>
      <c r="H494" s="151">
        <v>328</v>
      </c>
      <c r="I494" s="152"/>
      <c r="L494" s="148"/>
      <c r="M494" s="153"/>
      <c r="T494" s="154"/>
      <c r="AT494" s="149" t="s">
        <v>178</v>
      </c>
      <c r="AU494" s="149" t="s">
        <v>181</v>
      </c>
      <c r="AV494" s="12" t="s">
        <v>87</v>
      </c>
      <c r="AW494" s="12" t="s">
        <v>33</v>
      </c>
      <c r="AX494" s="12" t="s">
        <v>77</v>
      </c>
      <c r="AY494" s="149" t="s">
        <v>161</v>
      </c>
    </row>
    <row r="495" spans="2:65" s="12" customFormat="1">
      <c r="B495" s="148"/>
      <c r="D495" s="144" t="s">
        <v>178</v>
      </c>
      <c r="E495" s="149" t="s">
        <v>1</v>
      </c>
      <c r="F495" s="150" t="s">
        <v>1079</v>
      </c>
      <c r="H495" s="151">
        <v>162</v>
      </c>
      <c r="I495" s="152"/>
      <c r="L495" s="148"/>
      <c r="M495" s="153"/>
      <c r="T495" s="154"/>
      <c r="AT495" s="149" t="s">
        <v>178</v>
      </c>
      <c r="AU495" s="149" t="s">
        <v>181</v>
      </c>
      <c r="AV495" s="12" t="s">
        <v>87</v>
      </c>
      <c r="AW495" s="12" t="s">
        <v>33</v>
      </c>
      <c r="AX495" s="12" t="s">
        <v>77</v>
      </c>
      <c r="AY495" s="149" t="s">
        <v>161</v>
      </c>
    </row>
    <row r="496" spans="2:65" s="13" customFormat="1">
      <c r="B496" s="155"/>
      <c r="D496" s="144" t="s">
        <v>178</v>
      </c>
      <c r="E496" s="156" t="s">
        <v>1</v>
      </c>
      <c r="F496" s="157" t="s">
        <v>180</v>
      </c>
      <c r="H496" s="158">
        <v>925.06</v>
      </c>
      <c r="I496" s="159"/>
      <c r="L496" s="155"/>
      <c r="M496" s="160"/>
      <c r="T496" s="161"/>
      <c r="AT496" s="156" t="s">
        <v>178</v>
      </c>
      <c r="AU496" s="156" t="s">
        <v>181</v>
      </c>
      <c r="AV496" s="13" t="s">
        <v>169</v>
      </c>
      <c r="AW496" s="13" t="s">
        <v>33</v>
      </c>
      <c r="AX496" s="13" t="s">
        <v>85</v>
      </c>
      <c r="AY496" s="156" t="s">
        <v>161</v>
      </c>
    </row>
    <row r="497" spans="2:65" s="1" customFormat="1" ht="21.75" customHeight="1">
      <c r="B497" s="31"/>
      <c r="C497" s="173" t="s">
        <v>1080</v>
      </c>
      <c r="D497" s="173" t="s">
        <v>614</v>
      </c>
      <c r="E497" s="174" t="s">
        <v>1081</v>
      </c>
      <c r="F497" s="175" t="s">
        <v>1082</v>
      </c>
      <c r="G497" s="176" t="s">
        <v>175</v>
      </c>
      <c r="H497" s="177">
        <v>971.31299999999999</v>
      </c>
      <c r="I497" s="136">
        <v>235.26</v>
      </c>
      <c r="J497" s="178">
        <f>ROUND(I497*H497,2)</f>
        <v>228511.1</v>
      </c>
      <c r="K497" s="175" t="s">
        <v>168</v>
      </c>
      <c r="L497" s="179"/>
      <c r="M497" s="180" t="s">
        <v>1</v>
      </c>
      <c r="N497" s="181" t="s">
        <v>42</v>
      </c>
      <c r="P497" s="140">
        <f>O497*H497</f>
        <v>0</v>
      </c>
      <c r="Q497" s="140">
        <v>2.3999999999999998E-3</v>
      </c>
      <c r="R497" s="140">
        <f>Q497*H497</f>
        <v>2.3311511999999999</v>
      </c>
      <c r="S497" s="140">
        <v>0</v>
      </c>
      <c r="T497" s="141">
        <f>S497*H497</f>
        <v>0</v>
      </c>
      <c r="AR497" s="142" t="s">
        <v>204</v>
      </c>
      <c r="AT497" s="142" t="s">
        <v>614</v>
      </c>
      <c r="AU497" s="142" t="s">
        <v>181</v>
      </c>
      <c r="AY497" s="16" t="s">
        <v>161</v>
      </c>
      <c r="BE497" s="143">
        <f>IF(N497="základní",J497,0)</f>
        <v>228511.1</v>
      </c>
      <c r="BF497" s="143">
        <f>IF(N497="snížená",J497,0)</f>
        <v>0</v>
      </c>
      <c r="BG497" s="143">
        <f>IF(N497="zákl. přenesená",J497,0)</f>
        <v>0</v>
      </c>
      <c r="BH497" s="143">
        <f>IF(N497="sníž. přenesená",J497,0)</f>
        <v>0</v>
      </c>
      <c r="BI497" s="143">
        <f>IF(N497="nulová",J497,0)</f>
        <v>0</v>
      </c>
      <c r="BJ497" s="16" t="s">
        <v>85</v>
      </c>
      <c r="BK497" s="143">
        <f>ROUND(I497*H497,2)</f>
        <v>228511.1</v>
      </c>
      <c r="BL497" s="16" t="s">
        <v>169</v>
      </c>
      <c r="BM497" s="142" t="s">
        <v>1083</v>
      </c>
    </row>
    <row r="498" spans="2:65" s="12" customFormat="1">
      <c r="B498" s="148"/>
      <c r="D498" s="144" t="s">
        <v>178</v>
      </c>
      <c r="F498" s="150" t="s">
        <v>1084</v>
      </c>
      <c r="H498" s="151">
        <v>971.31299999999999</v>
      </c>
      <c r="I498" s="152"/>
      <c r="L498" s="148"/>
      <c r="M498" s="153"/>
      <c r="T498" s="154"/>
      <c r="AT498" s="149" t="s">
        <v>178</v>
      </c>
      <c r="AU498" s="149" t="s">
        <v>181</v>
      </c>
      <c r="AV498" s="12" t="s">
        <v>87</v>
      </c>
      <c r="AW498" s="12" t="s">
        <v>4</v>
      </c>
      <c r="AX498" s="12" t="s">
        <v>85</v>
      </c>
      <c r="AY498" s="149" t="s">
        <v>161</v>
      </c>
    </row>
    <row r="499" spans="2:65" s="1" customFormat="1" ht="37.9" customHeight="1">
      <c r="B499" s="31"/>
      <c r="C499" s="131" t="s">
        <v>1085</v>
      </c>
      <c r="D499" s="131" t="s">
        <v>164</v>
      </c>
      <c r="E499" s="132" t="s">
        <v>1086</v>
      </c>
      <c r="F499" s="133" t="s">
        <v>1087</v>
      </c>
      <c r="G499" s="134" t="s">
        <v>207</v>
      </c>
      <c r="H499" s="135">
        <v>85.7</v>
      </c>
      <c r="I499" s="136">
        <v>212.5</v>
      </c>
      <c r="J499" s="137">
        <f>ROUND(I499*H499,2)</f>
        <v>18211.25</v>
      </c>
      <c r="K499" s="133" t="s">
        <v>168</v>
      </c>
      <c r="L499" s="31"/>
      <c r="M499" s="138" t="s">
        <v>1</v>
      </c>
      <c r="N499" s="139" t="s">
        <v>42</v>
      </c>
      <c r="P499" s="140">
        <f>O499*H499</f>
        <v>0</v>
      </c>
      <c r="Q499" s="140">
        <v>1.7600000000000001E-3</v>
      </c>
      <c r="R499" s="140">
        <f>Q499*H499</f>
        <v>0.15083200000000002</v>
      </c>
      <c r="S499" s="140">
        <v>0</v>
      </c>
      <c r="T499" s="141">
        <f>S499*H499</f>
        <v>0</v>
      </c>
      <c r="AR499" s="142" t="s">
        <v>169</v>
      </c>
      <c r="AT499" s="142" t="s">
        <v>164</v>
      </c>
      <c r="AU499" s="142" t="s">
        <v>181</v>
      </c>
      <c r="AY499" s="16" t="s">
        <v>161</v>
      </c>
      <c r="BE499" s="143">
        <f>IF(N499="základní",J499,0)</f>
        <v>18211.25</v>
      </c>
      <c r="BF499" s="143">
        <f>IF(N499="snížená",J499,0)</f>
        <v>0</v>
      </c>
      <c r="BG499" s="143">
        <f>IF(N499="zákl. přenesená",J499,0)</f>
        <v>0</v>
      </c>
      <c r="BH499" s="143">
        <f>IF(N499="sníž. přenesená",J499,0)</f>
        <v>0</v>
      </c>
      <c r="BI499" s="143">
        <f>IF(N499="nulová",J499,0)</f>
        <v>0</v>
      </c>
      <c r="BJ499" s="16" t="s">
        <v>85</v>
      </c>
      <c r="BK499" s="143">
        <f>ROUND(I499*H499,2)</f>
        <v>18211.25</v>
      </c>
      <c r="BL499" s="16" t="s">
        <v>169</v>
      </c>
      <c r="BM499" s="142" t="s">
        <v>1088</v>
      </c>
    </row>
    <row r="500" spans="2:65" s="1" customFormat="1" ht="16.5" customHeight="1">
      <c r="B500" s="31"/>
      <c r="C500" s="173" t="s">
        <v>1089</v>
      </c>
      <c r="D500" s="173" t="s">
        <v>614</v>
      </c>
      <c r="E500" s="174" t="s">
        <v>1090</v>
      </c>
      <c r="F500" s="175" t="s">
        <v>1091</v>
      </c>
      <c r="G500" s="176" t="s">
        <v>175</v>
      </c>
      <c r="H500" s="177">
        <v>94.27</v>
      </c>
      <c r="I500" s="136">
        <v>36</v>
      </c>
      <c r="J500" s="178">
        <f>ROUND(I500*H500,2)</f>
        <v>3393.72</v>
      </c>
      <c r="K500" s="175" t="s">
        <v>168</v>
      </c>
      <c r="L500" s="179"/>
      <c r="M500" s="180" t="s">
        <v>1</v>
      </c>
      <c r="N500" s="181" t="s">
        <v>42</v>
      </c>
      <c r="P500" s="140">
        <f>O500*H500</f>
        <v>0</v>
      </c>
      <c r="Q500" s="140">
        <v>2.7999999999999998E-4</v>
      </c>
      <c r="R500" s="140">
        <f>Q500*H500</f>
        <v>2.6395599999999998E-2</v>
      </c>
      <c r="S500" s="140">
        <v>0</v>
      </c>
      <c r="T500" s="141">
        <f>S500*H500</f>
        <v>0</v>
      </c>
      <c r="AR500" s="142" t="s">
        <v>204</v>
      </c>
      <c r="AT500" s="142" t="s">
        <v>614</v>
      </c>
      <c r="AU500" s="142" t="s">
        <v>181</v>
      </c>
      <c r="AY500" s="16" t="s">
        <v>161</v>
      </c>
      <c r="BE500" s="143">
        <f>IF(N500="základní",J500,0)</f>
        <v>3393.72</v>
      </c>
      <c r="BF500" s="143">
        <f>IF(N500="snížená",J500,0)</f>
        <v>0</v>
      </c>
      <c r="BG500" s="143">
        <f>IF(N500="zákl. přenesená",J500,0)</f>
        <v>0</v>
      </c>
      <c r="BH500" s="143">
        <f>IF(N500="sníž. přenesená",J500,0)</f>
        <v>0</v>
      </c>
      <c r="BI500" s="143">
        <f>IF(N500="nulová",J500,0)</f>
        <v>0</v>
      </c>
      <c r="BJ500" s="16" t="s">
        <v>85</v>
      </c>
      <c r="BK500" s="143">
        <f>ROUND(I500*H500,2)</f>
        <v>3393.72</v>
      </c>
      <c r="BL500" s="16" t="s">
        <v>169</v>
      </c>
      <c r="BM500" s="142" t="s">
        <v>1092</v>
      </c>
    </row>
    <row r="501" spans="2:65" s="14" customFormat="1">
      <c r="B501" s="162"/>
      <c r="D501" s="144" t="s">
        <v>178</v>
      </c>
      <c r="E501" s="163" t="s">
        <v>1</v>
      </c>
      <c r="F501" s="164" t="s">
        <v>1093</v>
      </c>
      <c r="H501" s="163" t="s">
        <v>1</v>
      </c>
      <c r="I501" s="165"/>
      <c r="L501" s="162"/>
      <c r="M501" s="166"/>
      <c r="T501" s="167"/>
      <c r="AT501" s="163" t="s">
        <v>178</v>
      </c>
      <c r="AU501" s="163" t="s">
        <v>181</v>
      </c>
      <c r="AV501" s="14" t="s">
        <v>85</v>
      </c>
      <c r="AW501" s="14" t="s">
        <v>33</v>
      </c>
      <c r="AX501" s="14" t="s">
        <v>77</v>
      </c>
      <c r="AY501" s="163" t="s">
        <v>161</v>
      </c>
    </row>
    <row r="502" spans="2:65" s="12" customFormat="1">
      <c r="B502" s="148"/>
      <c r="D502" s="144" t="s">
        <v>178</v>
      </c>
      <c r="E502" s="149" t="s">
        <v>1</v>
      </c>
      <c r="F502" s="150" t="s">
        <v>1094</v>
      </c>
      <c r="H502" s="151">
        <v>94.27</v>
      </c>
      <c r="I502" s="152"/>
      <c r="L502" s="148"/>
      <c r="M502" s="153"/>
      <c r="T502" s="154"/>
      <c r="AT502" s="149" t="s">
        <v>178</v>
      </c>
      <c r="AU502" s="149" t="s">
        <v>181</v>
      </c>
      <c r="AV502" s="12" t="s">
        <v>87</v>
      </c>
      <c r="AW502" s="12" t="s">
        <v>33</v>
      </c>
      <c r="AX502" s="12" t="s">
        <v>85</v>
      </c>
      <c r="AY502" s="149" t="s">
        <v>161</v>
      </c>
    </row>
    <row r="503" spans="2:65" s="1" customFormat="1" ht="24.2" customHeight="1">
      <c r="B503" s="31"/>
      <c r="C503" s="131" t="s">
        <v>1095</v>
      </c>
      <c r="D503" s="131" t="s">
        <v>164</v>
      </c>
      <c r="E503" s="132" t="s">
        <v>1096</v>
      </c>
      <c r="F503" s="133" t="s">
        <v>1097</v>
      </c>
      <c r="G503" s="134" t="s">
        <v>175</v>
      </c>
      <c r="H503" s="135">
        <v>145.6</v>
      </c>
      <c r="I503" s="136">
        <v>466.24</v>
      </c>
      <c r="J503" s="137">
        <f>ROUND(I503*H503,2)</f>
        <v>67884.539999999994</v>
      </c>
      <c r="K503" s="133" t="s">
        <v>168</v>
      </c>
      <c r="L503" s="31"/>
      <c r="M503" s="138" t="s">
        <v>1</v>
      </c>
      <c r="N503" s="139" t="s">
        <v>42</v>
      </c>
      <c r="P503" s="140">
        <f>O503*H503</f>
        <v>0</v>
      </c>
      <c r="Q503" s="140">
        <v>1.46E-2</v>
      </c>
      <c r="R503" s="140">
        <f>Q503*H503</f>
        <v>2.1257600000000001</v>
      </c>
      <c r="S503" s="140">
        <v>0</v>
      </c>
      <c r="T503" s="141">
        <f>S503*H503</f>
        <v>0</v>
      </c>
      <c r="AR503" s="142" t="s">
        <v>169</v>
      </c>
      <c r="AT503" s="142" t="s">
        <v>164</v>
      </c>
      <c r="AU503" s="142" t="s">
        <v>181</v>
      </c>
      <c r="AY503" s="16" t="s">
        <v>161</v>
      </c>
      <c r="BE503" s="143">
        <f>IF(N503="základní",J503,0)</f>
        <v>67884.539999999994</v>
      </c>
      <c r="BF503" s="143">
        <f>IF(N503="snížená",J503,0)</f>
        <v>0</v>
      </c>
      <c r="BG503" s="143">
        <f>IF(N503="zákl. přenesená",J503,0)</f>
        <v>0</v>
      </c>
      <c r="BH503" s="143">
        <f>IF(N503="sníž. přenesená",J503,0)</f>
        <v>0</v>
      </c>
      <c r="BI503" s="143">
        <f>IF(N503="nulová",J503,0)</f>
        <v>0</v>
      </c>
      <c r="BJ503" s="16" t="s">
        <v>85</v>
      </c>
      <c r="BK503" s="143">
        <f>ROUND(I503*H503,2)</f>
        <v>67884.539999999994</v>
      </c>
      <c r="BL503" s="16" t="s">
        <v>169</v>
      </c>
      <c r="BM503" s="142" t="s">
        <v>1098</v>
      </c>
    </row>
    <row r="504" spans="2:65" s="1" customFormat="1" ht="29.25">
      <c r="B504" s="31"/>
      <c r="D504" s="144" t="s">
        <v>171</v>
      </c>
      <c r="F504" s="145" t="s">
        <v>1099</v>
      </c>
      <c r="I504" s="146"/>
      <c r="L504" s="31"/>
      <c r="M504" s="147"/>
      <c r="T504" s="55"/>
      <c r="AT504" s="16" t="s">
        <v>171</v>
      </c>
      <c r="AU504" s="16" t="s">
        <v>181</v>
      </c>
    </row>
    <row r="505" spans="2:65" s="1" customFormat="1" ht="24.2" customHeight="1">
      <c r="B505" s="31"/>
      <c r="C505" s="131" t="s">
        <v>1100</v>
      </c>
      <c r="D505" s="131" t="s">
        <v>164</v>
      </c>
      <c r="E505" s="132" t="s">
        <v>1101</v>
      </c>
      <c r="F505" s="133" t="s">
        <v>1102</v>
      </c>
      <c r="G505" s="134" t="s">
        <v>175</v>
      </c>
      <c r="H505" s="135">
        <v>925</v>
      </c>
      <c r="I505" s="136">
        <v>363.04</v>
      </c>
      <c r="J505" s="137">
        <f>ROUND(I505*H505,2)</f>
        <v>335812</v>
      </c>
      <c r="K505" s="133" t="s">
        <v>168</v>
      </c>
      <c r="L505" s="31"/>
      <c r="M505" s="138" t="s">
        <v>1</v>
      </c>
      <c r="N505" s="139" t="s">
        <v>42</v>
      </c>
      <c r="P505" s="140">
        <f>O505*H505</f>
        <v>0</v>
      </c>
      <c r="Q505" s="140">
        <v>2.8500000000000001E-3</v>
      </c>
      <c r="R505" s="140">
        <f>Q505*H505</f>
        <v>2.63625</v>
      </c>
      <c r="S505" s="140">
        <v>0</v>
      </c>
      <c r="T505" s="141">
        <f>S505*H505</f>
        <v>0</v>
      </c>
      <c r="AR505" s="142" t="s">
        <v>169</v>
      </c>
      <c r="AT505" s="142" t="s">
        <v>164</v>
      </c>
      <c r="AU505" s="142" t="s">
        <v>181</v>
      </c>
      <c r="AY505" s="16" t="s">
        <v>161</v>
      </c>
      <c r="BE505" s="143">
        <f>IF(N505="základní",J505,0)</f>
        <v>335812</v>
      </c>
      <c r="BF505" s="143">
        <f>IF(N505="snížená",J505,0)</f>
        <v>0</v>
      </c>
      <c r="BG505" s="143">
        <f>IF(N505="zákl. přenesená",J505,0)</f>
        <v>0</v>
      </c>
      <c r="BH505" s="143">
        <f>IF(N505="sníž. přenesená",J505,0)</f>
        <v>0</v>
      </c>
      <c r="BI505" s="143">
        <f>IF(N505="nulová",J505,0)</f>
        <v>0</v>
      </c>
      <c r="BJ505" s="16" t="s">
        <v>85</v>
      </c>
      <c r="BK505" s="143">
        <f>ROUND(I505*H505,2)</f>
        <v>335812</v>
      </c>
      <c r="BL505" s="16" t="s">
        <v>169</v>
      </c>
      <c r="BM505" s="142" t="s">
        <v>1103</v>
      </c>
    </row>
    <row r="506" spans="2:65" s="1" customFormat="1" ht="24.2" customHeight="1">
      <c r="B506" s="31"/>
      <c r="C506" s="131" t="s">
        <v>1104</v>
      </c>
      <c r="D506" s="131" t="s">
        <v>164</v>
      </c>
      <c r="E506" s="132" t="s">
        <v>1054</v>
      </c>
      <c r="F506" s="133" t="s">
        <v>1055</v>
      </c>
      <c r="G506" s="134" t="s">
        <v>175</v>
      </c>
      <c r="H506" s="135">
        <v>147.84</v>
      </c>
      <c r="I506" s="136">
        <v>34.42</v>
      </c>
      <c r="J506" s="137">
        <f>ROUND(I506*H506,2)</f>
        <v>5088.6499999999996</v>
      </c>
      <c r="K506" s="133" t="s">
        <v>168</v>
      </c>
      <c r="L506" s="31"/>
      <c r="M506" s="138" t="s">
        <v>1</v>
      </c>
      <c r="N506" s="139" t="s">
        <v>42</v>
      </c>
      <c r="P506" s="140">
        <f>O506*H506</f>
        <v>0</v>
      </c>
      <c r="Q506" s="140">
        <v>0</v>
      </c>
      <c r="R506" s="140">
        <f>Q506*H506</f>
        <v>0</v>
      </c>
      <c r="S506" s="140">
        <v>0</v>
      </c>
      <c r="T506" s="141">
        <f>S506*H506</f>
        <v>0</v>
      </c>
      <c r="AR506" s="142" t="s">
        <v>169</v>
      </c>
      <c r="AT506" s="142" t="s">
        <v>164</v>
      </c>
      <c r="AU506" s="142" t="s">
        <v>181</v>
      </c>
      <c r="AY506" s="16" t="s">
        <v>161</v>
      </c>
      <c r="BE506" s="143">
        <f>IF(N506="základní",J506,0)</f>
        <v>5088.6499999999996</v>
      </c>
      <c r="BF506" s="143">
        <f>IF(N506="snížená",J506,0)</f>
        <v>0</v>
      </c>
      <c r="BG506" s="143">
        <f>IF(N506="zákl. přenesená",J506,0)</f>
        <v>0</v>
      </c>
      <c r="BH506" s="143">
        <f>IF(N506="sníž. přenesená",J506,0)</f>
        <v>0</v>
      </c>
      <c r="BI506" s="143">
        <f>IF(N506="nulová",J506,0)</f>
        <v>0</v>
      </c>
      <c r="BJ506" s="16" t="s">
        <v>85</v>
      </c>
      <c r="BK506" s="143">
        <f>ROUND(I506*H506,2)</f>
        <v>5088.6499999999996</v>
      </c>
      <c r="BL506" s="16" t="s">
        <v>169</v>
      </c>
      <c r="BM506" s="142" t="s">
        <v>1105</v>
      </c>
    </row>
    <row r="507" spans="2:65" s="1" customFormat="1" ht="19.5">
      <c r="B507" s="31"/>
      <c r="D507" s="144" t="s">
        <v>171</v>
      </c>
      <c r="F507" s="145" t="s">
        <v>1057</v>
      </c>
      <c r="I507" s="146"/>
      <c r="L507" s="31"/>
      <c r="M507" s="147"/>
      <c r="T507" s="55"/>
      <c r="AT507" s="16" t="s">
        <v>171</v>
      </c>
      <c r="AU507" s="16" t="s">
        <v>181</v>
      </c>
    </row>
    <row r="508" spans="2:65" s="12" customFormat="1">
      <c r="B508" s="148"/>
      <c r="D508" s="144" t="s">
        <v>178</v>
      </c>
      <c r="E508" s="149" t="s">
        <v>1</v>
      </c>
      <c r="F508" s="150" t="s">
        <v>1106</v>
      </c>
      <c r="H508" s="151">
        <v>147.84</v>
      </c>
      <c r="I508" s="152"/>
      <c r="L508" s="148"/>
      <c r="M508" s="153"/>
      <c r="T508" s="154"/>
      <c r="AT508" s="149" t="s">
        <v>178</v>
      </c>
      <c r="AU508" s="149" t="s">
        <v>181</v>
      </c>
      <c r="AV508" s="12" t="s">
        <v>87</v>
      </c>
      <c r="AW508" s="12" t="s">
        <v>33</v>
      </c>
      <c r="AX508" s="12" t="s">
        <v>77</v>
      </c>
      <c r="AY508" s="149" t="s">
        <v>161</v>
      </c>
    </row>
    <row r="509" spans="2:65" s="13" customFormat="1">
      <c r="B509" s="155"/>
      <c r="D509" s="144" t="s">
        <v>178</v>
      </c>
      <c r="E509" s="156" t="s">
        <v>1</v>
      </c>
      <c r="F509" s="157" t="s">
        <v>180</v>
      </c>
      <c r="H509" s="158">
        <v>147.84</v>
      </c>
      <c r="I509" s="159"/>
      <c r="L509" s="155"/>
      <c r="M509" s="160"/>
      <c r="T509" s="161"/>
      <c r="AT509" s="156" t="s">
        <v>178</v>
      </c>
      <c r="AU509" s="156" t="s">
        <v>181</v>
      </c>
      <c r="AV509" s="13" t="s">
        <v>169</v>
      </c>
      <c r="AW509" s="13" t="s">
        <v>33</v>
      </c>
      <c r="AX509" s="13" t="s">
        <v>85</v>
      </c>
      <c r="AY509" s="156" t="s">
        <v>161</v>
      </c>
    </row>
    <row r="510" spans="2:65" s="11" customFormat="1" ht="20.85" customHeight="1">
      <c r="B510" s="119"/>
      <c r="D510" s="120" t="s">
        <v>76</v>
      </c>
      <c r="E510" s="129" t="s">
        <v>492</v>
      </c>
      <c r="F510" s="129" t="s">
        <v>1107</v>
      </c>
      <c r="I510" s="122"/>
      <c r="J510" s="130">
        <f>BK510</f>
        <v>947130.7300000001</v>
      </c>
      <c r="L510" s="119"/>
      <c r="M510" s="124"/>
      <c r="P510" s="125">
        <f>SUM(P511:P550)</f>
        <v>0</v>
      </c>
      <c r="R510" s="125">
        <f>SUM(R511:R550)</f>
        <v>456.94348000000002</v>
      </c>
      <c r="T510" s="126">
        <f>SUM(T511:T550)</f>
        <v>0</v>
      </c>
      <c r="AR510" s="120" t="s">
        <v>85</v>
      </c>
      <c r="AT510" s="127" t="s">
        <v>76</v>
      </c>
      <c r="AU510" s="127" t="s">
        <v>87</v>
      </c>
      <c r="AY510" s="120" t="s">
        <v>161</v>
      </c>
      <c r="BK510" s="128">
        <f>SUM(BK511:BK550)</f>
        <v>947130.7300000001</v>
      </c>
    </row>
    <row r="511" spans="2:65" s="1" customFormat="1" ht="33" customHeight="1">
      <c r="B511" s="31"/>
      <c r="C511" s="131" t="s">
        <v>1108</v>
      </c>
      <c r="D511" s="131" t="s">
        <v>164</v>
      </c>
      <c r="E511" s="132" t="s">
        <v>1109</v>
      </c>
      <c r="F511" s="133" t="s">
        <v>1110</v>
      </c>
      <c r="G511" s="134" t="s">
        <v>167</v>
      </c>
      <c r="H511" s="135">
        <v>26.49</v>
      </c>
      <c r="I511" s="136">
        <v>2999.85</v>
      </c>
      <c r="J511" s="137">
        <f>ROUND(I511*H511,2)</f>
        <v>79466.03</v>
      </c>
      <c r="K511" s="133" t="s">
        <v>168</v>
      </c>
      <c r="L511" s="31"/>
      <c r="M511" s="138" t="s">
        <v>1</v>
      </c>
      <c r="N511" s="139" t="s">
        <v>42</v>
      </c>
      <c r="P511" s="140">
        <f>O511*H511</f>
        <v>0</v>
      </c>
      <c r="Q511" s="140">
        <v>2.5018699999999998</v>
      </c>
      <c r="R511" s="140">
        <f>Q511*H511</f>
        <v>66.274536299999994</v>
      </c>
      <c r="S511" s="140">
        <v>0</v>
      </c>
      <c r="T511" s="141">
        <f>S511*H511</f>
        <v>0</v>
      </c>
      <c r="AR511" s="142" t="s">
        <v>169</v>
      </c>
      <c r="AT511" s="142" t="s">
        <v>164</v>
      </c>
      <c r="AU511" s="142" t="s">
        <v>181</v>
      </c>
      <c r="AY511" s="16" t="s">
        <v>161</v>
      </c>
      <c r="BE511" s="143">
        <f>IF(N511="základní",J511,0)</f>
        <v>79466.03</v>
      </c>
      <c r="BF511" s="143">
        <f>IF(N511="snížená",J511,0)</f>
        <v>0</v>
      </c>
      <c r="BG511" s="143">
        <f>IF(N511="zákl. přenesená",J511,0)</f>
        <v>0</v>
      </c>
      <c r="BH511" s="143">
        <f>IF(N511="sníž. přenesená",J511,0)</f>
        <v>0</v>
      </c>
      <c r="BI511" s="143">
        <f>IF(N511="nulová",J511,0)</f>
        <v>0</v>
      </c>
      <c r="BJ511" s="16" t="s">
        <v>85</v>
      </c>
      <c r="BK511" s="143">
        <f>ROUND(I511*H511,2)</f>
        <v>79466.03</v>
      </c>
      <c r="BL511" s="16" t="s">
        <v>169</v>
      </c>
      <c r="BM511" s="142" t="s">
        <v>1111</v>
      </c>
    </row>
    <row r="512" spans="2:65" s="1" customFormat="1" ht="29.25">
      <c r="B512" s="31"/>
      <c r="D512" s="144" t="s">
        <v>171</v>
      </c>
      <c r="F512" s="145" t="s">
        <v>1112</v>
      </c>
      <c r="I512" s="146"/>
      <c r="L512" s="31"/>
      <c r="M512" s="147"/>
      <c r="T512" s="55"/>
      <c r="AT512" s="16" t="s">
        <v>171</v>
      </c>
      <c r="AU512" s="16" t="s">
        <v>181</v>
      </c>
    </row>
    <row r="513" spans="2:65" s="12" customFormat="1">
      <c r="B513" s="148"/>
      <c r="D513" s="144" t="s">
        <v>178</v>
      </c>
      <c r="E513" s="149" t="s">
        <v>1</v>
      </c>
      <c r="F513" s="150" t="s">
        <v>1113</v>
      </c>
      <c r="H513" s="151">
        <v>26.49</v>
      </c>
      <c r="I513" s="152"/>
      <c r="L513" s="148"/>
      <c r="M513" s="153"/>
      <c r="T513" s="154"/>
      <c r="AT513" s="149" t="s">
        <v>178</v>
      </c>
      <c r="AU513" s="149" t="s">
        <v>181</v>
      </c>
      <c r="AV513" s="12" t="s">
        <v>87</v>
      </c>
      <c r="AW513" s="12" t="s">
        <v>33</v>
      </c>
      <c r="AX513" s="12" t="s">
        <v>77</v>
      </c>
      <c r="AY513" s="149" t="s">
        <v>161</v>
      </c>
    </row>
    <row r="514" spans="2:65" s="13" customFormat="1">
      <c r="B514" s="155"/>
      <c r="D514" s="144" t="s">
        <v>178</v>
      </c>
      <c r="E514" s="156" t="s">
        <v>1</v>
      </c>
      <c r="F514" s="157" t="s">
        <v>180</v>
      </c>
      <c r="H514" s="158">
        <v>26.49</v>
      </c>
      <c r="I514" s="159"/>
      <c r="L514" s="155"/>
      <c r="M514" s="160"/>
      <c r="T514" s="161"/>
      <c r="AT514" s="156" t="s">
        <v>178</v>
      </c>
      <c r="AU514" s="156" t="s">
        <v>181</v>
      </c>
      <c r="AV514" s="13" t="s">
        <v>169</v>
      </c>
      <c r="AW514" s="13" t="s">
        <v>33</v>
      </c>
      <c r="AX514" s="13" t="s">
        <v>85</v>
      </c>
      <c r="AY514" s="156" t="s">
        <v>161</v>
      </c>
    </row>
    <row r="515" spans="2:65" s="1" customFormat="1" ht="33" customHeight="1">
      <c r="B515" s="31"/>
      <c r="C515" s="131" t="s">
        <v>1114</v>
      </c>
      <c r="D515" s="131" t="s">
        <v>164</v>
      </c>
      <c r="E515" s="132" t="s">
        <v>1115</v>
      </c>
      <c r="F515" s="133" t="s">
        <v>1116</v>
      </c>
      <c r="G515" s="134" t="s">
        <v>167</v>
      </c>
      <c r="H515" s="135">
        <v>50.16</v>
      </c>
      <c r="I515" s="136">
        <v>2652.75</v>
      </c>
      <c r="J515" s="137">
        <f>ROUND(I515*H515,2)</f>
        <v>133061.94</v>
      </c>
      <c r="K515" s="133" t="s">
        <v>168</v>
      </c>
      <c r="L515" s="31"/>
      <c r="M515" s="138" t="s">
        <v>1</v>
      </c>
      <c r="N515" s="139" t="s">
        <v>42</v>
      </c>
      <c r="P515" s="140">
        <f>O515*H515</f>
        <v>0</v>
      </c>
      <c r="Q515" s="140">
        <v>2.5018699999999998</v>
      </c>
      <c r="R515" s="140">
        <f>Q515*H515</f>
        <v>125.49379919999998</v>
      </c>
      <c r="S515" s="140">
        <v>0</v>
      </c>
      <c r="T515" s="141">
        <f>S515*H515</f>
        <v>0</v>
      </c>
      <c r="AR515" s="142" t="s">
        <v>169</v>
      </c>
      <c r="AT515" s="142" t="s">
        <v>164</v>
      </c>
      <c r="AU515" s="142" t="s">
        <v>181</v>
      </c>
      <c r="AY515" s="16" t="s">
        <v>161</v>
      </c>
      <c r="BE515" s="143">
        <f>IF(N515="základní",J515,0)</f>
        <v>133061.94</v>
      </c>
      <c r="BF515" s="143">
        <f>IF(N515="snížená",J515,0)</f>
        <v>0</v>
      </c>
      <c r="BG515" s="143">
        <f>IF(N515="zákl. přenesená",J515,0)</f>
        <v>0</v>
      </c>
      <c r="BH515" s="143">
        <f>IF(N515="sníž. přenesená",J515,0)</f>
        <v>0</v>
      </c>
      <c r="BI515" s="143">
        <f>IF(N515="nulová",J515,0)</f>
        <v>0</v>
      </c>
      <c r="BJ515" s="16" t="s">
        <v>85</v>
      </c>
      <c r="BK515" s="143">
        <f>ROUND(I515*H515,2)</f>
        <v>133061.94</v>
      </c>
      <c r="BL515" s="16" t="s">
        <v>169</v>
      </c>
      <c r="BM515" s="142" t="s">
        <v>1117</v>
      </c>
    </row>
    <row r="516" spans="2:65" s="1" customFormat="1" ht="29.25">
      <c r="B516" s="31"/>
      <c r="D516" s="144" t="s">
        <v>171</v>
      </c>
      <c r="F516" s="145" t="s">
        <v>1118</v>
      </c>
      <c r="I516" s="146"/>
      <c r="L516" s="31"/>
      <c r="M516" s="147"/>
      <c r="T516" s="55"/>
      <c r="AT516" s="16" t="s">
        <v>171</v>
      </c>
      <c r="AU516" s="16" t="s">
        <v>181</v>
      </c>
    </row>
    <row r="517" spans="2:65" s="12" customFormat="1">
      <c r="B517" s="148"/>
      <c r="D517" s="144" t="s">
        <v>178</v>
      </c>
      <c r="E517" s="149" t="s">
        <v>1</v>
      </c>
      <c r="F517" s="150" t="s">
        <v>1119</v>
      </c>
      <c r="H517" s="151">
        <v>50.16</v>
      </c>
      <c r="I517" s="152"/>
      <c r="L517" s="148"/>
      <c r="M517" s="153"/>
      <c r="T517" s="154"/>
      <c r="AT517" s="149" t="s">
        <v>178</v>
      </c>
      <c r="AU517" s="149" t="s">
        <v>181</v>
      </c>
      <c r="AV517" s="12" t="s">
        <v>87</v>
      </c>
      <c r="AW517" s="12" t="s">
        <v>33</v>
      </c>
      <c r="AX517" s="12" t="s">
        <v>77</v>
      </c>
      <c r="AY517" s="149" t="s">
        <v>161</v>
      </c>
    </row>
    <row r="518" spans="2:65" s="13" customFormat="1">
      <c r="B518" s="155"/>
      <c r="D518" s="144" t="s">
        <v>178</v>
      </c>
      <c r="E518" s="156" t="s">
        <v>1</v>
      </c>
      <c r="F518" s="157" t="s">
        <v>180</v>
      </c>
      <c r="H518" s="158">
        <v>50.16</v>
      </c>
      <c r="I518" s="159"/>
      <c r="L518" s="155"/>
      <c r="M518" s="160"/>
      <c r="T518" s="161"/>
      <c r="AT518" s="156" t="s">
        <v>178</v>
      </c>
      <c r="AU518" s="156" t="s">
        <v>181</v>
      </c>
      <c r="AV518" s="13" t="s">
        <v>169</v>
      </c>
      <c r="AW518" s="13" t="s">
        <v>33</v>
      </c>
      <c r="AX518" s="13" t="s">
        <v>85</v>
      </c>
      <c r="AY518" s="156" t="s">
        <v>161</v>
      </c>
    </row>
    <row r="519" spans="2:65" s="1" customFormat="1" ht="33" customHeight="1">
      <c r="B519" s="31"/>
      <c r="C519" s="131" t="s">
        <v>1120</v>
      </c>
      <c r="D519" s="131" t="s">
        <v>164</v>
      </c>
      <c r="E519" s="132" t="s">
        <v>1115</v>
      </c>
      <c r="F519" s="133" t="s">
        <v>1116</v>
      </c>
      <c r="G519" s="134" t="s">
        <v>167</v>
      </c>
      <c r="H519" s="135">
        <v>12.4</v>
      </c>
      <c r="I519" s="136">
        <v>2975.24</v>
      </c>
      <c r="J519" s="137">
        <f>ROUND(I519*H519,2)</f>
        <v>36892.980000000003</v>
      </c>
      <c r="K519" s="133" t="s">
        <v>168</v>
      </c>
      <c r="L519" s="31"/>
      <c r="M519" s="138" t="s">
        <v>1</v>
      </c>
      <c r="N519" s="139" t="s">
        <v>42</v>
      </c>
      <c r="P519" s="140">
        <f>O519*H519</f>
        <v>0</v>
      </c>
      <c r="Q519" s="140">
        <v>2.5018699999999998</v>
      </c>
      <c r="R519" s="140">
        <f>Q519*H519</f>
        <v>31.023187999999998</v>
      </c>
      <c r="S519" s="140">
        <v>0</v>
      </c>
      <c r="T519" s="141">
        <f>S519*H519</f>
        <v>0</v>
      </c>
      <c r="AR519" s="142" t="s">
        <v>169</v>
      </c>
      <c r="AT519" s="142" t="s">
        <v>164</v>
      </c>
      <c r="AU519" s="142" t="s">
        <v>181</v>
      </c>
      <c r="AY519" s="16" t="s">
        <v>161</v>
      </c>
      <c r="BE519" s="143">
        <f>IF(N519="základní",J519,0)</f>
        <v>36892.980000000003</v>
      </c>
      <c r="BF519" s="143">
        <f>IF(N519="snížená",J519,0)</f>
        <v>0</v>
      </c>
      <c r="BG519" s="143">
        <f>IF(N519="zákl. přenesená",J519,0)</f>
        <v>0</v>
      </c>
      <c r="BH519" s="143">
        <f>IF(N519="sníž. přenesená",J519,0)</f>
        <v>0</v>
      </c>
      <c r="BI519" s="143">
        <f>IF(N519="nulová",J519,0)</f>
        <v>0</v>
      </c>
      <c r="BJ519" s="16" t="s">
        <v>85</v>
      </c>
      <c r="BK519" s="143">
        <f>ROUND(I519*H519,2)</f>
        <v>36892.980000000003</v>
      </c>
      <c r="BL519" s="16" t="s">
        <v>169</v>
      </c>
      <c r="BM519" s="142" t="s">
        <v>1121</v>
      </c>
    </row>
    <row r="520" spans="2:65" s="1" customFormat="1" ht="29.25">
      <c r="B520" s="31"/>
      <c r="D520" s="144" t="s">
        <v>171</v>
      </c>
      <c r="F520" s="145" t="s">
        <v>1122</v>
      </c>
      <c r="I520" s="146"/>
      <c r="L520" s="31"/>
      <c r="M520" s="147"/>
      <c r="T520" s="55"/>
      <c r="AT520" s="16" t="s">
        <v>171</v>
      </c>
      <c r="AU520" s="16" t="s">
        <v>181</v>
      </c>
    </row>
    <row r="521" spans="2:65" s="12" customFormat="1">
      <c r="B521" s="148"/>
      <c r="D521" s="144" t="s">
        <v>178</v>
      </c>
      <c r="E521" s="149" t="s">
        <v>1</v>
      </c>
      <c r="F521" s="150" t="s">
        <v>1123</v>
      </c>
      <c r="H521" s="151">
        <v>12.4</v>
      </c>
      <c r="I521" s="152"/>
      <c r="L521" s="148"/>
      <c r="M521" s="153"/>
      <c r="T521" s="154"/>
      <c r="AT521" s="149" t="s">
        <v>178</v>
      </c>
      <c r="AU521" s="149" t="s">
        <v>181</v>
      </c>
      <c r="AV521" s="12" t="s">
        <v>87</v>
      </c>
      <c r="AW521" s="12" t="s">
        <v>33</v>
      </c>
      <c r="AX521" s="12" t="s">
        <v>77</v>
      </c>
      <c r="AY521" s="149" t="s">
        <v>161</v>
      </c>
    </row>
    <row r="522" spans="2:65" s="13" customFormat="1">
      <c r="B522" s="155"/>
      <c r="D522" s="144" t="s">
        <v>178</v>
      </c>
      <c r="E522" s="156" t="s">
        <v>1</v>
      </c>
      <c r="F522" s="157" t="s">
        <v>180</v>
      </c>
      <c r="H522" s="158">
        <v>12.4</v>
      </c>
      <c r="I522" s="159"/>
      <c r="L522" s="155"/>
      <c r="M522" s="160"/>
      <c r="T522" s="161"/>
      <c r="AT522" s="156" t="s">
        <v>178</v>
      </c>
      <c r="AU522" s="156" t="s">
        <v>181</v>
      </c>
      <c r="AV522" s="13" t="s">
        <v>169</v>
      </c>
      <c r="AW522" s="13" t="s">
        <v>33</v>
      </c>
      <c r="AX522" s="13" t="s">
        <v>85</v>
      </c>
      <c r="AY522" s="156" t="s">
        <v>161</v>
      </c>
    </row>
    <row r="523" spans="2:65" s="1" customFormat="1" ht="33" customHeight="1">
      <c r="B523" s="31"/>
      <c r="C523" s="131" t="s">
        <v>1124</v>
      </c>
      <c r="D523" s="131" t="s">
        <v>164</v>
      </c>
      <c r="E523" s="132" t="s">
        <v>1125</v>
      </c>
      <c r="F523" s="133" t="s">
        <v>1126</v>
      </c>
      <c r="G523" s="134" t="s">
        <v>167</v>
      </c>
      <c r="H523" s="135">
        <v>17.760000000000002</v>
      </c>
      <c r="I523" s="136">
        <v>3204.24</v>
      </c>
      <c r="J523" s="137">
        <f>ROUND(I523*H523,2)</f>
        <v>56907.3</v>
      </c>
      <c r="K523" s="133" t="s">
        <v>168</v>
      </c>
      <c r="L523" s="31"/>
      <c r="M523" s="138" t="s">
        <v>1</v>
      </c>
      <c r="N523" s="139" t="s">
        <v>42</v>
      </c>
      <c r="P523" s="140">
        <f>O523*H523</f>
        <v>0</v>
      </c>
      <c r="Q523" s="140">
        <v>2.3010199999999998</v>
      </c>
      <c r="R523" s="140">
        <f>Q523*H523</f>
        <v>40.866115200000003</v>
      </c>
      <c r="S523" s="140">
        <v>0</v>
      </c>
      <c r="T523" s="141">
        <f>S523*H523</f>
        <v>0</v>
      </c>
      <c r="AR523" s="142" t="s">
        <v>169</v>
      </c>
      <c r="AT523" s="142" t="s">
        <v>164</v>
      </c>
      <c r="AU523" s="142" t="s">
        <v>181</v>
      </c>
      <c r="AY523" s="16" t="s">
        <v>161</v>
      </c>
      <c r="BE523" s="143">
        <f>IF(N523="základní",J523,0)</f>
        <v>56907.3</v>
      </c>
      <c r="BF523" s="143">
        <f>IF(N523="snížená",J523,0)</f>
        <v>0</v>
      </c>
      <c r="BG523" s="143">
        <f>IF(N523="zákl. přenesená",J523,0)</f>
        <v>0</v>
      </c>
      <c r="BH523" s="143">
        <f>IF(N523="sníž. přenesená",J523,0)</f>
        <v>0</v>
      </c>
      <c r="BI523" s="143">
        <f>IF(N523="nulová",J523,0)</f>
        <v>0</v>
      </c>
      <c r="BJ523" s="16" t="s">
        <v>85</v>
      </c>
      <c r="BK523" s="143">
        <f>ROUND(I523*H523,2)</f>
        <v>56907.3</v>
      </c>
      <c r="BL523" s="16" t="s">
        <v>169</v>
      </c>
      <c r="BM523" s="142" t="s">
        <v>1127</v>
      </c>
    </row>
    <row r="524" spans="2:65" s="12" customFormat="1">
      <c r="B524" s="148"/>
      <c r="D524" s="144" t="s">
        <v>178</v>
      </c>
      <c r="E524" s="149" t="s">
        <v>1</v>
      </c>
      <c r="F524" s="150" t="s">
        <v>1128</v>
      </c>
      <c r="H524" s="151">
        <v>17.760000000000002</v>
      </c>
      <c r="I524" s="152"/>
      <c r="L524" s="148"/>
      <c r="M524" s="153"/>
      <c r="T524" s="154"/>
      <c r="AT524" s="149" t="s">
        <v>178</v>
      </c>
      <c r="AU524" s="149" t="s">
        <v>181</v>
      </c>
      <c r="AV524" s="12" t="s">
        <v>87</v>
      </c>
      <c r="AW524" s="12" t="s">
        <v>33</v>
      </c>
      <c r="AX524" s="12" t="s">
        <v>77</v>
      </c>
      <c r="AY524" s="149" t="s">
        <v>161</v>
      </c>
    </row>
    <row r="525" spans="2:65" s="13" customFormat="1">
      <c r="B525" s="155"/>
      <c r="D525" s="144" t="s">
        <v>178</v>
      </c>
      <c r="E525" s="156" t="s">
        <v>1</v>
      </c>
      <c r="F525" s="157" t="s">
        <v>180</v>
      </c>
      <c r="H525" s="158">
        <v>17.760000000000002</v>
      </c>
      <c r="I525" s="159"/>
      <c r="L525" s="155"/>
      <c r="M525" s="160"/>
      <c r="T525" s="161"/>
      <c r="AT525" s="156" t="s">
        <v>178</v>
      </c>
      <c r="AU525" s="156" t="s">
        <v>181</v>
      </c>
      <c r="AV525" s="13" t="s">
        <v>169</v>
      </c>
      <c r="AW525" s="13" t="s">
        <v>33</v>
      </c>
      <c r="AX525" s="13" t="s">
        <v>85</v>
      </c>
      <c r="AY525" s="156" t="s">
        <v>161</v>
      </c>
    </row>
    <row r="526" spans="2:65" s="1" customFormat="1" ht="24.2" customHeight="1">
      <c r="B526" s="31"/>
      <c r="C526" s="131" t="s">
        <v>1129</v>
      </c>
      <c r="D526" s="131" t="s">
        <v>164</v>
      </c>
      <c r="E526" s="132" t="s">
        <v>1130</v>
      </c>
      <c r="F526" s="133" t="s">
        <v>1131</v>
      </c>
      <c r="G526" s="134" t="s">
        <v>167</v>
      </c>
      <c r="H526" s="135">
        <v>50.16</v>
      </c>
      <c r="I526" s="136">
        <v>1086.43</v>
      </c>
      <c r="J526" s="137">
        <f>ROUND(I526*H526,2)</f>
        <v>54495.33</v>
      </c>
      <c r="K526" s="133" t="s">
        <v>168</v>
      </c>
      <c r="L526" s="31"/>
      <c r="M526" s="138" t="s">
        <v>1</v>
      </c>
      <c r="N526" s="139" t="s">
        <v>42</v>
      </c>
      <c r="P526" s="140">
        <f>O526*H526</f>
        <v>0</v>
      </c>
      <c r="Q526" s="140">
        <v>0</v>
      </c>
      <c r="R526" s="140">
        <f>Q526*H526</f>
        <v>0</v>
      </c>
      <c r="S526" s="140">
        <v>0</v>
      </c>
      <c r="T526" s="141">
        <f>S526*H526</f>
        <v>0</v>
      </c>
      <c r="AR526" s="142" t="s">
        <v>169</v>
      </c>
      <c r="AT526" s="142" t="s">
        <v>164</v>
      </c>
      <c r="AU526" s="142" t="s">
        <v>181</v>
      </c>
      <c r="AY526" s="16" t="s">
        <v>161</v>
      </c>
      <c r="BE526" s="143">
        <f>IF(N526="základní",J526,0)</f>
        <v>54495.33</v>
      </c>
      <c r="BF526" s="143">
        <f>IF(N526="snížená",J526,0)</f>
        <v>0</v>
      </c>
      <c r="BG526" s="143">
        <f>IF(N526="zákl. přenesená",J526,0)</f>
        <v>0</v>
      </c>
      <c r="BH526" s="143">
        <f>IF(N526="sníž. přenesená",J526,0)</f>
        <v>0</v>
      </c>
      <c r="BI526" s="143">
        <f>IF(N526="nulová",J526,0)</f>
        <v>0</v>
      </c>
      <c r="BJ526" s="16" t="s">
        <v>85</v>
      </c>
      <c r="BK526" s="143">
        <f>ROUND(I526*H526,2)</f>
        <v>54495.33</v>
      </c>
      <c r="BL526" s="16" t="s">
        <v>169</v>
      </c>
      <c r="BM526" s="142" t="s">
        <v>1132</v>
      </c>
    </row>
    <row r="527" spans="2:65" s="1" customFormat="1" ht="24.2" customHeight="1">
      <c r="B527" s="31"/>
      <c r="C527" s="131" t="s">
        <v>1133</v>
      </c>
      <c r="D527" s="131" t="s">
        <v>164</v>
      </c>
      <c r="E527" s="132" t="s">
        <v>1130</v>
      </c>
      <c r="F527" s="133" t="s">
        <v>1131</v>
      </c>
      <c r="G527" s="134" t="s">
        <v>167</v>
      </c>
      <c r="H527" s="135">
        <v>12.4</v>
      </c>
      <c r="I527" s="136">
        <v>1154.67</v>
      </c>
      <c r="J527" s="137">
        <f>ROUND(I527*H527,2)</f>
        <v>14317.91</v>
      </c>
      <c r="K527" s="133" t="s">
        <v>168</v>
      </c>
      <c r="L527" s="31"/>
      <c r="M527" s="138" t="s">
        <v>1</v>
      </c>
      <c r="N527" s="139" t="s">
        <v>42</v>
      </c>
      <c r="P527" s="140">
        <f>O527*H527</f>
        <v>0</v>
      </c>
      <c r="Q527" s="140">
        <v>0</v>
      </c>
      <c r="R527" s="140">
        <f>Q527*H527</f>
        <v>0</v>
      </c>
      <c r="S527" s="140">
        <v>0</v>
      </c>
      <c r="T527" s="141">
        <f>S527*H527</f>
        <v>0</v>
      </c>
      <c r="AR527" s="142" t="s">
        <v>169</v>
      </c>
      <c r="AT527" s="142" t="s">
        <v>164</v>
      </c>
      <c r="AU527" s="142" t="s">
        <v>181</v>
      </c>
      <c r="AY527" s="16" t="s">
        <v>161</v>
      </c>
      <c r="BE527" s="143">
        <f>IF(N527="základní",J527,0)</f>
        <v>14317.91</v>
      </c>
      <c r="BF527" s="143">
        <f>IF(N527="snížená",J527,0)</f>
        <v>0</v>
      </c>
      <c r="BG527" s="143">
        <f>IF(N527="zákl. přenesená",J527,0)</f>
        <v>0</v>
      </c>
      <c r="BH527" s="143">
        <f>IF(N527="sníž. přenesená",J527,0)</f>
        <v>0</v>
      </c>
      <c r="BI527" s="143">
        <f>IF(N527="nulová",J527,0)</f>
        <v>0</v>
      </c>
      <c r="BJ527" s="16" t="s">
        <v>85</v>
      </c>
      <c r="BK527" s="143">
        <f>ROUND(I527*H527,2)</f>
        <v>14317.91</v>
      </c>
      <c r="BL527" s="16" t="s">
        <v>169</v>
      </c>
      <c r="BM527" s="142" t="s">
        <v>1134</v>
      </c>
    </row>
    <row r="528" spans="2:65" s="1" customFormat="1" ht="16.5" customHeight="1">
      <c r="B528" s="31"/>
      <c r="C528" s="131" t="s">
        <v>1135</v>
      </c>
      <c r="D528" s="131" t="s">
        <v>164</v>
      </c>
      <c r="E528" s="132" t="s">
        <v>1136</v>
      </c>
      <c r="F528" s="133" t="s">
        <v>1137</v>
      </c>
      <c r="G528" s="134" t="s">
        <v>352</v>
      </c>
      <c r="H528" s="135">
        <v>3.7440000000000002</v>
      </c>
      <c r="I528" s="136">
        <v>32422.400000000001</v>
      </c>
      <c r="J528" s="137">
        <f>ROUND(I528*H528,2)</f>
        <v>121389.47</v>
      </c>
      <c r="K528" s="133" t="s">
        <v>168</v>
      </c>
      <c r="L528" s="31"/>
      <c r="M528" s="138" t="s">
        <v>1</v>
      </c>
      <c r="N528" s="139" t="s">
        <v>42</v>
      </c>
      <c r="P528" s="140">
        <f>O528*H528</f>
        <v>0</v>
      </c>
      <c r="Q528" s="140">
        <v>1.06277</v>
      </c>
      <c r="R528" s="140">
        <f>Q528*H528</f>
        <v>3.9790108800000001</v>
      </c>
      <c r="S528" s="140">
        <v>0</v>
      </c>
      <c r="T528" s="141">
        <f>S528*H528</f>
        <v>0</v>
      </c>
      <c r="AR528" s="142" t="s">
        <v>169</v>
      </c>
      <c r="AT528" s="142" t="s">
        <v>164</v>
      </c>
      <c r="AU528" s="142" t="s">
        <v>181</v>
      </c>
      <c r="AY528" s="16" t="s">
        <v>161</v>
      </c>
      <c r="BE528" s="143">
        <f>IF(N528="základní",J528,0)</f>
        <v>121389.47</v>
      </c>
      <c r="BF528" s="143">
        <f>IF(N528="snížená",J528,0)</f>
        <v>0</v>
      </c>
      <c r="BG528" s="143">
        <f>IF(N528="zákl. přenesená",J528,0)</f>
        <v>0</v>
      </c>
      <c r="BH528" s="143">
        <f>IF(N528="sníž. přenesená",J528,0)</f>
        <v>0</v>
      </c>
      <c r="BI528" s="143">
        <f>IF(N528="nulová",J528,0)</f>
        <v>0</v>
      </c>
      <c r="BJ528" s="16" t="s">
        <v>85</v>
      </c>
      <c r="BK528" s="143">
        <f>ROUND(I528*H528,2)</f>
        <v>121389.47</v>
      </c>
      <c r="BL528" s="16" t="s">
        <v>169</v>
      </c>
      <c r="BM528" s="142" t="s">
        <v>1138</v>
      </c>
    </row>
    <row r="529" spans="2:65" s="12" customFormat="1">
      <c r="B529" s="148"/>
      <c r="D529" s="144" t="s">
        <v>178</v>
      </c>
      <c r="E529" s="149" t="s">
        <v>1</v>
      </c>
      <c r="F529" s="150" t="s">
        <v>1139</v>
      </c>
      <c r="H529" s="151">
        <v>3.7440000000000002</v>
      </c>
      <c r="I529" s="152"/>
      <c r="L529" s="148"/>
      <c r="M529" s="153"/>
      <c r="T529" s="154"/>
      <c r="AT529" s="149" t="s">
        <v>178</v>
      </c>
      <c r="AU529" s="149" t="s">
        <v>181</v>
      </c>
      <c r="AV529" s="12" t="s">
        <v>87</v>
      </c>
      <c r="AW529" s="12" t="s">
        <v>33</v>
      </c>
      <c r="AX529" s="12" t="s">
        <v>77</v>
      </c>
      <c r="AY529" s="149" t="s">
        <v>161</v>
      </c>
    </row>
    <row r="530" spans="2:65" s="13" customFormat="1">
      <c r="B530" s="155"/>
      <c r="D530" s="144" t="s">
        <v>178</v>
      </c>
      <c r="E530" s="156" t="s">
        <v>1</v>
      </c>
      <c r="F530" s="157" t="s">
        <v>180</v>
      </c>
      <c r="H530" s="158">
        <v>3.7440000000000002</v>
      </c>
      <c r="I530" s="159"/>
      <c r="L530" s="155"/>
      <c r="M530" s="160"/>
      <c r="T530" s="161"/>
      <c r="AT530" s="156" t="s">
        <v>178</v>
      </c>
      <c r="AU530" s="156" t="s">
        <v>181</v>
      </c>
      <c r="AV530" s="13" t="s">
        <v>169</v>
      </c>
      <c r="AW530" s="13" t="s">
        <v>33</v>
      </c>
      <c r="AX530" s="13" t="s">
        <v>85</v>
      </c>
      <c r="AY530" s="156" t="s">
        <v>161</v>
      </c>
    </row>
    <row r="531" spans="2:65" s="1" customFormat="1" ht="16.5" customHeight="1">
      <c r="B531" s="31"/>
      <c r="C531" s="131" t="s">
        <v>1140</v>
      </c>
      <c r="D531" s="131" t="s">
        <v>164</v>
      </c>
      <c r="E531" s="132" t="s">
        <v>1136</v>
      </c>
      <c r="F531" s="133" t="s">
        <v>1137</v>
      </c>
      <c r="G531" s="134" t="s">
        <v>352</v>
      </c>
      <c r="H531" s="135">
        <v>0.54600000000000004</v>
      </c>
      <c r="I531" s="136">
        <v>34001.75</v>
      </c>
      <c r="J531" s="137">
        <f>ROUND(I531*H531,2)</f>
        <v>18564.96</v>
      </c>
      <c r="K531" s="133" t="s">
        <v>168</v>
      </c>
      <c r="L531" s="31"/>
      <c r="M531" s="138" t="s">
        <v>1</v>
      </c>
      <c r="N531" s="139" t="s">
        <v>42</v>
      </c>
      <c r="P531" s="140">
        <f>O531*H531</f>
        <v>0</v>
      </c>
      <c r="Q531" s="140">
        <v>1.06277</v>
      </c>
      <c r="R531" s="140">
        <f>Q531*H531</f>
        <v>0.58027242000000001</v>
      </c>
      <c r="S531" s="140">
        <v>0</v>
      </c>
      <c r="T531" s="141">
        <f>S531*H531</f>
        <v>0</v>
      </c>
      <c r="AR531" s="142" t="s">
        <v>169</v>
      </c>
      <c r="AT531" s="142" t="s">
        <v>164</v>
      </c>
      <c r="AU531" s="142" t="s">
        <v>181</v>
      </c>
      <c r="AY531" s="16" t="s">
        <v>161</v>
      </c>
      <c r="BE531" s="143">
        <f>IF(N531="základní",J531,0)</f>
        <v>18564.96</v>
      </c>
      <c r="BF531" s="143">
        <f>IF(N531="snížená",J531,0)</f>
        <v>0</v>
      </c>
      <c r="BG531" s="143">
        <f>IF(N531="zákl. přenesená",J531,0)</f>
        <v>0</v>
      </c>
      <c r="BH531" s="143">
        <f>IF(N531="sníž. přenesená",J531,0)</f>
        <v>0</v>
      </c>
      <c r="BI531" s="143">
        <f>IF(N531="nulová",J531,0)</f>
        <v>0</v>
      </c>
      <c r="BJ531" s="16" t="s">
        <v>85</v>
      </c>
      <c r="BK531" s="143">
        <f>ROUND(I531*H531,2)</f>
        <v>18564.96</v>
      </c>
      <c r="BL531" s="16" t="s">
        <v>169</v>
      </c>
      <c r="BM531" s="142" t="s">
        <v>1141</v>
      </c>
    </row>
    <row r="532" spans="2:65" s="12" customFormat="1">
      <c r="B532" s="148"/>
      <c r="D532" s="144" t="s">
        <v>178</v>
      </c>
      <c r="E532" s="149" t="s">
        <v>1</v>
      </c>
      <c r="F532" s="150" t="s">
        <v>1142</v>
      </c>
      <c r="H532" s="151">
        <v>0.54600000000000004</v>
      </c>
      <c r="I532" s="152"/>
      <c r="L532" s="148"/>
      <c r="M532" s="153"/>
      <c r="T532" s="154"/>
      <c r="AT532" s="149" t="s">
        <v>178</v>
      </c>
      <c r="AU532" s="149" t="s">
        <v>181</v>
      </c>
      <c r="AV532" s="12" t="s">
        <v>87</v>
      </c>
      <c r="AW532" s="12" t="s">
        <v>33</v>
      </c>
      <c r="AX532" s="12" t="s">
        <v>77</v>
      </c>
      <c r="AY532" s="149" t="s">
        <v>161</v>
      </c>
    </row>
    <row r="533" spans="2:65" s="13" customFormat="1">
      <c r="B533" s="155"/>
      <c r="D533" s="144" t="s">
        <v>178</v>
      </c>
      <c r="E533" s="156" t="s">
        <v>1</v>
      </c>
      <c r="F533" s="157" t="s">
        <v>180</v>
      </c>
      <c r="H533" s="158">
        <v>0.54600000000000004</v>
      </c>
      <c r="I533" s="159"/>
      <c r="L533" s="155"/>
      <c r="M533" s="160"/>
      <c r="T533" s="161"/>
      <c r="AT533" s="156" t="s">
        <v>178</v>
      </c>
      <c r="AU533" s="156" t="s">
        <v>181</v>
      </c>
      <c r="AV533" s="13" t="s">
        <v>169</v>
      </c>
      <c r="AW533" s="13" t="s">
        <v>33</v>
      </c>
      <c r="AX533" s="13" t="s">
        <v>85</v>
      </c>
      <c r="AY533" s="156" t="s">
        <v>161</v>
      </c>
    </row>
    <row r="534" spans="2:65" s="1" customFormat="1" ht="24.2" customHeight="1">
      <c r="B534" s="31"/>
      <c r="C534" s="131" t="s">
        <v>1143</v>
      </c>
      <c r="D534" s="131" t="s">
        <v>164</v>
      </c>
      <c r="E534" s="132" t="s">
        <v>1144</v>
      </c>
      <c r="F534" s="133" t="s">
        <v>1145</v>
      </c>
      <c r="G534" s="134" t="s">
        <v>175</v>
      </c>
      <c r="H534" s="135">
        <v>160</v>
      </c>
      <c r="I534" s="136">
        <v>443.86</v>
      </c>
      <c r="J534" s="137">
        <f>ROUND(I534*H534,2)</f>
        <v>71017.600000000006</v>
      </c>
      <c r="K534" s="133" t="s">
        <v>168</v>
      </c>
      <c r="L534" s="31"/>
      <c r="M534" s="138" t="s">
        <v>1</v>
      </c>
      <c r="N534" s="139" t="s">
        <v>42</v>
      </c>
      <c r="P534" s="140">
        <f>O534*H534</f>
        <v>0</v>
      </c>
      <c r="Q534" s="140">
        <v>0.1173</v>
      </c>
      <c r="R534" s="140">
        <f>Q534*H534</f>
        <v>18.768000000000001</v>
      </c>
      <c r="S534" s="140">
        <v>0</v>
      </c>
      <c r="T534" s="141">
        <f>S534*H534</f>
        <v>0</v>
      </c>
      <c r="AR534" s="142" t="s">
        <v>169</v>
      </c>
      <c r="AT534" s="142" t="s">
        <v>164</v>
      </c>
      <c r="AU534" s="142" t="s">
        <v>181</v>
      </c>
      <c r="AY534" s="16" t="s">
        <v>161</v>
      </c>
      <c r="BE534" s="143">
        <f>IF(N534="základní",J534,0)</f>
        <v>71017.600000000006</v>
      </c>
      <c r="BF534" s="143">
        <f>IF(N534="snížená",J534,0)</f>
        <v>0</v>
      </c>
      <c r="BG534" s="143">
        <f>IF(N534="zákl. přenesená",J534,0)</f>
        <v>0</v>
      </c>
      <c r="BH534" s="143">
        <f>IF(N534="sníž. přenesená",J534,0)</f>
        <v>0</v>
      </c>
      <c r="BI534" s="143">
        <f>IF(N534="nulová",J534,0)</f>
        <v>0</v>
      </c>
      <c r="BJ534" s="16" t="s">
        <v>85</v>
      </c>
      <c r="BK534" s="143">
        <f>ROUND(I534*H534,2)</f>
        <v>71017.600000000006</v>
      </c>
      <c r="BL534" s="16" t="s">
        <v>169</v>
      </c>
      <c r="BM534" s="142" t="s">
        <v>1146</v>
      </c>
    </row>
    <row r="535" spans="2:65" s="1" customFormat="1" ht="29.25">
      <c r="B535" s="31"/>
      <c r="D535" s="144" t="s">
        <v>171</v>
      </c>
      <c r="F535" s="145" t="s">
        <v>1147</v>
      </c>
      <c r="I535" s="146"/>
      <c r="L535" s="31"/>
      <c r="M535" s="147"/>
      <c r="T535" s="55"/>
      <c r="AT535" s="16" t="s">
        <v>171</v>
      </c>
      <c r="AU535" s="16" t="s">
        <v>181</v>
      </c>
    </row>
    <row r="536" spans="2:65" s="1" customFormat="1" ht="33" customHeight="1">
      <c r="B536" s="31"/>
      <c r="C536" s="131" t="s">
        <v>1148</v>
      </c>
      <c r="D536" s="131" t="s">
        <v>164</v>
      </c>
      <c r="E536" s="132" t="s">
        <v>1149</v>
      </c>
      <c r="F536" s="133" t="s">
        <v>1150</v>
      </c>
      <c r="G536" s="134" t="s">
        <v>175</v>
      </c>
      <c r="H536" s="135">
        <v>290.3</v>
      </c>
      <c r="I536" s="136">
        <v>604.48</v>
      </c>
      <c r="J536" s="137">
        <f>ROUND(I536*H536,2)</f>
        <v>175480.54</v>
      </c>
      <c r="K536" s="133" t="s">
        <v>168</v>
      </c>
      <c r="L536" s="31"/>
      <c r="M536" s="138" t="s">
        <v>1</v>
      </c>
      <c r="N536" s="139" t="s">
        <v>42</v>
      </c>
      <c r="P536" s="140">
        <f>O536*H536</f>
        <v>0</v>
      </c>
      <c r="Q536" s="140">
        <v>1.9619999999999999E-2</v>
      </c>
      <c r="R536" s="140">
        <f>Q536*H536</f>
        <v>5.6956859999999994</v>
      </c>
      <c r="S536" s="140">
        <v>0</v>
      </c>
      <c r="T536" s="141">
        <f>S536*H536</f>
        <v>0</v>
      </c>
      <c r="AR536" s="142" t="s">
        <v>169</v>
      </c>
      <c r="AT536" s="142" t="s">
        <v>164</v>
      </c>
      <c r="AU536" s="142" t="s">
        <v>181</v>
      </c>
      <c r="AY536" s="16" t="s">
        <v>161</v>
      </c>
      <c r="BE536" s="143">
        <f>IF(N536="základní",J536,0)</f>
        <v>175480.54</v>
      </c>
      <c r="BF536" s="143">
        <f>IF(N536="snížená",J536,0)</f>
        <v>0</v>
      </c>
      <c r="BG536" s="143">
        <f>IF(N536="zákl. přenesená",J536,0)</f>
        <v>0</v>
      </c>
      <c r="BH536" s="143">
        <f>IF(N536="sníž. přenesená",J536,0)</f>
        <v>0</v>
      </c>
      <c r="BI536" s="143">
        <f>IF(N536="nulová",J536,0)</f>
        <v>0</v>
      </c>
      <c r="BJ536" s="16" t="s">
        <v>85</v>
      </c>
      <c r="BK536" s="143">
        <f>ROUND(I536*H536,2)</f>
        <v>175480.54</v>
      </c>
      <c r="BL536" s="16" t="s">
        <v>169</v>
      </c>
      <c r="BM536" s="142" t="s">
        <v>1151</v>
      </c>
    </row>
    <row r="537" spans="2:65" s="1" customFormat="1" ht="29.25">
      <c r="B537" s="31"/>
      <c r="D537" s="144" t="s">
        <v>171</v>
      </c>
      <c r="F537" s="145" t="s">
        <v>1152</v>
      </c>
      <c r="I537" s="146"/>
      <c r="L537" s="31"/>
      <c r="M537" s="147"/>
      <c r="T537" s="55"/>
      <c r="AT537" s="16" t="s">
        <v>171</v>
      </c>
      <c r="AU537" s="16" t="s">
        <v>181</v>
      </c>
    </row>
    <row r="538" spans="2:65" s="12" customFormat="1">
      <c r="B538" s="148"/>
      <c r="D538" s="144" t="s">
        <v>178</v>
      </c>
      <c r="E538" s="149" t="s">
        <v>1</v>
      </c>
      <c r="F538" s="150" t="s">
        <v>1153</v>
      </c>
      <c r="H538" s="151">
        <v>290.3</v>
      </c>
      <c r="I538" s="152"/>
      <c r="L538" s="148"/>
      <c r="M538" s="153"/>
      <c r="T538" s="154"/>
      <c r="AT538" s="149" t="s">
        <v>178</v>
      </c>
      <c r="AU538" s="149" t="s">
        <v>181</v>
      </c>
      <c r="AV538" s="12" t="s">
        <v>87</v>
      </c>
      <c r="AW538" s="12" t="s">
        <v>33</v>
      </c>
      <c r="AX538" s="12" t="s">
        <v>77</v>
      </c>
      <c r="AY538" s="149" t="s">
        <v>161</v>
      </c>
    </row>
    <row r="539" spans="2:65" s="13" customFormat="1">
      <c r="B539" s="155"/>
      <c r="D539" s="144" t="s">
        <v>178</v>
      </c>
      <c r="E539" s="156" t="s">
        <v>1</v>
      </c>
      <c r="F539" s="157" t="s">
        <v>180</v>
      </c>
      <c r="H539" s="158">
        <v>290.3</v>
      </c>
      <c r="I539" s="159"/>
      <c r="L539" s="155"/>
      <c r="M539" s="160"/>
      <c r="T539" s="161"/>
      <c r="AT539" s="156" t="s">
        <v>178</v>
      </c>
      <c r="AU539" s="156" t="s">
        <v>181</v>
      </c>
      <c r="AV539" s="13" t="s">
        <v>169</v>
      </c>
      <c r="AW539" s="13" t="s">
        <v>33</v>
      </c>
      <c r="AX539" s="13" t="s">
        <v>85</v>
      </c>
      <c r="AY539" s="156" t="s">
        <v>161</v>
      </c>
    </row>
    <row r="540" spans="2:65" s="1" customFormat="1" ht="21.75" customHeight="1">
      <c r="B540" s="31"/>
      <c r="C540" s="131" t="s">
        <v>1154</v>
      </c>
      <c r="D540" s="131" t="s">
        <v>164</v>
      </c>
      <c r="E540" s="132" t="s">
        <v>1155</v>
      </c>
      <c r="F540" s="133" t="s">
        <v>1156</v>
      </c>
      <c r="G540" s="134" t="s">
        <v>167</v>
      </c>
      <c r="H540" s="135">
        <v>66.224999999999994</v>
      </c>
      <c r="I540" s="136">
        <v>1523.43</v>
      </c>
      <c r="J540" s="137">
        <f>ROUND(I540*H540,2)</f>
        <v>100889.15</v>
      </c>
      <c r="K540" s="133" t="s">
        <v>168</v>
      </c>
      <c r="L540" s="31"/>
      <c r="M540" s="138" t="s">
        <v>1</v>
      </c>
      <c r="N540" s="139" t="s">
        <v>42</v>
      </c>
      <c r="P540" s="140">
        <f>O540*H540</f>
        <v>0</v>
      </c>
      <c r="Q540" s="140">
        <v>1.98</v>
      </c>
      <c r="R540" s="140">
        <f>Q540*H540</f>
        <v>131.12549999999999</v>
      </c>
      <c r="S540" s="140">
        <v>0</v>
      </c>
      <c r="T540" s="141">
        <f>S540*H540</f>
        <v>0</v>
      </c>
      <c r="AR540" s="142" t="s">
        <v>169</v>
      </c>
      <c r="AT540" s="142" t="s">
        <v>164</v>
      </c>
      <c r="AU540" s="142" t="s">
        <v>181</v>
      </c>
      <c r="AY540" s="16" t="s">
        <v>161</v>
      </c>
      <c r="BE540" s="143">
        <f>IF(N540="základní",J540,0)</f>
        <v>100889.15</v>
      </c>
      <c r="BF540" s="143">
        <f>IF(N540="snížená",J540,0)</f>
        <v>0</v>
      </c>
      <c r="BG540" s="143">
        <f>IF(N540="zákl. přenesená",J540,0)</f>
        <v>0</v>
      </c>
      <c r="BH540" s="143">
        <f>IF(N540="sníž. přenesená",J540,0)</f>
        <v>0</v>
      </c>
      <c r="BI540" s="143">
        <f>IF(N540="nulová",J540,0)</f>
        <v>0</v>
      </c>
      <c r="BJ540" s="16" t="s">
        <v>85</v>
      </c>
      <c r="BK540" s="143">
        <f>ROUND(I540*H540,2)</f>
        <v>100889.15</v>
      </c>
      <c r="BL540" s="16" t="s">
        <v>169</v>
      </c>
      <c r="BM540" s="142" t="s">
        <v>1157</v>
      </c>
    </row>
    <row r="541" spans="2:65" s="1" customFormat="1" ht="29.25">
      <c r="B541" s="31"/>
      <c r="D541" s="144" t="s">
        <v>171</v>
      </c>
      <c r="F541" s="145" t="s">
        <v>1158</v>
      </c>
      <c r="I541" s="146"/>
      <c r="L541" s="31"/>
      <c r="M541" s="147"/>
      <c r="T541" s="55"/>
      <c r="AT541" s="16" t="s">
        <v>171</v>
      </c>
      <c r="AU541" s="16" t="s">
        <v>181</v>
      </c>
    </row>
    <row r="542" spans="2:65" s="1" customFormat="1" ht="16.5" customHeight="1">
      <c r="B542" s="31"/>
      <c r="C542" s="131" t="s">
        <v>1159</v>
      </c>
      <c r="D542" s="131" t="s">
        <v>164</v>
      </c>
      <c r="E542" s="132" t="s">
        <v>1160</v>
      </c>
      <c r="F542" s="133" t="s">
        <v>1161</v>
      </c>
      <c r="G542" s="134" t="s">
        <v>167</v>
      </c>
      <c r="H542" s="135">
        <v>13.06</v>
      </c>
      <c r="I542" s="136">
        <v>1006.97</v>
      </c>
      <c r="J542" s="137">
        <f>ROUND(I542*H542,2)</f>
        <v>13151.03</v>
      </c>
      <c r="K542" s="133" t="s">
        <v>1</v>
      </c>
      <c r="L542" s="31"/>
      <c r="M542" s="138" t="s">
        <v>1</v>
      </c>
      <c r="N542" s="139" t="s">
        <v>42</v>
      </c>
      <c r="P542" s="140">
        <f>O542*H542</f>
        <v>0</v>
      </c>
      <c r="Q542" s="140">
        <v>2.16</v>
      </c>
      <c r="R542" s="140">
        <f>Q542*H542</f>
        <v>28.209600000000002</v>
      </c>
      <c r="S542" s="140">
        <v>0</v>
      </c>
      <c r="T542" s="141">
        <f>S542*H542</f>
        <v>0</v>
      </c>
      <c r="AR542" s="142" t="s">
        <v>169</v>
      </c>
      <c r="AT542" s="142" t="s">
        <v>164</v>
      </c>
      <c r="AU542" s="142" t="s">
        <v>181</v>
      </c>
      <c r="AY542" s="16" t="s">
        <v>161</v>
      </c>
      <c r="BE542" s="143">
        <f>IF(N542="základní",J542,0)</f>
        <v>13151.03</v>
      </c>
      <c r="BF542" s="143">
        <f>IF(N542="snížená",J542,0)</f>
        <v>0</v>
      </c>
      <c r="BG542" s="143">
        <f>IF(N542="zákl. přenesená",J542,0)</f>
        <v>0</v>
      </c>
      <c r="BH542" s="143">
        <f>IF(N542="sníž. přenesená",J542,0)</f>
        <v>0</v>
      </c>
      <c r="BI542" s="143">
        <f>IF(N542="nulová",J542,0)</f>
        <v>0</v>
      </c>
      <c r="BJ542" s="16" t="s">
        <v>85</v>
      </c>
      <c r="BK542" s="143">
        <f>ROUND(I542*H542,2)</f>
        <v>13151.03</v>
      </c>
      <c r="BL542" s="16" t="s">
        <v>169</v>
      </c>
      <c r="BM542" s="142" t="s">
        <v>1162</v>
      </c>
    </row>
    <row r="543" spans="2:65" s="1" customFormat="1" ht="29.25">
      <c r="B543" s="31"/>
      <c r="D543" s="144" t="s">
        <v>171</v>
      </c>
      <c r="F543" s="145" t="s">
        <v>1163</v>
      </c>
      <c r="I543" s="146"/>
      <c r="L543" s="31"/>
      <c r="M543" s="147"/>
      <c r="T543" s="55"/>
      <c r="AT543" s="16" t="s">
        <v>171</v>
      </c>
      <c r="AU543" s="16" t="s">
        <v>181</v>
      </c>
    </row>
    <row r="544" spans="2:65" s="1" customFormat="1" ht="37.9" customHeight="1">
      <c r="B544" s="31"/>
      <c r="C544" s="131" t="s">
        <v>1164</v>
      </c>
      <c r="D544" s="131" t="s">
        <v>164</v>
      </c>
      <c r="E544" s="132" t="s">
        <v>1165</v>
      </c>
      <c r="F544" s="133" t="s">
        <v>1166</v>
      </c>
      <c r="G544" s="134" t="s">
        <v>175</v>
      </c>
      <c r="H544" s="135">
        <v>41.14</v>
      </c>
      <c r="I544" s="136">
        <v>771.74</v>
      </c>
      <c r="J544" s="137">
        <f>ROUND(I544*H544,2)</f>
        <v>31749.38</v>
      </c>
      <c r="K544" s="133" t="s">
        <v>168</v>
      </c>
      <c r="L544" s="31"/>
      <c r="M544" s="138" t="s">
        <v>1</v>
      </c>
      <c r="N544" s="139" t="s">
        <v>42</v>
      </c>
      <c r="P544" s="140">
        <f>O544*H544</f>
        <v>0</v>
      </c>
      <c r="Q544" s="140">
        <v>2E-3</v>
      </c>
      <c r="R544" s="140">
        <f>Q544*H544</f>
        <v>8.2280000000000006E-2</v>
      </c>
      <c r="S544" s="140">
        <v>0</v>
      </c>
      <c r="T544" s="141">
        <f>S544*H544</f>
        <v>0</v>
      </c>
      <c r="AR544" s="142" t="s">
        <v>169</v>
      </c>
      <c r="AT544" s="142" t="s">
        <v>164</v>
      </c>
      <c r="AU544" s="142" t="s">
        <v>181</v>
      </c>
      <c r="AY544" s="16" t="s">
        <v>161</v>
      </c>
      <c r="BE544" s="143">
        <f>IF(N544="základní",J544,0)</f>
        <v>31749.38</v>
      </c>
      <c r="BF544" s="143">
        <f>IF(N544="snížená",J544,0)</f>
        <v>0</v>
      </c>
      <c r="BG544" s="143">
        <f>IF(N544="zákl. přenesená",J544,0)</f>
        <v>0</v>
      </c>
      <c r="BH544" s="143">
        <f>IF(N544="sníž. přenesená",J544,0)</f>
        <v>0</v>
      </c>
      <c r="BI544" s="143">
        <f>IF(N544="nulová",J544,0)</f>
        <v>0</v>
      </c>
      <c r="BJ544" s="16" t="s">
        <v>85</v>
      </c>
      <c r="BK544" s="143">
        <f>ROUND(I544*H544,2)</f>
        <v>31749.38</v>
      </c>
      <c r="BL544" s="16" t="s">
        <v>169</v>
      </c>
      <c r="BM544" s="142" t="s">
        <v>1167</v>
      </c>
    </row>
    <row r="545" spans="2:65" s="1" customFormat="1" ht="24.2" customHeight="1">
      <c r="B545" s="31"/>
      <c r="C545" s="173" t="s">
        <v>1168</v>
      </c>
      <c r="D545" s="173" t="s">
        <v>614</v>
      </c>
      <c r="E545" s="174" t="s">
        <v>1169</v>
      </c>
      <c r="F545" s="175" t="s">
        <v>1170</v>
      </c>
      <c r="G545" s="176" t="s">
        <v>175</v>
      </c>
      <c r="H545" s="177">
        <v>41.963000000000001</v>
      </c>
      <c r="I545" s="136">
        <v>592.49</v>
      </c>
      <c r="J545" s="178">
        <f>ROUND(I545*H545,2)</f>
        <v>24862.66</v>
      </c>
      <c r="K545" s="175" t="s">
        <v>168</v>
      </c>
      <c r="L545" s="179"/>
      <c r="M545" s="180" t="s">
        <v>1</v>
      </c>
      <c r="N545" s="181" t="s">
        <v>42</v>
      </c>
      <c r="P545" s="140">
        <f>O545*H545</f>
        <v>0</v>
      </c>
      <c r="Q545" s="140">
        <v>0.114</v>
      </c>
      <c r="R545" s="140">
        <f>Q545*H545</f>
        <v>4.7837820000000004</v>
      </c>
      <c r="S545" s="140">
        <v>0</v>
      </c>
      <c r="T545" s="141">
        <f>S545*H545</f>
        <v>0</v>
      </c>
      <c r="AR545" s="142" t="s">
        <v>204</v>
      </c>
      <c r="AT545" s="142" t="s">
        <v>614</v>
      </c>
      <c r="AU545" s="142" t="s">
        <v>181</v>
      </c>
      <c r="AY545" s="16" t="s">
        <v>161</v>
      </c>
      <c r="BE545" s="143">
        <f>IF(N545="základní",J545,0)</f>
        <v>24862.66</v>
      </c>
      <c r="BF545" s="143">
        <f>IF(N545="snížená",J545,0)</f>
        <v>0</v>
      </c>
      <c r="BG545" s="143">
        <f>IF(N545="zákl. přenesená",J545,0)</f>
        <v>0</v>
      </c>
      <c r="BH545" s="143">
        <f>IF(N545="sníž. přenesená",J545,0)</f>
        <v>0</v>
      </c>
      <c r="BI545" s="143">
        <f>IF(N545="nulová",J545,0)</f>
        <v>0</v>
      </c>
      <c r="BJ545" s="16" t="s">
        <v>85</v>
      </c>
      <c r="BK545" s="143">
        <f>ROUND(I545*H545,2)</f>
        <v>24862.66</v>
      </c>
      <c r="BL545" s="16" t="s">
        <v>169</v>
      </c>
      <c r="BM545" s="142" t="s">
        <v>1171</v>
      </c>
    </row>
    <row r="546" spans="2:65" s="12" customFormat="1">
      <c r="B546" s="148"/>
      <c r="D546" s="144" t="s">
        <v>178</v>
      </c>
      <c r="E546" s="149" t="s">
        <v>1</v>
      </c>
      <c r="F546" s="150" t="s">
        <v>1172</v>
      </c>
      <c r="H546" s="151">
        <v>41.963000000000001</v>
      </c>
      <c r="I546" s="152"/>
      <c r="L546" s="148"/>
      <c r="M546" s="153"/>
      <c r="T546" s="154"/>
      <c r="AT546" s="149" t="s">
        <v>178</v>
      </c>
      <c r="AU546" s="149" t="s">
        <v>181</v>
      </c>
      <c r="AV546" s="12" t="s">
        <v>87</v>
      </c>
      <c r="AW546" s="12" t="s">
        <v>33</v>
      </c>
      <c r="AX546" s="12" t="s">
        <v>77</v>
      </c>
      <c r="AY546" s="149" t="s">
        <v>161</v>
      </c>
    </row>
    <row r="547" spans="2:65" s="13" customFormat="1">
      <c r="B547" s="155"/>
      <c r="D547" s="144" t="s">
        <v>178</v>
      </c>
      <c r="E547" s="156" t="s">
        <v>1</v>
      </c>
      <c r="F547" s="157" t="s">
        <v>180</v>
      </c>
      <c r="H547" s="158">
        <v>41.963000000000001</v>
      </c>
      <c r="I547" s="159"/>
      <c r="L547" s="155"/>
      <c r="M547" s="160"/>
      <c r="T547" s="161"/>
      <c r="AT547" s="156" t="s">
        <v>178</v>
      </c>
      <c r="AU547" s="156" t="s">
        <v>181</v>
      </c>
      <c r="AV547" s="13" t="s">
        <v>169</v>
      </c>
      <c r="AW547" s="13" t="s">
        <v>33</v>
      </c>
      <c r="AX547" s="13" t="s">
        <v>85</v>
      </c>
      <c r="AY547" s="156" t="s">
        <v>161</v>
      </c>
    </row>
    <row r="548" spans="2:65" s="1" customFormat="1" ht="16.5" customHeight="1">
      <c r="B548" s="31"/>
      <c r="C548" s="173" t="s">
        <v>1173</v>
      </c>
      <c r="D548" s="173" t="s">
        <v>614</v>
      </c>
      <c r="E548" s="174" t="s">
        <v>1174</v>
      </c>
      <c r="F548" s="175" t="s">
        <v>1175</v>
      </c>
      <c r="G548" s="176" t="s">
        <v>267</v>
      </c>
      <c r="H548" s="177">
        <v>205.7</v>
      </c>
      <c r="I548" s="136">
        <v>72.36</v>
      </c>
      <c r="J548" s="178">
        <f>ROUND(I548*H548,2)</f>
        <v>14884.45</v>
      </c>
      <c r="K548" s="175" t="s">
        <v>168</v>
      </c>
      <c r="L548" s="179"/>
      <c r="M548" s="180" t="s">
        <v>1</v>
      </c>
      <c r="N548" s="181" t="s">
        <v>42</v>
      </c>
      <c r="P548" s="140">
        <f>O548*H548</f>
        <v>0</v>
      </c>
      <c r="Q548" s="140">
        <v>2.9999999999999997E-4</v>
      </c>
      <c r="R548" s="140">
        <f>Q548*H548</f>
        <v>6.1709999999999994E-2</v>
      </c>
      <c r="S548" s="140">
        <v>0</v>
      </c>
      <c r="T548" s="141">
        <f>S548*H548</f>
        <v>0</v>
      </c>
      <c r="AR548" s="142" t="s">
        <v>204</v>
      </c>
      <c r="AT548" s="142" t="s">
        <v>614</v>
      </c>
      <c r="AU548" s="142" t="s">
        <v>181</v>
      </c>
      <c r="AY548" s="16" t="s">
        <v>161</v>
      </c>
      <c r="BE548" s="143">
        <f>IF(N548="základní",J548,0)</f>
        <v>14884.45</v>
      </c>
      <c r="BF548" s="143">
        <f>IF(N548="snížená",J548,0)</f>
        <v>0</v>
      </c>
      <c r="BG548" s="143">
        <f>IF(N548="zákl. přenesená",J548,0)</f>
        <v>0</v>
      </c>
      <c r="BH548" s="143">
        <f>IF(N548="sníž. přenesená",J548,0)</f>
        <v>0</v>
      </c>
      <c r="BI548" s="143">
        <f>IF(N548="nulová",J548,0)</f>
        <v>0</v>
      </c>
      <c r="BJ548" s="16" t="s">
        <v>85</v>
      </c>
      <c r="BK548" s="143">
        <f>ROUND(I548*H548,2)</f>
        <v>14884.45</v>
      </c>
      <c r="BL548" s="16" t="s">
        <v>169</v>
      </c>
      <c r="BM548" s="142" t="s">
        <v>1176</v>
      </c>
    </row>
    <row r="549" spans="2:65" s="12" customFormat="1">
      <c r="B549" s="148"/>
      <c r="D549" s="144" t="s">
        <v>178</v>
      </c>
      <c r="E549" s="149" t="s">
        <v>1</v>
      </c>
      <c r="F549" s="150" t="s">
        <v>1177</v>
      </c>
      <c r="H549" s="151">
        <v>205.7</v>
      </c>
      <c r="I549" s="152"/>
      <c r="L549" s="148"/>
      <c r="M549" s="153"/>
      <c r="T549" s="154"/>
      <c r="AT549" s="149" t="s">
        <v>178</v>
      </c>
      <c r="AU549" s="149" t="s">
        <v>181</v>
      </c>
      <c r="AV549" s="12" t="s">
        <v>87</v>
      </c>
      <c r="AW549" s="12" t="s">
        <v>33</v>
      </c>
      <c r="AX549" s="12" t="s">
        <v>77</v>
      </c>
      <c r="AY549" s="149" t="s">
        <v>161</v>
      </c>
    </row>
    <row r="550" spans="2:65" s="13" customFormat="1">
      <c r="B550" s="155"/>
      <c r="D550" s="144" t="s">
        <v>178</v>
      </c>
      <c r="E550" s="156" t="s">
        <v>1</v>
      </c>
      <c r="F550" s="157" t="s">
        <v>180</v>
      </c>
      <c r="H550" s="158">
        <v>205.7</v>
      </c>
      <c r="I550" s="159"/>
      <c r="L550" s="155"/>
      <c r="M550" s="160"/>
      <c r="T550" s="161"/>
      <c r="AT550" s="156" t="s">
        <v>178</v>
      </c>
      <c r="AU550" s="156" t="s">
        <v>181</v>
      </c>
      <c r="AV550" s="13" t="s">
        <v>169</v>
      </c>
      <c r="AW550" s="13" t="s">
        <v>33</v>
      </c>
      <c r="AX550" s="13" t="s">
        <v>85</v>
      </c>
      <c r="AY550" s="156" t="s">
        <v>161</v>
      </c>
    </row>
    <row r="551" spans="2:65" s="11" customFormat="1" ht="20.85" customHeight="1">
      <c r="B551" s="119"/>
      <c r="D551" s="120" t="s">
        <v>76</v>
      </c>
      <c r="E551" s="129" t="s">
        <v>765</v>
      </c>
      <c r="F551" s="129" t="s">
        <v>1178</v>
      </c>
      <c r="I551" s="122"/>
      <c r="J551" s="130">
        <f>BK551</f>
        <v>146353.65</v>
      </c>
      <c r="L551" s="119"/>
      <c r="M551" s="124"/>
      <c r="P551" s="125">
        <f>SUM(P552:P562)</f>
        <v>0</v>
      </c>
      <c r="R551" s="125">
        <f>SUM(R552:R562)</f>
        <v>9.2919999999999963</v>
      </c>
      <c r="T551" s="126">
        <f>SUM(T552:T562)</f>
        <v>0</v>
      </c>
      <c r="AR551" s="120" t="s">
        <v>85</v>
      </c>
      <c r="AT551" s="127" t="s">
        <v>76</v>
      </c>
      <c r="AU551" s="127" t="s">
        <v>87</v>
      </c>
      <c r="AY551" s="120" t="s">
        <v>161</v>
      </c>
      <c r="BK551" s="128">
        <f>SUM(BK552:BK562)</f>
        <v>146353.65</v>
      </c>
    </row>
    <row r="552" spans="2:65" s="1" customFormat="1" ht="24.2" customHeight="1">
      <c r="B552" s="31"/>
      <c r="C552" s="131" t="s">
        <v>1179</v>
      </c>
      <c r="D552" s="131" t="s">
        <v>164</v>
      </c>
      <c r="E552" s="132" t="s">
        <v>1180</v>
      </c>
      <c r="F552" s="133" t="s">
        <v>1181</v>
      </c>
      <c r="G552" s="134" t="s">
        <v>267</v>
      </c>
      <c r="H552" s="135">
        <v>9</v>
      </c>
      <c r="I552" s="136">
        <v>414.71</v>
      </c>
      <c r="J552" s="137">
        <f>ROUND(I552*H552,2)</f>
        <v>3732.39</v>
      </c>
      <c r="K552" s="133" t="s">
        <v>168</v>
      </c>
      <c r="L552" s="31"/>
      <c r="M552" s="138" t="s">
        <v>1</v>
      </c>
      <c r="N552" s="139" t="s">
        <v>42</v>
      </c>
      <c r="P552" s="140">
        <f>O552*H552</f>
        <v>0</v>
      </c>
      <c r="Q552" s="140">
        <v>1.7770000000000001E-2</v>
      </c>
      <c r="R552" s="140">
        <f>Q552*H552</f>
        <v>0.15993000000000002</v>
      </c>
      <c r="S552" s="140">
        <v>0</v>
      </c>
      <c r="T552" s="141">
        <f>S552*H552</f>
        <v>0</v>
      </c>
      <c r="AR552" s="142" t="s">
        <v>169</v>
      </c>
      <c r="AT552" s="142" t="s">
        <v>164</v>
      </c>
      <c r="AU552" s="142" t="s">
        <v>181</v>
      </c>
      <c r="AY552" s="16" t="s">
        <v>161</v>
      </c>
      <c r="BE552" s="143">
        <f>IF(N552="základní",J552,0)</f>
        <v>3732.39</v>
      </c>
      <c r="BF552" s="143">
        <f>IF(N552="snížená",J552,0)</f>
        <v>0</v>
      </c>
      <c r="BG552" s="143">
        <f>IF(N552="zákl. přenesená",J552,0)</f>
        <v>0</v>
      </c>
      <c r="BH552" s="143">
        <f>IF(N552="sníž. přenesená",J552,0)</f>
        <v>0</v>
      </c>
      <c r="BI552" s="143">
        <f>IF(N552="nulová",J552,0)</f>
        <v>0</v>
      </c>
      <c r="BJ552" s="16" t="s">
        <v>85</v>
      </c>
      <c r="BK552" s="143">
        <f>ROUND(I552*H552,2)</f>
        <v>3732.39</v>
      </c>
      <c r="BL552" s="16" t="s">
        <v>169</v>
      </c>
      <c r="BM552" s="142" t="s">
        <v>1182</v>
      </c>
    </row>
    <row r="553" spans="2:65" s="1" customFormat="1" ht="24.2" customHeight="1">
      <c r="B553" s="31"/>
      <c r="C553" s="131" t="s">
        <v>1183</v>
      </c>
      <c r="D553" s="131" t="s">
        <v>164</v>
      </c>
      <c r="E553" s="132" t="s">
        <v>1184</v>
      </c>
      <c r="F553" s="133" t="s">
        <v>1185</v>
      </c>
      <c r="G553" s="134" t="s">
        <v>267</v>
      </c>
      <c r="H553" s="135">
        <v>1</v>
      </c>
      <c r="I553" s="136">
        <v>523.79999999999995</v>
      </c>
      <c r="J553" s="137">
        <f>ROUND(I553*H553,2)</f>
        <v>523.79999999999995</v>
      </c>
      <c r="K553" s="133" t="s">
        <v>168</v>
      </c>
      <c r="L553" s="31"/>
      <c r="M553" s="138" t="s">
        <v>1</v>
      </c>
      <c r="N553" s="139" t="s">
        <v>42</v>
      </c>
      <c r="P553" s="140">
        <f>O553*H553</f>
        <v>0</v>
      </c>
      <c r="Q553" s="140">
        <v>3.5319999999999997E-2</v>
      </c>
      <c r="R553" s="140">
        <f>Q553*H553</f>
        <v>3.5319999999999997E-2</v>
      </c>
      <c r="S553" s="140">
        <v>0</v>
      </c>
      <c r="T553" s="141">
        <f>S553*H553</f>
        <v>0</v>
      </c>
      <c r="AR553" s="142" t="s">
        <v>169</v>
      </c>
      <c r="AT553" s="142" t="s">
        <v>164</v>
      </c>
      <c r="AU553" s="142" t="s">
        <v>181</v>
      </c>
      <c r="AY553" s="16" t="s">
        <v>161</v>
      </c>
      <c r="BE553" s="143">
        <f>IF(N553="základní",J553,0)</f>
        <v>523.79999999999995</v>
      </c>
      <c r="BF553" s="143">
        <f>IF(N553="snížená",J553,0)</f>
        <v>0</v>
      </c>
      <c r="BG553" s="143">
        <f>IF(N553="zákl. přenesená",J553,0)</f>
        <v>0</v>
      </c>
      <c r="BH553" s="143">
        <f>IF(N553="sníž. přenesená",J553,0)</f>
        <v>0</v>
      </c>
      <c r="BI553" s="143">
        <f>IF(N553="nulová",J553,0)</f>
        <v>0</v>
      </c>
      <c r="BJ553" s="16" t="s">
        <v>85</v>
      </c>
      <c r="BK553" s="143">
        <f>ROUND(I553*H553,2)</f>
        <v>523.79999999999995</v>
      </c>
      <c r="BL553" s="16" t="s">
        <v>169</v>
      </c>
      <c r="BM553" s="142" t="s">
        <v>1186</v>
      </c>
    </row>
    <row r="554" spans="2:65" s="1" customFormat="1" ht="21.75" customHeight="1">
      <c r="B554" s="31"/>
      <c r="C554" s="131" t="s">
        <v>1187</v>
      </c>
      <c r="D554" s="131" t="s">
        <v>164</v>
      </c>
      <c r="E554" s="132" t="s">
        <v>1188</v>
      </c>
      <c r="F554" s="133" t="s">
        <v>1189</v>
      </c>
      <c r="G554" s="134" t="s">
        <v>267</v>
      </c>
      <c r="H554" s="135">
        <v>6</v>
      </c>
      <c r="I554" s="136">
        <v>781.15</v>
      </c>
      <c r="J554" s="137">
        <f>ROUND(I554*H554,2)</f>
        <v>4686.8999999999996</v>
      </c>
      <c r="K554" s="133" t="s">
        <v>168</v>
      </c>
      <c r="L554" s="31"/>
      <c r="M554" s="138" t="s">
        <v>1</v>
      </c>
      <c r="N554" s="139" t="s">
        <v>42</v>
      </c>
      <c r="P554" s="140">
        <f>O554*H554</f>
        <v>0</v>
      </c>
      <c r="Q554" s="140">
        <v>4.684E-2</v>
      </c>
      <c r="R554" s="140">
        <f>Q554*H554</f>
        <v>0.28104000000000001</v>
      </c>
      <c r="S554" s="140">
        <v>0</v>
      </c>
      <c r="T554" s="141">
        <f>S554*H554</f>
        <v>0</v>
      </c>
      <c r="AR554" s="142" t="s">
        <v>169</v>
      </c>
      <c r="AT554" s="142" t="s">
        <v>164</v>
      </c>
      <c r="AU554" s="142" t="s">
        <v>181</v>
      </c>
      <c r="AY554" s="16" t="s">
        <v>161</v>
      </c>
      <c r="BE554" s="143">
        <f>IF(N554="základní",J554,0)</f>
        <v>4686.8999999999996</v>
      </c>
      <c r="BF554" s="143">
        <f>IF(N554="snížená",J554,0)</f>
        <v>0</v>
      </c>
      <c r="BG554" s="143">
        <f>IF(N554="zákl. přenesená",J554,0)</f>
        <v>0</v>
      </c>
      <c r="BH554" s="143">
        <f>IF(N554="sníž. přenesená",J554,0)</f>
        <v>0</v>
      </c>
      <c r="BI554" s="143">
        <f>IF(N554="nulová",J554,0)</f>
        <v>0</v>
      </c>
      <c r="BJ554" s="16" t="s">
        <v>85</v>
      </c>
      <c r="BK554" s="143">
        <f>ROUND(I554*H554,2)</f>
        <v>4686.8999999999996</v>
      </c>
      <c r="BL554" s="16" t="s">
        <v>169</v>
      </c>
      <c r="BM554" s="142" t="s">
        <v>1190</v>
      </c>
    </row>
    <row r="555" spans="2:65" s="1" customFormat="1" ht="19.5">
      <c r="B555" s="31"/>
      <c r="D555" s="144" t="s">
        <v>171</v>
      </c>
      <c r="F555" s="145" t="s">
        <v>1191</v>
      </c>
      <c r="I555" s="146"/>
      <c r="L555" s="31"/>
      <c r="M555" s="147"/>
      <c r="T555" s="55"/>
      <c r="AT555" s="16" t="s">
        <v>171</v>
      </c>
      <c r="AU555" s="16" t="s">
        <v>181</v>
      </c>
    </row>
    <row r="556" spans="2:65" s="1" customFormat="1" ht="24.2" customHeight="1">
      <c r="B556" s="31"/>
      <c r="C556" s="131" t="s">
        <v>1192</v>
      </c>
      <c r="D556" s="131" t="s">
        <v>164</v>
      </c>
      <c r="E556" s="132" t="s">
        <v>1193</v>
      </c>
      <c r="F556" s="133" t="s">
        <v>1194</v>
      </c>
      <c r="G556" s="134" t="s">
        <v>267</v>
      </c>
      <c r="H556" s="135">
        <v>19</v>
      </c>
      <c r="I556" s="136">
        <v>3987.68</v>
      </c>
      <c r="J556" s="137">
        <f t="shared" ref="J556:J562" si="20">ROUND(I556*H556,2)</f>
        <v>75765.919999999998</v>
      </c>
      <c r="K556" s="133" t="s">
        <v>168</v>
      </c>
      <c r="L556" s="31"/>
      <c r="M556" s="138" t="s">
        <v>1</v>
      </c>
      <c r="N556" s="139" t="s">
        <v>42</v>
      </c>
      <c r="P556" s="140">
        <f t="shared" ref="P556:P562" si="21">O556*H556</f>
        <v>0</v>
      </c>
      <c r="Q556" s="140">
        <v>0.44169999999999998</v>
      </c>
      <c r="R556" s="140">
        <f t="shared" ref="R556:R562" si="22">Q556*H556</f>
        <v>8.3922999999999988</v>
      </c>
      <c r="S556" s="140">
        <v>0</v>
      </c>
      <c r="T556" s="141">
        <f t="shared" ref="T556:T562" si="23">S556*H556</f>
        <v>0</v>
      </c>
      <c r="AR556" s="142" t="s">
        <v>169</v>
      </c>
      <c r="AT556" s="142" t="s">
        <v>164</v>
      </c>
      <c r="AU556" s="142" t="s">
        <v>181</v>
      </c>
      <c r="AY556" s="16" t="s">
        <v>161</v>
      </c>
      <c r="BE556" s="143">
        <f t="shared" ref="BE556:BE562" si="24">IF(N556="základní",J556,0)</f>
        <v>75765.919999999998</v>
      </c>
      <c r="BF556" s="143">
        <f t="shared" ref="BF556:BF562" si="25">IF(N556="snížená",J556,0)</f>
        <v>0</v>
      </c>
      <c r="BG556" s="143">
        <f t="shared" ref="BG556:BG562" si="26">IF(N556="zákl. přenesená",J556,0)</f>
        <v>0</v>
      </c>
      <c r="BH556" s="143">
        <f t="shared" ref="BH556:BH562" si="27">IF(N556="sníž. přenesená",J556,0)</f>
        <v>0</v>
      </c>
      <c r="BI556" s="143">
        <f t="shared" ref="BI556:BI562" si="28">IF(N556="nulová",J556,0)</f>
        <v>0</v>
      </c>
      <c r="BJ556" s="16" t="s">
        <v>85</v>
      </c>
      <c r="BK556" s="143">
        <f t="shared" ref="BK556:BK562" si="29">ROUND(I556*H556,2)</f>
        <v>75765.919999999998</v>
      </c>
      <c r="BL556" s="16" t="s">
        <v>169</v>
      </c>
      <c r="BM556" s="142" t="s">
        <v>1195</v>
      </c>
    </row>
    <row r="557" spans="2:65" s="1" customFormat="1" ht="24.2" customHeight="1">
      <c r="B557" s="31"/>
      <c r="C557" s="173" t="s">
        <v>1196</v>
      </c>
      <c r="D557" s="173" t="s">
        <v>614</v>
      </c>
      <c r="E557" s="174" t="s">
        <v>1197</v>
      </c>
      <c r="F557" s="175" t="s">
        <v>1198</v>
      </c>
      <c r="G557" s="176" t="s">
        <v>267</v>
      </c>
      <c r="H557" s="177">
        <v>6</v>
      </c>
      <c r="I557" s="136">
        <v>1438.07</v>
      </c>
      <c r="J557" s="178">
        <f t="shared" si="20"/>
        <v>8628.42</v>
      </c>
      <c r="K557" s="175" t="s">
        <v>168</v>
      </c>
      <c r="L557" s="179"/>
      <c r="M557" s="180" t="s">
        <v>1</v>
      </c>
      <c r="N557" s="181" t="s">
        <v>42</v>
      </c>
      <c r="P557" s="140">
        <f t="shared" si="21"/>
        <v>0</v>
      </c>
      <c r="Q557" s="140">
        <v>1.225E-2</v>
      </c>
      <c r="R557" s="140">
        <f t="shared" si="22"/>
        <v>7.350000000000001E-2</v>
      </c>
      <c r="S557" s="140">
        <v>0</v>
      </c>
      <c r="T557" s="141">
        <f t="shared" si="23"/>
        <v>0</v>
      </c>
      <c r="AR557" s="142" t="s">
        <v>204</v>
      </c>
      <c r="AT557" s="142" t="s">
        <v>614</v>
      </c>
      <c r="AU557" s="142" t="s">
        <v>181</v>
      </c>
      <c r="AY557" s="16" t="s">
        <v>161</v>
      </c>
      <c r="BE557" s="143">
        <f t="shared" si="24"/>
        <v>8628.42</v>
      </c>
      <c r="BF557" s="143">
        <f t="shared" si="25"/>
        <v>0</v>
      </c>
      <c r="BG557" s="143">
        <f t="shared" si="26"/>
        <v>0</v>
      </c>
      <c r="BH557" s="143">
        <f t="shared" si="27"/>
        <v>0</v>
      </c>
      <c r="BI557" s="143">
        <f t="shared" si="28"/>
        <v>0</v>
      </c>
      <c r="BJ557" s="16" t="s">
        <v>85</v>
      </c>
      <c r="BK557" s="143">
        <f t="shared" si="29"/>
        <v>8628.42</v>
      </c>
      <c r="BL557" s="16" t="s">
        <v>169</v>
      </c>
      <c r="BM557" s="142" t="s">
        <v>1199</v>
      </c>
    </row>
    <row r="558" spans="2:65" s="1" customFormat="1" ht="24.2" customHeight="1">
      <c r="B558" s="31"/>
      <c r="C558" s="173" t="s">
        <v>1200</v>
      </c>
      <c r="D558" s="173" t="s">
        <v>614</v>
      </c>
      <c r="E558" s="174" t="s">
        <v>1201</v>
      </c>
      <c r="F558" s="175" t="s">
        <v>1202</v>
      </c>
      <c r="G558" s="176" t="s">
        <v>267</v>
      </c>
      <c r="H558" s="177">
        <v>8</v>
      </c>
      <c r="I558" s="136">
        <v>1386.73</v>
      </c>
      <c r="J558" s="178">
        <f t="shared" si="20"/>
        <v>11093.84</v>
      </c>
      <c r="K558" s="175" t="s">
        <v>168</v>
      </c>
      <c r="L558" s="179"/>
      <c r="M558" s="180" t="s">
        <v>1</v>
      </c>
      <c r="N558" s="181" t="s">
        <v>42</v>
      </c>
      <c r="P558" s="140">
        <f t="shared" si="21"/>
        <v>0</v>
      </c>
      <c r="Q558" s="140">
        <v>1.2489999999999999E-2</v>
      </c>
      <c r="R558" s="140">
        <f t="shared" si="22"/>
        <v>9.9919999999999995E-2</v>
      </c>
      <c r="S558" s="140">
        <v>0</v>
      </c>
      <c r="T558" s="141">
        <f t="shared" si="23"/>
        <v>0</v>
      </c>
      <c r="AR558" s="142" t="s">
        <v>204</v>
      </c>
      <c r="AT558" s="142" t="s">
        <v>614</v>
      </c>
      <c r="AU558" s="142" t="s">
        <v>181</v>
      </c>
      <c r="AY558" s="16" t="s">
        <v>161</v>
      </c>
      <c r="BE558" s="143">
        <f t="shared" si="24"/>
        <v>11093.84</v>
      </c>
      <c r="BF558" s="143">
        <f t="shared" si="25"/>
        <v>0</v>
      </c>
      <c r="BG558" s="143">
        <f t="shared" si="26"/>
        <v>0</v>
      </c>
      <c r="BH558" s="143">
        <f t="shared" si="27"/>
        <v>0</v>
      </c>
      <c r="BI558" s="143">
        <f t="shared" si="28"/>
        <v>0</v>
      </c>
      <c r="BJ558" s="16" t="s">
        <v>85</v>
      </c>
      <c r="BK558" s="143">
        <f t="shared" si="29"/>
        <v>11093.84</v>
      </c>
      <c r="BL558" s="16" t="s">
        <v>169</v>
      </c>
      <c r="BM558" s="142" t="s">
        <v>1203</v>
      </c>
    </row>
    <row r="559" spans="2:65" s="1" customFormat="1" ht="24.2" customHeight="1">
      <c r="B559" s="31"/>
      <c r="C559" s="173" t="s">
        <v>1204</v>
      </c>
      <c r="D559" s="173" t="s">
        <v>614</v>
      </c>
      <c r="E559" s="174" t="s">
        <v>1205</v>
      </c>
      <c r="F559" s="175" t="s">
        <v>1206</v>
      </c>
      <c r="G559" s="176" t="s">
        <v>267</v>
      </c>
      <c r="H559" s="177">
        <v>1</v>
      </c>
      <c r="I559" s="136">
        <v>1372.64</v>
      </c>
      <c r="J559" s="178">
        <f t="shared" si="20"/>
        <v>1372.64</v>
      </c>
      <c r="K559" s="175" t="s">
        <v>168</v>
      </c>
      <c r="L559" s="179"/>
      <c r="M559" s="180" t="s">
        <v>1</v>
      </c>
      <c r="N559" s="181" t="s">
        <v>42</v>
      </c>
      <c r="P559" s="140">
        <f t="shared" si="21"/>
        <v>0</v>
      </c>
      <c r="Q559" s="140">
        <v>1.272E-2</v>
      </c>
      <c r="R559" s="140">
        <f t="shared" si="22"/>
        <v>1.272E-2</v>
      </c>
      <c r="S559" s="140">
        <v>0</v>
      </c>
      <c r="T559" s="141">
        <f t="shared" si="23"/>
        <v>0</v>
      </c>
      <c r="AR559" s="142" t="s">
        <v>204</v>
      </c>
      <c r="AT559" s="142" t="s">
        <v>614</v>
      </c>
      <c r="AU559" s="142" t="s">
        <v>181</v>
      </c>
      <c r="AY559" s="16" t="s">
        <v>161</v>
      </c>
      <c r="BE559" s="143">
        <f t="shared" si="24"/>
        <v>1372.64</v>
      </c>
      <c r="BF559" s="143">
        <f t="shared" si="25"/>
        <v>0</v>
      </c>
      <c r="BG559" s="143">
        <f t="shared" si="26"/>
        <v>0</v>
      </c>
      <c r="BH559" s="143">
        <f t="shared" si="27"/>
        <v>0</v>
      </c>
      <c r="BI559" s="143">
        <f t="shared" si="28"/>
        <v>0</v>
      </c>
      <c r="BJ559" s="16" t="s">
        <v>85</v>
      </c>
      <c r="BK559" s="143">
        <f t="shared" si="29"/>
        <v>1372.64</v>
      </c>
      <c r="BL559" s="16" t="s">
        <v>169</v>
      </c>
      <c r="BM559" s="142" t="s">
        <v>1207</v>
      </c>
    </row>
    <row r="560" spans="2:65" s="1" customFormat="1" ht="37.9" customHeight="1">
      <c r="B560" s="31"/>
      <c r="C560" s="173" t="s">
        <v>1208</v>
      </c>
      <c r="D560" s="173" t="s">
        <v>614</v>
      </c>
      <c r="E560" s="174" t="s">
        <v>1209</v>
      </c>
      <c r="F560" s="175" t="s">
        <v>1210</v>
      </c>
      <c r="G560" s="176" t="s">
        <v>267</v>
      </c>
      <c r="H560" s="177">
        <v>4</v>
      </c>
      <c r="I560" s="136">
        <v>2106.4499999999998</v>
      </c>
      <c r="J560" s="178">
        <f t="shared" si="20"/>
        <v>8425.7999999999993</v>
      </c>
      <c r="K560" s="175" t="s">
        <v>168</v>
      </c>
      <c r="L560" s="179"/>
      <c r="M560" s="180" t="s">
        <v>1</v>
      </c>
      <c r="N560" s="181" t="s">
        <v>42</v>
      </c>
      <c r="P560" s="140">
        <f t="shared" si="21"/>
        <v>0</v>
      </c>
      <c r="Q560" s="140">
        <v>1.225E-2</v>
      </c>
      <c r="R560" s="140">
        <f t="shared" si="22"/>
        <v>4.9000000000000002E-2</v>
      </c>
      <c r="S560" s="140">
        <v>0</v>
      </c>
      <c r="T560" s="141">
        <f t="shared" si="23"/>
        <v>0</v>
      </c>
      <c r="AR560" s="142" t="s">
        <v>204</v>
      </c>
      <c r="AT560" s="142" t="s">
        <v>614</v>
      </c>
      <c r="AU560" s="142" t="s">
        <v>181</v>
      </c>
      <c r="AY560" s="16" t="s">
        <v>161</v>
      </c>
      <c r="BE560" s="143">
        <f t="shared" si="24"/>
        <v>8425.7999999999993</v>
      </c>
      <c r="BF560" s="143">
        <f t="shared" si="25"/>
        <v>0</v>
      </c>
      <c r="BG560" s="143">
        <f t="shared" si="26"/>
        <v>0</v>
      </c>
      <c r="BH560" s="143">
        <f t="shared" si="27"/>
        <v>0</v>
      </c>
      <c r="BI560" s="143">
        <f t="shared" si="28"/>
        <v>0</v>
      </c>
      <c r="BJ560" s="16" t="s">
        <v>85</v>
      </c>
      <c r="BK560" s="143">
        <f t="shared" si="29"/>
        <v>8425.7999999999993</v>
      </c>
      <c r="BL560" s="16" t="s">
        <v>169</v>
      </c>
      <c r="BM560" s="142" t="s">
        <v>1211</v>
      </c>
    </row>
    <row r="561" spans="2:65" s="1" customFormat="1" ht="37.9" customHeight="1">
      <c r="B561" s="31"/>
      <c r="C561" s="173" t="s">
        <v>1212</v>
      </c>
      <c r="D561" s="173" t="s">
        <v>614</v>
      </c>
      <c r="E561" s="174" t="s">
        <v>1213</v>
      </c>
      <c r="F561" s="175" t="s">
        <v>1214</v>
      </c>
      <c r="G561" s="176" t="s">
        <v>267</v>
      </c>
      <c r="H561" s="177">
        <v>11</v>
      </c>
      <c r="I561" s="136">
        <v>2138.46</v>
      </c>
      <c r="J561" s="178">
        <f t="shared" si="20"/>
        <v>23523.06</v>
      </c>
      <c r="K561" s="175" t="s">
        <v>168</v>
      </c>
      <c r="L561" s="179"/>
      <c r="M561" s="180" t="s">
        <v>1</v>
      </c>
      <c r="N561" s="181" t="s">
        <v>42</v>
      </c>
      <c r="P561" s="140">
        <f t="shared" si="21"/>
        <v>0</v>
      </c>
      <c r="Q561" s="140">
        <v>1.2489999999999999E-2</v>
      </c>
      <c r="R561" s="140">
        <f t="shared" si="22"/>
        <v>0.13738999999999998</v>
      </c>
      <c r="S561" s="140">
        <v>0</v>
      </c>
      <c r="T561" s="141">
        <f t="shared" si="23"/>
        <v>0</v>
      </c>
      <c r="AR561" s="142" t="s">
        <v>204</v>
      </c>
      <c r="AT561" s="142" t="s">
        <v>614</v>
      </c>
      <c r="AU561" s="142" t="s">
        <v>181</v>
      </c>
      <c r="AY561" s="16" t="s">
        <v>161</v>
      </c>
      <c r="BE561" s="143">
        <f t="shared" si="24"/>
        <v>23523.06</v>
      </c>
      <c r="BF561" s="143">
        <f t="shared" si="25"/>
        <v>0</v>
      </c>
      <c r="BG561" s="143">
        <f t="shared" si="26"/>
        <v>0</v>
      </c>
      <c r="BH561" s="143">
        <f t="shared" si="27"/>
        <v>0</v>
      </c>
      <c r="BI561" s="143">
        <f t="shared" si="28"/>
        <v>0</v>
      </c>
      <c r="BJ561" s="16" t="s">
        <v>85</v>
      </c>
      <c r="BK561" s="143">
        <f t="shared" si="29"/>
        <v>23523.06</v>
      </c>
      <c r="BL561" s="16" t="s">
        <v>169</v>
      </c>
      <c r="BM561" s="142" t="s">
        <v>1215</v>
      </c>
    </row>
    <row r="562" spans="2:65" s="1" customFormat="1" ht="37.9" customHeight="1">
      <c r="B562" s="31"/>
      <c r="C562" s="173" t="s">
        <v>1216</v>
      </c>
      <c r="D562" s="173" t="s">
        <v>614</v>
      </c>
      <c r="E562" s="174" t="s">
        <v>1217</v>
      </c>
      <c r="F562" s="175" t="s">
        <v>1218</v>
      </c>
      <c r="G562" s="176" t="s">
        <v>267</v>
      </c>
      <c r="H562" s="177">
        <v>4</v>
      </c>
      <c r="I562" s="136">
        <v>2150.2199999999998</v>
      </c>
      <c r="J562" s="178">
        <f t="shared" si="20"/>
        <v>8600.8799999999992</v>
      </c>
      <c r="K562" s="175" t="s">
        <v>168</v>
      </c>
      <c r="L562" s="179"/>
      <c r="M562" s="180" t="s">
        <v>1</v>
      </c>
      <c r="N562" s="181" t="s">
        <v>42</v>
      </c>
      <c r="P562" s="140">
        <f t="shared" si="21"/>
        <v>0</v>
      </c>
      <c r="Q562" s="140">
        <v>1.272E-2</v>
      </c>
      <c r="R562" s="140">
        <f t="shared" si="22"/>
        <v>5.0880000000000002E-2</v>
      </c>
      <c r="S562" s="140">
        <v>0</v>
      </c>
      <c r="T562" s="141">
        <f t="shared" si="23"/>
        <v>0</v>
      </c>
      <c r="AR562" s="142" t="s">
        <v>204</v>
      </c>
      <c r="AT562" s="142" t="s">
        <v>614</v>
      </c>
      <c r="AU562" s="142" t="s">
        <v>181</v>
      </c>
      <c r="AY562" s="16" t="s">
        <v>161</v>
      </c>
      <c r="BE562" s="143">
        <f t="shared" si="24"/>
        <v>8600.8799999999992</v>
      </c>
      <c r="BF562" s="143">
        <f t="shared" si="25"/>
        <v>0</v>
      </c>
      <c r="BG562" s="143">
        <f t="shared" si="26"/>
        <v>0</v>
      </c>
      <c r="BH562" s="143">
        <f t="shared" si="27"/>
        <v>0</v>
      </c>
      <c r="BI562" s="143">
        <f t="shared" si="28"/>
        <v>0</v>
      </c>
      <c r="BJ562" s="16" t="s">
        <v>85</v>
      </c>
      <c r="BK562" s="143">
        <f t="shared" si="29"/>
        <v>8600.8799999999992</v>
      </c>
      <c r="BL562" s="16" t="s">
        <v>169</v>
      </c>
      <c r="BM562" s="142" t="s">
        <v>1219</v>
      </c>
    </row>
    <row r="563" spans="2:65" s="11" customFormat="1" ht="22.9" customHeight="1">
      <c r="B563" s="119"/>
      <c r="D563" s="120" t="s">
        <v>76</v>
      </c>
      <c r="E563" s="129" t="s">
        <v>204</v>
      </c>
      <c r="F563" s="129" t="s">
        <v>1220</v>
      </c>
      <c r="I563" s="122"/>
      <c r="J563" s="130">
        <f>BK563</f>
        <v>17139.849999999999</v>
      </c>
      <c r="L563" s="119"/>
      <c r="M563" s="124"/>
      <c r="P563" s="125">
        <f>P564</f>
        <v>0</v>
      </c>
      <c r="R563" s="125">
        <f>R564</f>
        <v>2.1910720000000001</v>
      </c>
      <c r="T563" s="126">
        <f>T564</f>
        <v>0</v>
      </c>
      <c r="AR563" s="120" t="s">
        <v>85</v>
      </c>
      <c r="AT563" s="127" t="s">
        <v>76</v>
      </c>
      <c r="AU563" s="127" t="s">
        <v>85</v>
      </c>
      <c r="AY563" s="120" t="s">
        <v>161</v>
      </c>
      <c r="BK563" s="128">
        <f>BK564</f>
        <v>17139.849999999999</v>
      </c>
    </row>
    <row r="564" spans="2:65" s="1" customFormat="1" ht="24.2" customHeight="1">
      <c r="B564" s="31"/>
      <c r="C564" s="131" t="s">
        <v>1221</v>
      </c>
      <c r="D564" s="131" t="s">
        <v>164</v>
      </c>
      <c r="E564" s="132" t="s">
        <v>1222</v>
      </c>
      <c r="F564" s="133" t="s">
        <v>1223</v>
      </c>
      <c r="G564" s="134" t="s">
        <v>167</v>
      </c>
      <c r="H564" s="135">
        <v>1.3</v>
      </c>
      <c r="I564" s="136">
        <v>13184.5</v>
      </c>
      <c r="J564" s="137">
        <f>ROUND(I564*H564,2)</f>
        <v>17139.849999999999</v>
      </c>
      <c r="K564" s="133" t="s">
        <v>168</v>
      </c>
      <c r="L564" s="31"/>
      <c r="M564" s="138" t="s">
        <v>1</v>
      </c>
      <c r="N564" s="139" t="s">
        <v>42</v>
      </c>
      <c r="P564" s="140">
        <f>O564*H564</f>
        <v>0</v>
      </c>
      <c r="Q564" s="140">
        <v>1.68544</v>
      </c>
      <c r="R564" s="140">
        <f>Q564*H564</f>
        <v>2.1910720000000001</v>
      </c>
      <c r="S564" s="140">
        <v>0</v>
      </c>
      <c r="T564" s="141">
        <f>S564*H564</f>
        <v>0</v>
      </c>
      <c r="AR564" s="142" t="s">
        <v>169</v>
      </c>
      <c r="AT564" s="142" t="s">
        <v>164</v>
      </c>
      <c r="AU564" s="142" t="s">
        <v>87</v>
      </c>
      <c r="AY564" s="16" t="s">
        <v>161</v>
      </c>
      <c r="BE564" s="143">
        <f>IF(N564="základní",J564,0)</f>
        <v>17139.849999999999</v>
      </c>
      <c r="BF564" s="143">
        <f>IF(N564="snížená",J564,0)</f>
        <v>0</v>
      </c>
      <c r="BG564" s="143">
        <f>IF(N564="zákl. přenesená",J564,0)</f>
        <v>0</v>
      </c>
      <c r="BH564" s="143">
        <f>IF(N564="sníž. přenesená",J564,0)</f>
        <v>0</v>
      </c>
      <c r="BI564" s="143">
        <f>IF(N564="nulová",J564,0)</f>
        <v>0</v>
      </c>
      <c r="BJ564" s="16" t="s">
        <v>85</v>
      </c>
      <c r="BK564" s="143">
        <f>ROUND(I564*H564,2)</f>
        <v>17139.849999999999</v>
      </c>
      <c r="BL564" s="16" t="s">
        <v>169</v>
      </c>
      <c r="BM564" s="142" t="s">
        <v>1224</v>
      </c>
    </row>
    <row r="565" spans="2:65" s="11" customFormat="1" ht="22.9" customHeight="1">
      <c r="B565" s="119"/>
      <c r="D565" s="120" t="s">
        <v>76</v>
      </c>
      <c r="E565" s="129" t="s">
        <v>162</v>
      </c>
      <c r="F565" s="129" t="s">
        <v>163</v>
      </c>
      <c r="I565" s="122"/>
      <c r="J565" s="130">
        <f>BK565</f>
        <v>477315.1</v>
      </c>
      <c r="L565" s="119"/>
      <c r="M565" s="124"/>
      <c r="P565" s="125">
        <f>SUM(P566:P610)</f>
        <v>0</v>
      </c>
      <c r="R565" s="125">
        <f>SUM(R566:R610)</f>
        <v>1.0833644000000002</v>
      </c>
      <c r="T565" s="126">
        <f>SUM(T566:T610)</f>
        <v>0</v>
      </c>
      <c r="AR565" s="120" t="s">
        <v>85</v>
      </c>
      <c r="AT565" s="127" t="s">
        <v>76</v>
      </c>
      <c r="AU565" s="127" t="s">
        <v>85</v>
      </c>
      <c r="AY565" s="120" t="s">
        <v>161</v>
      </c>
      <c r="BK565" s="128">
        <f>SUM(BK566:BK610)</f>
        <v>477315.1</v>
      </c>
    </row>
    <row r="566" spans="2:65" s="1" customFormat="1" ht="33" customHeight="1">
      <c r="B566" s="31"/>
      <c r="C566" s="131" t="s">
        <v>1225</v>
      </c>
      <c r="D566" s="131" t="s">
        <v>164</v>
      </c>
      <c r="E566" s="132" t="s">
        <v>1226</v>
      </c>
      <c r="F566" s="133" t="s">
        <v>1227</v>
      </c>
      <c r="G566" s="134" t="s">
        <v>175</v>
      </c>
      <c r="H566" s="135">
        <v>1189</v>
      </c>
      <c r="I566" s="136">
        <v>56.65</v>
      </c>
      <c r="J566" s="137">
        <f>ROUND(I566*H566,2)</f>
        <v>67356.850000000006</v>
      </c>
      <c r="K566" s="133" t="s">
        <v>168</v>
      </c>
      <c r="L566" s="31"/>
      <c r="M566" s="138" t="s">
        <v>1</v>
      </c>
      <c r="N566" s="139" t="s">
        <v>42</v>
      </c>
      <c r="P566" s="140">
        <f>O566*H566</f>
        <v>0</v>
      </c>
      <c r="Q566" s="140">
        <v>0</v>
      </c>
      <c r="R566" s="140">
        <f>Q566*H566</f>
        <v>0</v>
      </c>
      <c r="S566" s="140">
        <v>0</v>
      </c>
      <c r="T566" s="141">
        <f>S566*H566</f>
        <v>0</v>
      </c>
      <c r="AR566" s="142" t="s">
        <v>169</v>
      </c>
      <c r="AT566" s="142" t="s">
        <v>164</v>
      </c>
      <c r="AU566" s="142" t="s">
        <v>87</v>
      </c>
      <c r="AY566" s="16" t="s">
        <v>161</v>
      </c>
      <c r="BE566" s="143">
        <f>IF(N566="základní",J566,0)</f>
        <v>67356.850000000006</v>
      </c>
      <c r="BF566" s="143">
        <f>IF(N566="snížená",J566,0)</f>
        <v>0</v>
      </c>
      <c r="BG566" s="143">
        <f>IF(N566="zákl. přenesená",J566,0)</f>
        <v>0</v>
      </c>
      <c r="BH566" s="143">
        <f>IF(N566="sníž. přenesená",J566,0)</f>
        <v>0</v>
      </c>
      <c r="BI566" s="143">
        <f>IF(N566="nulová",J566,0)</f>
        <v>0</v>
      </c>
      <c r="BJ566" s="16" t="s">
        <v>85</v>
      </c>
      <c r="BK566" s="143">
        <f>ROUND(I566*H566,2)</f>
        <v>67356.850000000006</v>
      </c>
      <c r="BL566" s="16" t="s">
        <v>169</v>
      </c>
      <c r="BM566" s="142" t="s">
        <v>1228</v>
      </c>
    </row>
    <row r="567" spans="2:65" s="1" customFormat="1" ht="37.9" customHeight="1">
      <c r="B567" s="31"/>
      <c r="C567" s="131" t="s">
        <v>1229</v>
      </c>
      <c r="D567" s="131" t="s">
        <v>164</v>
      </c>
      <c r="E567" s="132" t="s">
        <v>1230</v>
      </c>
      <c r="F567" s="133" t="s">
        <v>1231</v>
      </c>
      <c r="G567" s="134" t="s">
        <v>175</v>
      </c>
      <c r="H567" s="135">
        <v>142680</v>
      </c>
      <c r="I567" s="136">
        <v>0.88</v>
      </c>
      <c r="J567" s="137">
        <f>ROUND(I567*H567,2)</f>
        <v>125558.39999999999</v>
      </c>
      <c r="K567" s="133" t="s">
        <v>168</v>
      </c>
      <c r="L567" s="31"/>
      <c r="M567" s="138" t="s">
        <v>1</v>
      </c>
      <c r="N567" s="139" t="s">
        <v>42</v>
      </c>
      <c r="P567" s="140">
        <f>O567*H567</f>
        <v>0</v>
      </c>
      <c r="Q567" s="140">
        <v>0</v>
      </c>
      <c r="R567" s="140">
        <f>Q567*H567</f>
        <v>0</v>
      </c>
      <c r="S567" s="140">
        <v>0</v>
      </c>
      <c r="T567" s="141">
        <f>S567*H567</f>
        <v>0</v>
      </c>
      <c r="AR567" s="142" t="s">
        <v>169</v>
      </c>
      <c r="AT567" s="142" t="s">
        <v>164</v>
      </c>
      <c r="AU567" s="142" t="s">
        <v>87</v>
      </c>
      <c r="AY567" s="16" t="s">
        <v>161</v>
      </c>
      <c r="BE567" s="143">
        <f>IF(N567="základní",J567,0)</f>
        <v>125558.39999999999</v>
      </c>
      <c r="BF567" s="143">
        <f>IF(N567="snížená",J567,0)</f>
        <v>0</v>
      </c>
      <c r="BG567" s="143">
        <f>IF(N567="zákl. přenesená",J567,0)</f>
        <v>0</v>
      </c>
      <c r="BH567" s="143">
        <f>IF(N567="sníž. přenesená",J567,0)</f>
        <v>0</v>
      </c>
      <c r="BI567" s="143">
        <f>IF(N567="nulová",J567,0)</f>
        <v>0</v>
      </c>
      <c r="BJ567" s="16" t="s">
        <v>85</v>
      </c>
      <c r="BK567" s="143">
        <f>ROUND(I567*H567,2)</f>
        <v>125558.39999999999</v>
      </c>
      <c r="BL567" s="16" t="s">
        <v>169</v>
      </c>
      <c r="BM567" s="142" t="s">
        <v>1232</v>
      </c>
    </row>
    <row r="568" spans="2:65" s="12" customFormat="1">
      <c r="B568" s="148"/>
      <c r="D568" s="144" t="s">
        <v>178</v>
      </c>
      <c r="E568" s="149" t="s">
        <v>1</v>
      </c>
      <c r="F568" s="150" t="s">
        <v>1233</v>
      </c>
      <c r="H568" s="151">
        <v>142680</v>
      </c>
      <c r="I568" s="152"/>
      <c r="L568" s="148"/>
      <c r="M568" s="153"/>
      <c r="T568" s="154"/>
      <c r="AT568" s="149" t="s">
        <v>178</v>
      </c>
      <c r="AU568" s="149" t="s">
        <v>87</v>
      </c>
      <c r="AV568" s="12" t="s">
        <v>87</v>
      </c>
      <c r="AW568" s="12" t="s">
        <v>33</v>
      </c>
      <c r="AX568" s="12" t="s">
        <v>77</v>
      </c>
      <c r="AY568" s="149" t="s">
        <v>161</v>
      </c>
    </row>
    <row r="569" spans="2:65" s="13" customFormat="1">
      <c r="B569" s="155"/>
      <c r="D569" s="144" t="s">
        <v>178</v>
      </c>
      <c r="E569" s="156" t="s">
        <v>1</v>
      </c>
      <c r="F569" s="157" t="s">
        <v>180</v>
      </c>
      <c r="H569" s="158">
        <v>142680</v>
      </c>
      <c r="I569" s="159"/>
      <c r="L569" s="155"/>
      <c r="M569" s="160"/>
      <c r="T569" s="161"/>
      <c r="AT569" s="156" t="s">
        <v>178</v>
      </c>
      <c r="AU569" s="156" t="s">
        <v>87</v>
      </c>
      <c r="AV569" s="13" t="s">
        <v>169</v>
      </c>
      <c r="AW569" s="13" t="s">
        <v>33</v>
      </c>
      <c r="AX569" s="13" t="s">
        <v>85</v>
      </c>
      <c r="AY569" s="156" t="s">
        <v>161</v>
      </c>
    </row>
    <row r="570" spans="2:65" s="1" customFormat="1" ht="33" customHeight="1">
      <c r="B570" s="31"/>
      <c r="C570" s="131" t="s">
        <v>1234</v>
      </c>
      <c r="D570" s="131" t="s">
        <v>164</v>
      </c>
      <c r="E570" s="132" t="s">
        <v>1235</v>
      </c>
      <c r="F570" s="133" t="s">
        <v>1236</v>
      </c>
      <c r="G570" s="134" t="s">
        <v>175</v>
      </c>
      <c r="H570" s="135">
        <v>1189</v>
      </c>
      <c r="I570" s="136">
        <v>29.08</v>
      </c>
      <c r="J570" s="137">
        <f>ROUND(I570*H570,2)</f>
        <v>34576.120000000003</v>
      </c>
      <c r="K570" s="133" t="s">
        <v>168</v>
      </c>
      <c r="L570" s="31"/>
      <c r="M570" s="138" t="s">
        <v>1</v>
      </c>
      <c r="N570" s="139" t="s">
        <v>42</v>
      </c>
      <c r="P570" s="140">
        <f>O570*H570</f>
        <v>0</v>
      </c>
      <c r="Q570" s="140">
        <v>0</v>
      </c>
      <c r="R570" s="140">
        <f>Q570*H570</f>
        <v>0</v>
      </c>
      <c r="S570" s="140">
        <v>0</v>
      </c>
      <c r="T570" s="141">
        <f>S570*H570</f>
        <v>0</v>
      </c>
      <c r="AR570" s="142" t="s">
        <v>169</v>
      </c>
      <c r="AT570" s="142" t="s">
        <v>164</v>
      </c>
      <c r="AU570" s="142" t="s">
        <v>87</v>
      </c>
      <c r="AY570" s="16" t="s">
        <v>161</v>
      </c>
      <c r="BE570" s="143">
        <f>IF(N570="základní",J570,0)</f>
        <v>34576.120000000003</v>
      </c>
      <c r="BF570" s="143">
        <f>IF(N570="snížená",J570,0)</f>
        <v>0</v>
      </c>
      <c r="BG570" s="143">
        <f>IF(N570="zákl. přenesená",J570,0)</f>
        <v>0</v>
      </c>
      <c r="BH570" s="143">
        <f>IF(N570="sníž. přenesená",J570,0)</f>
        <v>0</v>
      </c>
      <c r="BI570" s="143">
        <f>IF(N570="nulová",J570,0)</f>
        <v>0</v>
      </c>
      <c r="BJ570" s="16" t="s">
        <v>85</v>
      </c>
      <c r="BK570" s="143">
        <f>ROUND(I570*H570,2)</f>
        <v>34576.120000000003</v>
      </c>
      <c r="BL570" s="16" t="s">
        <v>169</v>
      </c>
      <c r="BM570" s="142" t="s">
        <v>1237</v>
      </c>
    </row>
    <row r="571" spans="2:65" s="1" customFormat="1" ht="33" customHeight="1">
      <c r="B571" s="31"/>
      <c r="C571" s="131" t="s">
        <v>1238</v>
      </c>
      <c r="D571" s="131" t="s">
        <v>164</v>
      </c>
      <c r="E571" s="132" t="s">
        <v>1239</v>
      </c>
      <c r="F571" s="133" t="s">
        <v>1240</v>
      </c>
      <c r="G571" s="134" t="s">
        <v>167</v>
      </c>
      <c r="H571" s="135">
        <v>93.6</v>
      </c>
      <c r="I571" s="136">
        <v>44.32</v>
      </c>
      <c r="J571" s="137">
        <f>ROUND(I571*H571,2)</f>
        <v>4148.3500000000004</v>
      </c>
      <c r="K571" s="133" t="s">
        <v>168</v>
      </c>
      <c r="L571" s="31"/>
      <c r="M571" s="138" t="s">
        <v>1</v>
      </c>
      <c r="N571" s="139" t="s">
        <v>42</v>
      </c>
      <c r="P571" s="140">
        <f>O571*H571</f>
        <v>0</v>
      </c>
      <c r="Q571" s="140">
        <v>0</v>
      </c>
      <c r="R571" s="140">
        <f>Q571*H571</f>
        <v>0</v>
      </c>
      <c r="S571" s="140">
        <v>0</v>
      </c>
      <c r="T571" s="141">
        <f>S571*H571</f>
        <v>0</v>
      </c>
      <c r="AR571" s="142" t="s">
        <v>169</v>
      </c>
      <c r="AT571" s="142" t="s">
        <v>164</v>
      </c>
      <c r="AU571" s="142" t="s">
        <v>87</v>
      </c>
      <c r="AY571" s="16" t="s">
        <v>161</v>
      </c>
      <c r="BE571" s="143">
        <f>IF(N571="základní",J571,0)</f>
        <v>4148.3500000000004</v>
      </c>
      <c r="BF571" s="143">
        <f>IF(N571="snížená",J571,0)</f>
        <v>0</v>
      </c>
      <c r="BG571" s="143">
        <f>IF(N571="zákl. přenesená",J571,0)</f>
        <v>0</v>
      </c>
      <c r="BH571" s="143">
        <f>IF(N571="sníž. přenesená",J571,0)</f>
        <v>0</v>
      </c>
      <c r="BI571" s="143">
        <f>IF(N571="nulová",J571,0)</f>
        <v>0</v>
      </c>
      <c r="BJ571" s="16" t="s">
        <v>85</v>
      </c>
      <c r="BK571" s="143">
        <f>ROUND(I571*H571,2)</f>
        <v>4148.3500000000004</v>
      </c>
      <c r="BL571" s="16" t="s">
        <v>169</v>
      </c>
      <c r="BM571" s="142" t="s">
        <v>1241</v>
      </c>
    </row>
    <row r="572" spans="2:65" s="1" customFormat="1" ht="37.9" customHeight="1">
      <c r="B572" s="31"/>
      <c r="C572" s="131" t="s">
        <v>1242</v>
      </c>
      <c r="D572" s="131" t="s">
        <v>164</v>
      </c>
      <c r="E572" s="132" t="s">
        <v>1243</v>
      </c>
      <c r="F572" s="133" t="s">
        <v>1244</v>
      </c>
      <c r="G572" s="134" t="s">
        <v>167</v>
      </c>
      <c r="H572" s="135">
        <v>11232</v>
      </c>
      <c r="I572" s="136">
        <v>1.57</v>
      </c>
      <c r="J572" s="137">
        <f>ROUND(I572*H572,2)</f>
        <v>17634.240000000002</v>
      </c>
      <c r="K572" s="133" t="s">
        <v>168</v>
      </c>
      <c r="L572" s="31"/>
      <c r="M572" s="138" t="s">
        <v>1</v>
      </c>
      <c r="N572" s="139" t="s">
        <v>42</v>
      </c>
      <c r="P572" s="140">
        <f>O572*H572</f>
        <v>0</v>
      </c>
      <c r="Q572" s="140">
        <v>0</v>
      </c>
      <c r="R572" s="140">
        <f>Q572*H572</f>
        <v>0</v>
      </c>
      <c r="S572" s="140">
        <v>0</v>
      </c>
      <c r="T572" s="141">
        <f>S572*H572</f>
        <v>0</v>
      </c>
      <c r="AR572" s="142" t="s">
        <v>169</v>
      </c>
      <c r="AT572" s="142" t="s">
        <v>164</v>
      </c>
      <c r="AU572" s="142" t="s">
        <v>87</v>
      </c>
      <c r="AY572" s="16" t="s">
        <v>161</v>
      </c>
      <c r="BE572" s="143">
        <f>IF(N572="základní",J572,0)</f>
        <v>17634.240000000002</v>
      </c>
      <c r="BF572" s="143">
        <f>IF(N572="snížená",J572,0)</f>
        <v>0</v>
      </c>
      <c r="BG572" s="143">
        <f>IF(N572="zákl. přenesená",J572,0)</f>
        <v>0</v>
      </c>
      <c r="BH572" s="143">
        <f>IF(N572="sníž. přenesená",J572,0)</f>
        <v>0</v>
      </c>
      <c r="BI572" s="143">
        <f>IF(N572="nulová",J572,0)</f>
        <v>0</v>
      </c>
      <c r="BJ572" s="16" t="s">
        <v>85</v>
      </c>
      <c r="BK572" s="143">
        <f>ROUND(I572*H572,2)</f>
        <v>17634.240000000002</v>
      </c>
      <c r="BL572" s="16" t="s">
        <v>169</v>
      </c>
      <c r="BM572" s="142" t="s">
        <v>1245</v>
      </c>
    </row>
    <row r="573" spans="2:65" s="12" customFormat="1">
      <c r="B573" s="148"/>
      <c r="D573" s="144" t="s">
        <v>178</v>
      </c>
      <c r="E573" s="149" t="s">
        <v>1</v>
      </c>
      <c r="F573" s="150" t="s">
        <v>1246</v>
      </c>
      <c r="H573" s="151">
        <v>11232</v>
      </c>
      <c r="I573" s="152"/>
      <c r="L573" s="148"/>
      <c r="M573" s="153"/>
      <c r="T573" s="154"/>
      <c r="AT573" s="149" t="s">
        <v>178</v>
      </c>
      <c r="AU573" s="149" t="s">
        <v>87</v>
      </c>
      <c r="AV573" s="12" t="s">
        <v>87</v>
      </c>
      <c r="AW573" s="12" t="s">
        <v>33</v>
      </c>
      <c r="AX573" s="12" t="s">
        <v>77</v>
      </c>
      <c r="AY573" s="149" t="s">
        <v>161</v>
      </c>
    </row>
    <row r="574" spans="2:65" s="13" customFormat="1">
      <c r="B574" s="155"/>
      <c r="D574" s="144" t="s">
        <v>178</v>
      </c>
      <c r="E574" s="156" t="s">
        <v>1</v>
      </c>
      <c r="F574" s="157" t="s">
        <v>180</v>
      </c>
      <c r="H574" s="158">
        <v>11232</v>
      </c>
      <c r="I574" s="159"/>
      <c r="L574" s="155"/>
      <c r="M574" s="160"/>
      <c r="T574" s="161"/>
      <c r="AT574" s="156" t="s">
        <v>178</v>
      </c>
      <c r="AU574" s="156" t="s">
        <v>87</v>
      </c>
      <c r="AV574" s="13" t="s">
        <v>169</v>
      </c>
      <c r="AW574" s="13" t="s">
        <v>33</v>
      </c>
      <c r="AX574" s="13" t="s">
        <v>85</v>
      </c>
      <c r="AY574" s="156" t="s">
        <v>161</v>
      </c>
    </row>
    <row r="575" spans="2:65" s="1" customFormat="1" ht="33" customHeight="1">
      <c r="B575" s="31"/>
      <c r="C575" s="131" t="s">
        <v>1247</v>
      </c>
      <c r="D575" s="131" t="s">
        <v>164</v>
      </c>
      <c r="E575" s="132" t="s">
        <v>1248</v>
      </c>
      <c r="F575" s="133" t="s">
        <v>1249</v>
      </c>
      <c r="G575" s="134" t="s">
        <v>167</v>
      </c>
      <c r="H575" s="135">
        <v>93.6</v>
      </c>
      <c r="I575" s="136">
        <v>39.21</v>
      </c>
      <c r="J575" s="137">
        <f>ROUND(I575*H575,2)</f>
        <v>3670.06</v>
      </c>
      <c r="K575" s="133" t="s">
        <v>168</v>
      </c>
      <c r="L575" s="31"/>
      <c r="M575" s="138" t="s">
        <v>1</v>
      </c>
      <c r="N575" s="139" t="s">
        <v>42</v>
      </c>
      <c r="P575" s="140">
        <f>O575*H575</f>
        <v>0</v>
      </c>
      <c r="Q575" s="140">
        <v>0</v>
      </c>
      <c r="R575" s="140">
        <f>Q575*H575</f>
        <v>0</v>
      </c>
      <c r="S575" s="140">
        <v>0</v>
      </c>
      <c r="T575" s="141">
        <f>S575*H575</f>
        <v>0</v>
      </c>
      <c r="AR575" s="142" t="s">
        <v>169</v>
      </c>
      <c r="AT575" s="142" t="s">
        <v>164</v>
      </c>
      <c r="AU575" s="142" t="s">
        <v>87</v>
      </c>
      <c r="AY575" s="16" t="s">
        <v>161</v>
      </c>
      <c r="BE575" s="143">
        <f>IF(N575="základní",J575,0)</f>
        <v>3670.06</v>
      </c>
      <c r="BF575" s="143">
        <f>IF(N575="snížená",J575,0)</f>
        <v>0</v>
      </c>
      <c r="BG575" s="143">
        <f>IF(N575="zákl. přenesená",J575,0)</f>
        <v>0</v>
      </c>
      <c r="BH575" s="143">
        <f>IF(N575="sníž. přenesená",J575,0)</f>
        <v>0</v>
      </c>
      <c r="BI575" s="143">
        <f>IF(N575="nulová",J575,0)</f>
        <v>0</v>
      </c>
      <c r="BJ575" s="16" t="s">
        <v>85</v>
      </c>
      <c r="BK575" s="143">
        <f>ROUND(I575*H575,2)</f>
        <v>3670.06</v>
      </c>
      <c r="BL575" s="16" t="s">
        <v>169</v>
      </c>
      <c r="BM575" s="142" t="s">
        <v>1250</v>
      </c>
    </row>
    <row r="576" spans="2:65" s="1" customFormat="1" ht="24.2" customHeight="1">
      <c r="B576" s="31"/>
      <c r="C576" s="131" t="s">
        <v>1251</v>
      </c>
      <c r="D576" s="131" t="s">
        <v>164</v>
      </c>
      <c r="E576" s="132" t="s">
        <v>1252</v>
      </c>
      <c r="F576" s="133" t="s">
        <v>1253</v>
      </c>
      <c r="G576" s="134" t="s">
        <v>207</v>
      </c>
      <c r="H576" s="135">
        <v>78</v>
      </c>
      <c r="I576" s="136">
        <v>23.88</v>
      </c>
      <c r="J576" s="137">
        <f>ROUND(I576*H576,2)</f>
        <v>1862.64</v>
      </c>
      <c r="K576" s="133" t="s">
        <v>168</v>
      </c>
      <c r="L576" s="31"/>
      <c r="M576" s="138" t="s">
        <v>1</v>
      </c>
      <c r="N576" s="139" t="s">
        <v>42</v>
      </c>
      <c r="P576" s="140">
        <f>O576*H576</f>
        <v>0</v>
      </c>
      <c r="Q576" s="140">
        <v>0</v>
      </c>
      <c r="R576" s="140">
        <f>Q576*H576</f>
        <v>0</v>
      </c>
      <c r="S576" s="140">
        <v>0</v>
      </c>
      <c r="T576" s="141">
        <f>S576*H576</f>
        <v>0</v>
      </c>
      <c r="AR576" s="142" t="s">
        <v>169</v>
      </c>
      <c r="AT576" s="142" t="s">
        <v>164</v>
      </c>
      <c r="AU576" s="142" t="s">
        <v>87</v>
      </c>
      <c r="AY576" s="16" t="s">
        <v>161</v>
      </c>
      <c r="BE576" s="143">
        <f>IF(N576="základní",J576,0)</f>
        <v>1862.64</v>
      </c>
      <c r="BF576" s="143">
        <f>IF(N576="snížená",J576,0)</f>
        <v>0</v>
      </c>
      <c r="BG576" s="143">
        <f>IF(N576="zákl. přenesená",J576,0)</f>
        <v>0</v>
      </c>
      <c r="BH576" s="143">
        <f>IF(N576="sníž. přenesená",J576,0)</f>
        <v>0</v>
      </c>
      <c r="BI576" s="143">
        <f>IF(N576="nulová",J576,0)</f>
        <v>0</v>
      </c>
      <c r="BJ576" s="16" t="s">
        <v>85</v>
      </c>
      <c r="BK576" s="143">
        <f>ROUND(I576*H576,2)</f>
        <v>1862.64</v>
      </c>
      <c r="BL576" s="16" t="s">
        <v>169</v>
      </c>
      <c r="BM576" s="142" t="s">
        <v>1254</v>
      </c>
    </row>
    <row r="577" spans="2:65" s="1" customFormat="1" ht="24.2" customHeight="1">
      <c r="B577" s="31"/>
      <c r="C577" s="131" t="s">
        <v>1255</v>
      </c>
      <c r="D577" s="131" t="s">
        <v>164</v>
      </c>
      <c r="E577" s="132" t="s">
        <v>1256</v>
      </c>
      <c r="F577" s="133" t="s">
        <v>1257</v>
      </c>
      <c r="G577" s="134" t="s">
        <v>207</v>
      </c>
      <c r="H577" s="135">
        <v>9360</v>
      </c>
      <c r="I577" s="136">
        <v>0.28999999999999998</v>
      </c>
      <c r="J577" s="137">
        <f>ROUND(I577*H577,2)</f>
        <v>2714.4</v>
      </c>
      <c r="K577" s="133" t="s">
        <v>168</v>
      </c>
      <c r="L577" s="31"/>
      <c r="M577" s="138" t="s">
        <v>1</v>
      </c>
      <c r="N577" s="139" t="s">
        <v>42</v>
      </c>
      <c r="P577" s="140">
        <f>O577*H577</f>
        <v>0</v>
      </c>
      <c r="Q577" s="140">
        <v>0</v>
      </c>
      <c r="R577" s="140">
        <f>Q577*H577</f>
        <v>0</v>
      </c>
      <c r="S577" s="140">
        <v>0</v>
      </c>
      <c r="T577" s="141">
        <f>S577*H577</f>
        <v>0</v>
      </c>
      <c r="AR577" s="142" t="s">
        <v>169</v>
      </c>
      <c r="AT577" s="142" t="s">
        <v>164</v>
      </c>
      <c r="AU577" s="142" t="s">
        <v>87</v>
      </c>
      <c r="AY577" s="16" t="s">
        <v>161</v>
      </c>
      <c r="BE577" s="143">
        <f>IF(N577="základní",J577,0)</f>
        <v>2714.4</v>
      </c>
      <c r="BF577" s="143">
        <f>IF(N577="snížená",J577,0)</f>
        <v>0</v>
      </c>
      <c r="BG577" s="143">
        <f>IF(N577="zákl. přenesená",J577,0)</f>
        <v>0</v>
      </c>
      <c r="BH577" s="143">
        <f>IF(N577="sníž. přenesená",J577,0)</f>
        <v>0</v>
      </c>
      <c r="BI577" s="143">
        <f>IF(N577="nulová",J577,0)</f>
        <v>0</v>
      </c>
      <c r="BJ577" s="16" t="s">
        <v>85</v>
      </c>
      <c r="BK577" s="143">
        <f>ROUND(I577*H577,2)</f>
        <v>2714.4</v>
      </c>
      <c r="BL577" s="16" t="s">
        <v>169</v>
      </c>
      <c r="BM577" s="142" t="s">
        <v>1258</v>
      </c>
    </row>
    <row r="578" spans="2:65" s="12" customFormat="1">
      <c r="B578" s="148"/>
      <c r="D578" s="144" t="s">
        <v>178</v>
      </c>
      <c r="E578" s="149" t="s">
        <v>1</v>
      </c>
      <c r="F578" s="150" t="s">
        <v>1259</v>
      </c>
      <c r="H578" s="151">
        <v>9360</v>
      </c>
      <c r="I578" s="152"/>
      <c r="L578" s="148"/>
      <c r="M578" s="153"/>
      <c r="T578" s="154"/>
      <c r="AT578" s="149" t="s">
        <v>178</v>
      </c>
      <c r="AU578" s="149" t="s">
        <v>87</v>
      </c>
      <c r="AV578" s="12" t="s">
        <v>87</v>
      </c>
      <c r="AW578" s="12" t="s">
        <v>33</v>
      </c>
      <c r="AX578" s="12" t="s">
        <v>77</v>
      </c>
      <c r="AY578" s="149" t="s">
        <v>161</v>
      </c>
    </row>
    <row r="579" spans="2:65" s="13" customFormat="1">
      <c r="B579" s="155"/>
      <c r="D579" s="144" t="s">
        <v>178</v>
      </c>
      <c r="E579" s="156" t="s">
        <v>1</v>
      </c>
      <c r="F579" s="157" t="s">
        <v>180</v>
      </c>
      <c r="H579" s="158">
        <v>9360</v>
      </c>
      <c r="I579" s="159"/>
      <c r="L579" s="155"/>
      <c r="M579" s="160"/>
      <c r="T579" s="161"/>
      <c r="AT579" s="156" t="s">
        <v>178</v>
      </c>
      <c r="AU579" s="156" t="s">
        <v>87</v>
      </c>
      <c r="AV579" s="13" t="s">
        <v>169</v>
      </c>
      <c r="AW579" s="13" t="s">
        <v>33</v>
      </c>
      <c r="AX579" s="13" t="s">
        <v>85</v>
      </c>
      <c r="AY579" s="156" t="s">
        <v>161</v>
      </c>
    </row>
    <row r="580" spans="2:65" s="1" customFormat="1" ht="24.2" customHeight="1">
      <c r="B580" s="31"/>
      <c r="C580" s="131" t="s">
        <v>1260</v>
      </c>
      <c r="D580" s="131" t="s">
        <v>164</v>
      </c>
      <c r="E580" s="132" t="s">
        <v>1261</v>
      </c>
      <c r="F580" s="133" t="s">
        <v>1262</v>
      </c>
      <c r="G580" s="134" t="s">
        <v>207</v>
      </c>
      <c r="H580" s="135">
        <v>78</v>
      </c>
      <c r="I580" s="136">
        <v>14.33</v>
      </c>
      <c r="J580" s="137">
        <f>ROUND(I580*H580,2)</f>
        <v>1117.74</v>
      </c>
      <c r="K580" s="133" t="s">
        <v>168</v>
      </c>
      <c r="L580" s="31"/>
      <c r="M580" s="138" t="s">
        <v>1</v>
      </c>
      <c r="N580" s="139" t="s">
        <v>42</v>
      </c>
      <c r="P580" s="140">
        <f>O580*H580</f>
        <v>0</v>
      </c>
      <c r="Q580" s="140">
        <v>0</v>
      </c>
      <c r="R580" s="140">
        <f>Q580*H580</f>
        <v>0</v>
      </c>
      <c r="S580" s="140">
        <v>0</v>
      </c>
      <c r="T580" s="141">
        <f>S580*H580</f>
        <v>0</v>
      </c>
      <c r="AR580" s="142" t="s">
        <v>169</v>
      </c>
      <c r="AT580" s="142" t="s">
        <v>164</v>
      </c>
      <c r="AU580" s="142" t="s">
        <v>87</v>
      </c>
      <c r="AY580" s="16" t="s">
        <v>161</v>
      </c>
      <c r="BE580" s="143">
        <f>IF(N580="základní",J580,0)</f>
        <v>1117.74</v>
      </c>
      <c r="BF580" s="143">
        <f>IF(N580="snížená",J580,0)</f>
        <v>0</v>
      </c>
      <c r="BG580" s="143">
        <f>IF(N580="zákl. přenesená",J580,0)</f>
        <v>0</v>
      </c>
      <c r="BH580" s="143">
        <f>IF(N580="sníž. přenesená",J580,0)</f>
        <v>0</v>
      </c>
      <c r="BI580" s="143">
        <f>IF(N580="nulová",J580,0)</f>
        <v>0</v>
      </c>
      <c r="BJ580" s="16" t="s">
        <v>85</v>
      </c>
      <c r="BK580" s="143">
        <f>ROUND(I580*H580,2)</f>
        <v>1117.74</v>
      </c>
      <c r="BL580" s="16" t="s">
        <v>169</v>
      </c>
      <c r="BM580" s="142" t="s">
        <v>1263</v>
      </c>
    </row>
    <row r="581" spans="2:65" s="1" customFormat="1" ht="16.5" customHeight="1">
      <c r="B581" s="31"/>
      <c r="C581" s="131" t="s">
        <v>1264</v>
      </c>
      <c r="D581" s="131" t="s">
        <v>164</v>
      </c>
      <c r="E581" s="132" t="s">
        <v>1265</v>
      </c>
      <c r="F581" s="133" t="s">
        <v>1266</v>
      </c>
      <c r="G581" s="134" t="s">
        <v>175</v>
      </c>
      <c r="H581" s="135">
        <v>1189</v>
      </c>
      <c r="I581" s="136">
        <v>20.34</v>
      </c>
      <c r="J581" s="137">
        <f>ROUND(I581*H581,2)</f>
        <v>24184.26</v>
      </c>
      <c r="K581" s="133" t="s">
        <v>168</v>
      </c>
      <c r="L581" s="31"/>
      <c r="M581" s="138" t="s">
        <v>1</v>
      </c>
      <c r="N581" s="139" t="s">
        <v>42</v>
      </c>
      <c r="P581" s="140">
        <f>O581*H581</f>
        <v>0</v>
      </c>
      <c r="Q581" s="140">
        <v>0</v>
      </c>
      <c r="R581" s="140">
        <f>Q581*H581</f>
        <v>0</v>
      </c>
      <c r="S581" s="140">
        <v>0</v>
      </c>
      <c r="T581" s="141">
        <f>S581*H581</f>
        <v>0</v>
      </c>
      <c r="AR581" s="142" t="s">
        <v>169</v>
      </c>
      <c r="AT581" s="142" t="s">
        <v>164</v>
      </c>
      <c r="AU581" s="142" t="s">
        <v>87</v>
      </c>
      <c r="AY581" s="16" t="s">
        <v>161</v>
      </c>
      <c r="BE581" s="143">
        <f>IF(N581="základní",J581,0)</f>
        <v>24184.26</v>
      </c>
      <c r="BF581" s="143">
        <f>IF(N581="snížená",J581,0)</f>
        <v>0</v>
      </c>
      <c r="BG581" s="143">
        <f>IF(N581="zákl. přenesená",J581,0)</f>
        <v>0</v>
      </c>
      <c r="BH581" s="143">
        <f>IF(N581="sníž. přenesená",J581,0)</f>
        <v>0</v>
      </c>
      <c r="BI581" s="143">
        <f>IF(N581="nulová",J581,0)</f>
        <v>0</v>
      </c>
      <c r="BJ581" s="16" t="s">
        <v>85</v>
      </c>
      <c r="BK581" s="143">
        <f>ROUND(I581*H581,2)</f>
        <v>24184.26</v>
      </c>
      <c r="BL581" s="16" t="s">
        <v>169</v>
      </c>
      <c r="BM581" s="142" t="s">
        <v>1267</v>
      </c>
    </row>
    <row r="582" spans="2:65" s="1" customFormat="1" ht="16.5" customHeight="1">
      <c r="B582" s="31"/>
      <c r="C582" s="131" t="s">
        <v>1268</v>
      </c>
      <c r="D582" s="131" t="s">
        <v>164</v>
      </c>
      <c r="E582" s="132" t="s">
        <v>1269</v>
      </c>
      <c r="F582" s="133" t="s">
        <v>1270</v>
      </c>
      <c r="G582" s="134" t="s">
        <v>175</v>
      </c>
      <c r="H582" s="135">
        <v>142680</v>
      </c>
      <c r="I582" s="136">
        <v>0.35</v>
      </c>
      <c r="J582" s="137">
        <f>ROUND(I582*H582,2)</f>
        <v>49938</v>
      </c>
      <c r="K582" s="133" t="s">
        <v>168</v>
      </c>
      <c r="L582" s="31"/>
      <c r="M582" s="138" t="s">
        <v>1</v>
      </c>
      <c r="N582" s="139" t="s">
        <v>42</v>
      </c>
      <c r="P582" s="140">
        <f>O582*H582</f>
        <v>0</v>
      </c>
      <c r="Q582" s="140">
        <v>0</v>
      </c>
      <c r="R582" s="140">
        <f>Q582*H582</f>
        <v>0</v>
      </c>
      <c r="S582" s="140">
        <v>0</v>
      </c>
      <c r="T582" s="141">
        <f>S582*H582</f>
        <v>0</v>
      </c>
      <c r="AR582" s="142" t="s">
        <v>169</v>
      </c>
      <c r="AT582" s="142" t="s">
        <v>164</v>
      </c>
      <c r="AU582" s="142" t="s">
        <v>87</v>
      </c>
      <c r="AY582" s="16" t="s">
        <v>161</v>
      </c>
      <c r="BE582" s="143">
        <f>IF(N582="základní",J582,0)</f>
        <v>49938</v>
      </c>
      <c r="BF582" s="143">
        <f>IF(N582="snížená",J582,0)</f>
        <v>0</v>
      </c>
      <c r="BG582" s="143">
        <f>IF(N582="zákl. přenesená",J582,0)</f>
        <v>0</v>
      </c>
      <c r="BH582" s="143">
        <f>IF(N582="sníž. přenesená",J582,0)</f>
        <v>0</v>
      </c>
      <c r="BI582" s="143">
        <f>IF(N582="nulová",J582,0)</f>
        <v>0</v>
      </c>
      <c r="BJ582" s="16" t="s">
        <v>85</v>
      </c>
      <c r="BK582" s="143">
        <f>ROUND(I582*H582,2)</f>
        <v>49938</v>
      </c>
      <c r="BL582" s="16" t="s">
        <v>169</v>
      </c>
      <c r="BM582" s="142" t="s">
        <v>1271</v>
      </c>
    </row>
    <row r="583" spans="2:65" s="12" customFormat="1">
      <c r="B583" s="148"/>
      <c r="D583" s="144" t="s">
        <v>178</v>
      </c>
      <c r="E583" s="149" t="s">
        <v>1</v>
      </c>
      <c r="F583" s="150" t="s">
        <v>1233</v>
      </c>
      <c r="H583" s="151">
        <v>142680</v>
      </c>
      <c r="I583" s="152"/>
      <c r="L583" s="148"/>
      <c r="M583" s="153"/>
      <c r="T583" s="154"/>
      <c r="AT583" s="149" t="s">
        <v>178</v>
      </c>
      <c r="AU583" s="149" t="s">
        <v>87</v>
      </c>
      <c r="AV583" s="12" t="s">
        <v>87</v>
      </c>
      <c r="AW583" s="12" t="s">
        <v>33</v>
      </c>
      <c r="AX583" s="12" t="s">
        <v>77</v>
      </c>
      <c r="AY583" s="149" t="s">
        <v>161</v>
      </c>
    </row>
    <row r="584" spans="2:65" s="13" customFormat="1">
      <c r="B584" s="155"/>
      <c r="D584" s="144" t="s">
        <v>178</v>
      </c>
      <c r="E584" s="156" t="s">
        <v>1</v>
      </c>
      <c r="F584" s="157" t="s">
        <v>180</v>
      </c>
      <c r="H584" s="158">
        <v>142680</v>
      </c>
      <c r="I584" s="159"/>
      <c r="L584" s="155"/>
      <c r="M584" s="160"/>
      <c r="T584" s="161"/>
      <c r="AT584" s="156" t="s">
        <v>178</v>
      </c>
      <c r="AU584" s="156" t="s">
        <v>87</v>
      </c>
      <c r="AV584" s="13" t="s">
        <v>169</v>
      </c>
      <c r="AW584" s="13" t="s">
        <v>33</v>
      </c>
      <c r="AX584" s="13" t="s">
        <v>85</v>
      </c>
      <c r="AY584" s="156" t="s">
        <v>161</v>
      </c>
    </row>
    <row r="585" spans="2:65" s="1" customFormat="1" ht="21.75" customHeight="1">
      <c r="B585" s="31"/>
      <c r="C585" s="131" t="s">
        <v>1272</v>
      </c>
      <c r="D585" s="131" t="s">
        <v>164</v>
      </c>
      <c r="E585" s="132" t="s">
        <v>1273</v>
      </c>
      <c r="F585" s="133" t="s">
        <v>1274</v>
      </c>
      <c r="G585" s="134" t="s">
        <v>175</v>
      </c>
      <c r="H585" s="135">
        <v>1189</v>
      </c>
      <c r="I585" s="136">
        <v>14.39</v>
      </c>
      <c r="J585" s="137">
        <f>ROUND(I585*H585,2)</f>
        <v>17109.71</v>
      </c>
      <c r="K585" s="133" t="s">
        <v>168</v>
      </c>
      <c r="L585" s="31"/>
      <c r="M585" s="138" t="s">
        <v>1</v>
      </c>
      <c r="N585" s="139" t="s">
        <v>42</v>
      </c>
      <c r="P585" s="140">
        <f>O585*H585</f>
        <v>0</v>
      </c>
      <c r="Q585" s="140">
        <v>0</v>
      </c>
      <c r="R585" s="140">
        <f>Q585*H585</f>
        <v>0</v>
      </c>
      <c r="S585" s="140">
        <v>0</v>
      </c>
      <c r="T585" s="141">
        <f>S585*H585</f>
        <v>0</v>
      </c>
      <c r="AR585" s="142" t="s">
        <v>169</v>
      </c>
      <c r="AT585" s="142" t="s">
        <v>164</v>
      </c>
      <c r="AU585" s="142" t="s">
        <v>87</v>
      </c>
      <c r="AY585" s="16" t="s">
        <v>161</v>
      </c>
      <c r="BE585" s="143">
        <f>IF(N585="základní",J585,0)</f>
        <v>17109.71</v>
      </c>
      <c r="BF585" s="143">
        <f>IF(N585="snížená",J585,0)</f>
        <v>0</v>
      </c>
      <c r="BG585" s="143">
        <f>IF(N585="zákl. přenesená",J585,0)</f>
        <v>0</v>
      </c>
      <c r="BH585" s="143">
        <f>IF(N585="sníž. přenesená",J585,0)</f>
        <v>0</v>
      </c>
      <c r="BI585" s="143">
        <f>IF(N585="nulová",J585,0)</f>
        <v>0</v>
      </c>
      <c r="BJ585" s="16" t="s">
        <v>85</v>
      </c>
      <c r="BK585" s="143">
        <f>ROUND(I585*H585,2)</f>
        <v>17109.71</v>
      </c>
      <c r="BL585" s="16" t="s">
        <v>169</v>
      </c>
      <c r="BM585" s="142" t="s">
        <v>1275</v>
      </c>
    </row>
    <row r="586" spans="2:65" s="1" customFormat="1" ht="16.5" customHeight="1">
      <c r="B586" s="31"/>
      <c r="C586" s="131" t="s">
        <v>1276</v>
      </c>
      <c r="D586" s="131" t="s">
        <v>164</v>
      </c>
      <c r="E586" s="132" t="s">
        <v>1277</v>
      </c>
      <c r="F586" s="133" t="s">
        <v>1278</v>
      </c>
      <c r="G586" s="134" t="s">
        <v>207</v>
      </c>
      <c r="H586" s="135">
        <v>13</v>
      </c>
      <c r="I586" s="136">
        <v>191.35</v>
      </c>
      <c r="J586" s="137">
        <f>ROUND(I586*H586,2)</f>
        <v>2487.5500000000002</v>
      </c>
      <c r="K586" s="133" t="s">
        <v>168</v>
      </c>
      <c r="L586" s="31"/>
      <c r="M586" s="138" t="s">
        <v>1</v>
      </c>
      <c r="N586" s="139" t="s">
        <v>42</v>
      </c>
      <c r="P586" s="140">
        <f>O586*H586</f>
        <v>0</v>
      </c>
      <c r="Q586" s="140">
        <v>0</v>
      </c>
      <c r="R586" s="140">
        <f>Q586*H586</f>
        <v>0</v>
      </c>
      <c r="S586" s="140">
        <v>0</v>
      </c>
      <c r="T586" s="141">
        <f>S586*H586</f>
        <v>0</v>
      </c>
      <c r="AR586" s="142" t="s">
        <v>169</v>
      </c>
      <c r="AT586" s="142" t="s">
        <v>164</v>
      </c>
      <c r="AU586" s="142" t="s">
        <v>87</v>
      </c>
      <c r="AY586" s="16" t="s">
        <v>161</v>
      </c>
      <c r="BE586" s="143">
        <f>IF(N586="základní",J586,0)</f>
        <v>2487.5500000000002</v>
      </c>
      <c r="BF586" s="143">
        <f>IF(N586="snížená",J586,0)</f>
        <v>0</v>
      </c>
      <c r="BG586" s="143">
        <f>IF(N586="zákl. přenesená",J586,0)</f>
        <v>0</v>
      </c>
      <c r="BH586" s="143">
        <f>IF(N586="sníž. přenesená",J586,0)</f>
        <v>0</v>
      </c>
      <c r="BI586" s="143">
        <f>IF(N586="nulová",J586,0)</f>
        <v>0</v>
      </c>
      <c r="BJ586" s="16" t="s">
        <v>85</v>
      </c>
      <c r="BK586" s="143">
        <f>ROUND(I586*H586,2)</f>
        <v>2487.5500000000002</v>
      </c>
      <c r="BL586" s="16" t="s">
        <v>169</v>
      </c>
      <c r="BM586" s="142" t="s">
        <v>1279</v>
      </c>
    </row>
    <row r="587" spans="2:65" s="1" customFormat="1" ht="24.2" customHeight="1">
      <c r="B587" s="31"/>
      <c r="C587" s="131" t="s">
        <v>1280</v>
      </c>
      <c r="D587" s="131" t="s">
        <v>164</v>
      </c>
      <c r="E587" s="132" t="s">
        <v>1281</v>
      </c>
      <c r="F587" s="133" t="s">
        <v>1282</v>
      </c>
      <c r="G587" s="134" t="s">
        <v>207</v>
      </c>
      <c r="H587" s="135">
        <v>1560</v>
      </c>
      <c r="I587" s="136">
        <v>3.3</v>
      </c>
      <c r="J587" s="137">
        <f>ROUND(I587*H587,2)</f>
        <v>5148</v>
      </c>
      <c r="K587" s="133" t="s">
        <v>168</v>
      </c>
      <c r="L587" s="31"/>
      <c r="M587" s="138" t="s">
        <v>1</v>
      </c>
      <c r="N587" s="139" t="s">
        <v>42</v>
      </c>
      <c r="P587" s="140">
        <f>O587*H587</f>
        <v>0</v>
      </c>
      <c r="Q587" s="140">
        <v>0</v>
      </c>
      <c r="R587" s="140">
        <f>Q587*H587</f>
        <v>0</v>
      </c>
      <c r="S587" s="140">
        <v>0</v>
      </c>
      <c r="T587" s="141">
        <f>S587*H587</f>
        <v>0</v>
      </c>
      <c r="AR587" s="142" t="s">
        <v>169</v>
      </c>
      <c r="AT587" s="142" t="s">
        <v>164</v>
      </c>
      <c r="AU587" s="142" t="s">
        <v>87</v>
      </c>
      <c r="AY587" s="16" t="s">
        <v>161</v>
      </c>
      <c r="BE587" s="143">
        <f>IF(N587="základní",J587,0)</f>
        <v>5148</v>
      </c>
      <c r="BF587" s="143">
        <f>IF(N587="snížená",J587,0)</f>
        <v>0</v>
      </c>
      <c r="BG587" s="143">
        <f>IF(N587="zákl. přenesená",J587,0)</f>
        <v>0</v>
      </c>
      <c r="BH587" s="143">
        <f>IF(N587="sníž. přenesená",J587,0)</f>
        <v>0</v>
      </c>
      <c r="BI587" s="143">
        <f>IF(N587="nulová",J587,0)</f>
        <v>0</v>
      </c>
      <c r="BJ587" s="16" t="s">
        <v>85</v>
      </c>
      <c r="BK587" s="143">
        <f>ROUND(I587*H587,2)</f>
        <v>5148</v>
      </c>
      <c r="BL587" s="16" t="s">
        <v>169</v>
      </c>
      <c r="BM587" s="142" t="s">
        <v>1283</v>
      </c>
    </row>
    <row r="588" spans="2:65" s="12" customFormat="1">
      <c r="B588" s="148"/>
      <c r="D588" s="144" t="s">
        <v>178</v>
      </c>
      <c r="E588" s="149" t="s">
        <v>1</v>
      </c>
      <c r="F588" s="150" t="s">
        <v>1284</v>
      </c>
      <c r="H588" s="151">
        <v>1560</v>
      </c>
      <c r="I588" s="152"/>
      <c r="L588" s="148"/>
      <c r="M588" s="153"/>
      <c r="T588" s="154"/>
      <c r="AT588" s="149" t="s">
        <v>178</v>
      </c>
      <c r="AU588" s="149" t="s">
        <v>87</v>
      </c>
      <c r="AV588" s="12" t="s">
        <v>87</v>
      </c>
      <c r="AW588" s="12" t="s">
        <v>33</v>
      </c>
      <c r="AX588" s="12" t="s">
        <v>77</v>
      </c>
      <c r="AY588" s="149" t="s">
        <v>161</v>
      </c>
    </row>
    <row r="589" spans="2:65" s="13" customFormat="1">
      <c r="B589" s="155"/>
      <c r="D589" s="144" t="s">
        <v>178</v>
      </c>
      <c r="E589" s="156" t="s">
        <v>1</v>
      </c>
      <c r="F589" s="157" t="s">
        <v>180</v>
      </c>
      <c r="H589" s="158">
        <v>1560</v>
      </c>
      <c r="I589" s="159"/>
      <c r="L589" s="155"/>
      <c r="M589" s="160"/>
      <c r="T589" s="161"/>
      <c r="AT589" s="156" t="s">
        <v>178</v>
      </c>
      <c r="AU589" s="156" t="s">
        <v>87</v>
      </c>
      <c r="AV589" s="13" t="s">
        <v>169</v>
      </c>
      <c r="AW589" s="13" t="s">
        <v>33</v>
      </c>
      <c r="AX589" s="13" t="s">
        <v>85</v>
      </c>
      <c r="AY589" s="156" t="s">
        <v>161</v>
      </c>
    </row>
    <row r="590" spans="2:65" s="1" customFormat="1" ht="16.5" customHeight="1">
      <c r="B590" s="31"/>
      <c r="C590" s="131" t="s">
        <v>1285</v>
      </c>
      <c r="D590" s="131" t="s">
        <v>164</v>
      </c>
      <c r="E590" s="132" t="s">
        <v>1286</v>
      </c>
      <c r="F590" s="133" t="s">
        <v>1287</v>
      </c>
      <c r="G590" s="134" t="s">
        <v>207</v>
      </c>
      <c r="H590" s="135">
        <v>13</v>
      </c>
      <c r="I590" s="136">
        <v>122.03</v>
      </c>
      <c r="J590" s="137">
        <f>ROUND(I590*H590,2)</f>
        <v>1586.39</v>
      </c>
      <c r="K590" s="133" t="s">
        <v>168</v>
      </c>
      <c r="L590" s="31"/>
      <c r="M590" s="138" t="s">
        <v>1</v>
      </c>
      <c r="N590" s="139" t="s">
        <v>42</v>
      </c>
      <c r="P590" s="140">
        <f>O590*H590</f>
        <v>0</v>
      </c>
      <c r="Q590" s="140">
        <v>0</v>
      </c>
      <c r="R590" s="140">
        <f>Q590*H590</f>
        <v>0</v>
      </c>
      <c r="S590" s="140">
        <v>0</v>
      </c>
      <c r="T590" s="141">
        <f>S590*H590</f>
        <v>0</v>
      </c>
      <c r="AR590" s="142" t="s">
        <v>169</v>
      </c>
      <c r="AT590" s="142" t="s">
        <v>164</v>
      </c>
      <c r="AU590" s="142" t="s">
        <v>87</v>
      </c>
      <c r="AY590" s="16" t="s">
        <v>161</v>
      </c>
      <c r="BE590" s="143">
        <f>IF(N590="základní",J590,0)</f>
        <v>1586.39</v>
      </c>
      <c r="BF590" s="143">
        <f>IF(N590="snížená",J590,0)</f>
        <v>0</v>
      </c>
      <c r="BG590" s="143">
        <f>IF(N590="zákl. přenesená",J590,0)</f>
        <v>0</v>
      </c>
      <c r="BH590" s="143">
        <f>IF(N590="sníž. přenesená",J590,0)</f>
        <v>0</v>
      </c>
      <c r="BI590" s="143">
        <f>IF(N590="nulová",J590,0)</f>
        <v>0</v>
      </c>
      <c r="BJ590" s="16" t="s">
        <v>85</v>
      </c>
      <c r="BK590" s="143">
        <f>ROUND(I590*H590,2)</f>
        <v>1586.39</v>
      </c>
      <c r="BL590" s="16" t="s">
        <v>169</v>
      </c>
      <c r="BM590" s="142" t="s">
        <v>1288</v>
      </c>
    </row>
    <row r="591" spans="2:65" s="1" customFormat="1" ht="33" customHeight="1">
      <c r="B591" s="31"/>
      <c r="C591" s="131" t="s">
        <v>1289</v>
      </c>
      <c r="D591" s="131" t="s">
        <v>164</v>
      </c>
      <c r="E591" s="132" t="s">
        <v>1290</v>
      </c>
      <c r="F591" s="133" t="s">
        <v>1291</v>
      </c>
      <c r="G591" s="134" t="s">
        <v>175</v>
      </c>
      <c r="H591" s="135">
        <v>166.4</v>
      </c>
      <c r="I591" s="136">
        <v>58.88</v>
      </c>
      <c r="J591" s="137">
        <f>ROUND(I591*H591,2)</f>
        <v>9797.6299999999992</v>
      </c>
      <c r="K591" s="133" t="s">
        <v>168</v>
      </c>
      <c r="L591" s="31"/>
      <c r="M591" s="138" t="s">
        <v>1</v>
      </c>
      <c r="N591" s="139" t="s">
        <v>42</v>
      </c>
      <c r="P591" s="140">
        <f>O591*H591</f>
        <v>0</v>
      </c>
      <c r="Q591" s="140">
        <v>1.2999999999999999E-4</v>
      </c>
      <c r="R591" s="140">
        <f>Q591*H591</f>
        <v>2.1631999999999998E-2</v>
      </c>
      <c r="S591" s="140">
        <v>0</v>
      </c>
      <c r="T591" s="141">
        <f>S591*H591</f>
        <v>0</v>
      </c>
      <c r="AR591" s="142" t="s">
        <v>169</v>
      </c>
      <c r="AT591" s="142" t="s">
        <v>164</v>
      </c>
      <c r="AU591" s="142" t="s">
        <v>87</v>
      </c>
      <c r="AY591" s="16" t="s">
        <v>161</v>
      </c>
      <c r="BE591" s="143">
        <f>IF(N591="základní",J591,0)</f>
        <v>9797.6299999999992</v>
      </c>
      <c r="BF591" s="143">
        <f>IF(N591="snížená",J591,0)</f>
        <v>0</v>
      </c>
      <c r="BG591" s="143">
        <f>IF(N591="zákl. přenesená",J591,0)</f>
        <v>0</v>
      </c>
      <c r="BH591" s="143">
        <f>IF(N591="sníž. přenesená",J591,0)</f>
        <v>0</v>
      </c>
      <c r="BI591" s="143">
        <f>IF(N591="nulová",J591,0)</f>
        <v>0</v>
      </c>
      <c r="BJ591" s="16" t="s">
        <v>85</v>
      </c>
      <c r="BK591" s="143">
        <f>ROUND(I591*H591,2)</f>
        <v>9797.6299999999992</v>
      </c>
      <c r="BL591" s="16" t="s">
        <v>169</v>
      </c>
      <c r="BM591" s="142" t="s">
        <v>1292</v>
      </c>
    </row>
    <row r="592" spans="2:65" s="1" customFormat="1" ht="24.2" customHeight="1">
      <c r="B592" s="31"/>
      <c r="C592" s="131" t="s">
        <v>1293</v>
      </c>
      <c r="D592" s="131" t="s">
        <v>164</v>
      </c>
      <c r="E592" s="132" t="s">
        <v>1294</v>
      </c>
      <c r="F592" s="133" t="s">
        <v>1295</v>
      </c>
      <c r="G592" s="134" t="s">
        <v>175</v>
      </c>
      <c r="H592" s="135">
        <v>857.56</v>
      </c>
      <c r="I592" s="136">
        <v>27.32</v>
      </c>
      <c r="J592" s="137">
        <f>ROUND(I592*H592,2)</f>
        <v>23428.54</v>
      </c>
      <c r="K592" s="133" t="s">
        <v>168</v>
      </c>
      <c r="L592" s="31"/>
      <c r="M592" s="138" t="s">
        <v>1</v>
      </c>
      <c r="N592" s="139" t="s">
        <v>42</v>
      </c>
      <c r="P592" s="140">
        <f>O592*H592</f>
        <v>0</v>
      </c>
      <c r="Q592" s="140">
        <v>4.0000000000000003E-5</v>
      </c>
      <c r="R592" s="140">
        <f>Q592*H592</f>
        <v>3.4302400000000004E-2</v>
      </c>
      <c r="S592" s="140">
        <v>0</v>
      </c>
      <c r="T592" s="141">
        <f>S592*H592</f>
        <v>0</v>
      </c>
      <c r="AR592" s="142" t="s">
        <v>169</v>
      </c>
      <c r="AT592" s="142" t="s">
        <v>164</v>
      </c>
      <c r="AU592" s="142" t="s">
        <v>87</v>
      </c>
      <c r="AY592" s="16" t="s">
        <v>161</v>
      </c>
      <c r="BE592" s="143">
        <f>IF(N592="základní",J592,0)</f>
        <v>23428.54</v>
      </c>
      <c r="BF592" s="143">
        <f>IF(N592="snížená",J592,0)</f>
        <v>0</v>
      </c>
      <c r="BG592" s="143">
        <f>IF(N592="zákl. přenesená",J592,0)</f>
        <v>0</v>
      </c>
      <c r="BH592" s="143">
        <f>IF(N592="sníž. přenesená",J592,0)</f>
        <v>0</v>
      </c>
      <c r="BI592" s="143">
        <f>IF(N592="nulová",J592,0)</f>
        <v>0</v>
      </c>
      <c r="BJ592" s="16" t="s">
        <v>85</v>
      </c>
      <c r="BK592" s="143">
        <f>ROUND(I592*H592,2)</f>
        <v>23428.54</v>
      </c>
      <c r="BL592" s="16" t="s">
        <v>169</v>
      </c>
      <c r="BM592" s="142" t="s">
        <v>1296</v>
      </c>
    </row>
    <row r="593" spans="2:65" s="12" customFormat="1">
      <c r="B593" s="148"/>
      <c r="D593" s="144" t="s">
        <v>178</v>
      </c>
      <c r="E593" s="149" t="s">
        <v>1</v>
      </c>
      <c r="F593" s="150" t="s">
        <v>1297</v>
      </c>
      <c r="H593" s="151">
        <v>857.56</v>
      </c>
      <c r="I593" s="152"/>
      <c r="L593" s="148"/>
      <c r="M593" s="153"/>
      <c r="T593" s="154"/>
      <c r="AT593" s="149" t="s">
        <v>178</v>
      </c>
      <c r="AU593" s="149" t="s">
        <v>87</v>
      </c>
      <c r="AV593" s="12" t="s">
        <v>87</v>
      </c>
      <c r="AW593" s="12" t="s">
        <v>33</v>
      </c>
      <c r="AX593" s="12" t="s">
        <v>77</v>
      </c>
      <c r="AY593" s="149" t="s">
        <v>161</v>
      </c>
    </row>
    <row r="594" spans="2:65" s="13" customFormat="1">
      <c r="B594" s="155"/>
      <c r="D594" s="144" t="s">
        <v>178</v>
      </c>
      <c r="E594" s="156" t="s">
        <v>1</v>
      </c>
      <c r="F594" s="157" t="s">
        <v>180</v>
      </c>
      <c r="H594" s="158">
        <v>857.56</v>
      </c>
      <c r="I594" s="159"/>
      <c r="L594" s="155"/>
      <c r="M594" s="160"/>
      <c r="T594" s="161"/>
      <c r="AT594" s="156" t="s">
        <v>178</v>
      </c>
      <c r="AU594" s="156" t="s">
        <v>87</v>
      </c>
      <c r="AV594" s="13" t="s">
        <v>169</v>
      </c>
      <c r="AW594" s="13" t="s">
        <v>33</v>
      </c>
      <c r="AX594" s="13" t="s">
        <v>85</v>
      </c>
      <c r="AY594" s="156" t="s">
        <v>161</v>
      </c>
    </row>
    <row r="595" spans="2:65" s="1" customFormat="1" ht="16.5" customHeight="1">
      <c r="B595" s="31"/>
      <c r="C595" s="131" t="s">
        <v>1298</v>
      </c>
      <c r="D595" s="131" t="s">
        <v>164</v>
      </c>
      <c r="E595" s="132" t="s">
        <v>1299</v>
      </c>
      <c r="F595" s="133" t="s">
        <v>1300</v>
      </c>
      <c r="G595" s="134" t="s">
        <v>267</v>
      </c>
      <c r="H595" s="135">
        <v>26</v>
      </c>
      <c r="I595" s="136">
        <v>949.81</v>
      </c>
      <c r="J595" s="137">
        <f>ROUND(I595*H595,2)</f>
        <v>24695.06</v>
      </c>
      <c r="K595" s="133" t="s">
        <v>1</v>
      </c>
      <c r="L595" s="31"/>
      <c r="M595" s="138" t="s">
        <v>1</v>
      </c>
      <c r="N595" s="139" t="s">
        <v>42</v>
      </c>
      <c r="P595" s="140">
        <f>O595*H595</f>
        <v>0</v>
      </c>
      <c r="Q595" s="140">
        <v>2.3400000000000001E-3</v>
      </c>
      <c r="R595" s="140">
        <f>Q595*H595</f>
        <v>6.0840000000000005E-2</v>
      </c>
      <c r="S595" s="140">
        <v>0</v>
      </c>
      <c r="T595" s="141">
        <f>S595*H595</f>
        <v>0</v>
      </c>
      <c r="AR595" s="142" t="s">
        <v>169</v>
      </c>
      <c r="AT595" s="142" t="s">
        <v>164</v>
      </c>
      <c r="AU595" s="142" t="s">
        <v>87</v>
      </c>
      <c r="AY595" s="16" t="s">
        <v>161</v>
      </c>
      <c r="BE595" s="143">
        <f>IF(N595="základní",J595,0)</f>
        <v>24695.06</v>
      </c>
      <c r="BF595" s="143">
        <f>IF(N595="snížená",J595,0)</f>
        <v>0</v>
      </c>
      <c r="BG595" s="143">
        <f>IF(N595="zákl. přenesená",J595,0)</f>
        <v>0</v>
      </c>
      <c r="BH595" s="143">
        <f>IF(N595="sníž. přenesená",J595,0)</f>
        <v>0</v>
      </c>
      <c r="BI595" s="143">
        <f>IF(N595="nulová",J595,0)</f>
        <v>0</v>
      </c>
      <c r="BJ595" s="16" t="s">
        <v>85</v>
      </c>
      <c r="BK595" s="143">
        <f>ROUND(I595*H595,2)</f>
        <v>24695.06</v>
      </c>
      <c r="BL595" s="16" t="s">
        <v>169</v>
      </c>
      <c r="BM595" s="142" t="s">
        <v>1301</v>
      </c>
    </row>
    <row r="596" spans="2:65" s="1" customFormat="1" ht="16.5" customHeight="1">
      <c r="B596" s="31"/>
      <c r="C596" s="131" t="s">
        <v>1302</v>
      </c>
      <c r="D596" s="131" t="s">
        <v>164</v>
      </c>
      <c r="E596" s="132" t="s">
        <v>1303</v>
      </c>
      <c r="F596" s="133" t="s">
        <v>1304</v>
      </c>
      <c r="G596" s="134" t="s">
        <v>267</v>
      </c>
      <c r="H596" s="135">
        <v>32</v>
      </c>
      <c r="I596" s="136">
        <v>101.05</v>
      </c>
      <c r="J596" s="137">
        <f>ROUND(I596*H596,2)</f>
        <v>3233.6</v>
      </c>
      <c r="K596" s="133" t="s">
        <v>168</v>
      </c>
      <c r="L596" s="31"/>
      <c r="M596" s="138" t="s">
        <v>1</v>
      </c>
      <c r="N596" s="139" t="s">
        <v>42</v>
      </c>
      <c r="P596" s="140">
        <f>O596*H596</f>
        <v>0</v>
      </c>
      <c r="Q596" s="140">
        <v>4.6800000000000001E-3</v>
      </c>
      <c r="R596" s="140">
        <f>Q596*H596</f>
        <v>0.14976</v>
      </c>
      <c r="S596" s="140">
        <v>0</v>
      </c>
      <c r="T596" s="141">
        <f>S596*H596</f>
        <v>0</v>
      </c>
      <c r="AR596" s="142" t="s">
        <v>169</v>
      </c>
      <c r="AT596" s="142" t="s">
        <v>164</v>
      </c>
      <c r="AU596" s="142" t="s">
        <v>87</v>
      </c>
      <c r="AY596" s="16" t="s">
        <v>161</v>
      </c>
      <c r="BE596" s="143">
        <f>IF(N596="základní",J596,0)</f>
        <v>3233.6</v>
      </c>
      <c r="BF596" s="143">
        <f>IF(N596="snížená",J596,0)</f>
        <v>0</v>
      </c>
      <c r="BG596" s="143">
        <f>IF(N596="zákl. přenesená",J596,0)</f>
        <v>0</v>
      </c>
      <c r="BH596" s="143">
        <f>IF(N596="sníž. přenesená",J596,0)</f>
        <v>0</v>
      </c>
      <c r="BI596" s="143">
        <f>IF(N596="nulová",J596,0)</f>
        <v>0</v>
      </c>
      <c r="BJ596" s="16" t="s">
        <v>85</v>
      </c>
      <c r="BK596" s="143">
        <f>ROUND(I596*H596,2)</f>
        <v>3233.6</v>
      </c>
      <c r="BL596" s="16" t="s">
        <v>169</v>
      </c>
      <c r="BM596" s="142" t="s">
        <v>1305</v>
      </c>
    </row>
    <row r="597" spans="2:65" s="12" customFormat="1">
      <c r="B597" s="148"/>
      <c r="D597" s="144" t="s">
        <v>178</v>
      </c>
      <c r="E597" s="149" t="s">
        <v>1</v>
      </c>
      <c r="F597" s="150" t="s">
        <v>1306</v>
      </c>
      <c r="H597" s="151">
        <v>32</v>
      </c>
      <c r="I597" s="152"/>
      <c r="L597" s="148"/>
      <c r="M597" s="153"/>
      <c r="T597" s="154"/>
      <c r="AT597" s="149" t="s">
        <v>178</v>
      </c>
      <c r="AU597" s="149" t="s">
        <v>87</v>
      </c>
      <c r="AV597" s="12" t="s">
        <v>87</v>
      </c>
      <c r="AW597" s="12" t="s">
        <v>33</v>
      </c>
      <c r="AX597" s="12" t="s">
        <v>77</v>
      </c>
      <c r="AY597" s="149" t="s">
        <v>161</v>
      </c>
    </row>
    <row r="598" spans="2:65" s="13" customFormat="1">
      <c r="B598" s="155"/>
      <c r="D598" s="144" t="s">
        <v>178</v>
      </c>
      <c r="E598" s="156" t="s">
        <v>1</v>
      </c>
      <c r="F598" s="157" t="s">
        <v>180</v>
      </c>
      <c r="H598" s="158">
        <v>32</v>
      </c>
      <c r="I598" s="159"/>
      <c r="L598" s="155"/>
      <c r="M598" s="160"/>
      <c r="T598" s="161"/>
      <c r="AT598" s="156" t="s">
        <v>178</v>
      </c>
      <c r="AU598" s="156" t="s">
        <v>87</v>
      </c>
      <c r="AV598" s="13" t="s">
        <v>169</v>
      </c>
      <c r="AW598" s="13" t="s">
        <v>33</v>
      </c>
      <c r="AX598" s="13" t="s">
        <v>85</v>
      </c>
      <c r="AY598" s="156" t="s">
        <v>161</v>
      </c>
    </row>
    <row r="599" spans="2:65" s="1" customFormat="1" ht="24.2" customHeight="1">
      <c r="B599" s="31"/>
      <c r="C599" s="173" t="s">
        <v>1307</v>
      </c>
      <c r="D599" s="173" t="s">
        <v>614</v>
      </c>
      <c r="E599" s="174" t="s">
        <v>1308</v>
      </c>
      <c r="F599" s="175" t="s">
        <v>1309</v>
      </c>
      <c r="G599" s="176" t="s">
        <v>352</v>
      </c>
      <c r="H599" s="177">
        <v>0.32</v>
      </c>
      <c r="I599" s="136">
        <v>30327.79</v>
      </c>
      <c r="J599" s="178">
        <f>ROUND(I599*H599,2)</f>
        <v>9704.89</v>
      </c>
      <c r="K599" s="175" t="s">
        <v>168</v>
      </c>
      <c r="L599" s="179"/>
      <c r="M599" s="180" t="s">
        <v>1</v>
      </c>
      <c r="N599" s="181" t="s">
        <v>42</v>
      </c>
      <c r="P599" s="140">
        <f>O599*H599</f>
        <v>0</v>
      </c>
      <c r="Q599" s="140">
        <v>1</v>
      </c>
      <c r="R599" s="140">
        <f>Q599*H599</f>
        <v>0.32</v>
      </c>
      <c r="S599" s="140">
        <v>0</v>
      </c>
      <c r="T599" s="141">
        <f>S599*H599</f>
        <v>0</v>
      </c>
      <c r="AR599" s="142" t="s">
        <v>204</v>
      </c>
      <c r="AT599" s="142" t="s">
        <v>614</v>
      </c>
      <c r="AU599" s="142" t="s">
        <v>87</v>
      </c>
      <c r="AY599" s="16" t="s">
        <v>161</v>
      </c>
      <c r="BE599" s="143">
        <f>IF(N599="základní",J599,0)</f>
        <v>9704.89</v>
      </c>
      <c r="BF599" s="143">
        <f>IF(N599="snížená",J599,0)</f>
        <v>0</v>
      </c>
      <c r="BG599" s="143">
        <f>IF(N599="zákl. přenesená",J599,0)</f>
        <v>0</v>
      </c>
      <c r="BH599" s="143">
        <f>IF(N599="sníž. přenesená",J599,0)</f>
        <v>0</v>
      </c>
      <c r="BI599" s="143">
        <f>IF(N599="nulová",J599,0)</f>
        <v>0</v>
      </c>
      <c r="BJ599" s="16" t="s">
        <v>85</v>
      </c>
      <c r="BK599" s="143">
        <f>ROUND(I599*H599,2)</f>
        <v>9704.89</v>
      </c>
      <c r="BL599" s="16" t="s">
        <v>169</v>
      </c>
      <c r="BM599" s="142" t="s">
        <v>1310</v>
      </c>
    </row>
    <row r="600" spans="2:65" s="12" customFormat="1">
      <c r="B600" s="148"/>
      <c r="D600" s="144" t="s">
        <v>178</v>
      </c>
      <c r="E600" s="149" t="s">
        <v>1</v>
      </c>
      <c r="F600" s="150" t="s">
        <v>1311</v>
      </c>
      <c r="H600" s="151">
        <v>0.32</v>
      </c>
      <c r="I600" s="152"/>
      <c r="L600" s="148"/>
      <c r="M600" s="153"/>
      <c r="T600" s="154"/>
      <c r="AT600" s="149" t="s">
        <v>178</v>
      </c>
      <c r="AU600" s="149" t="s">
        <v>87</v>
      </c>
      <c r="AV600" s="12" t="s">
        <v>87</v>
      </c>
      <c r="AW600" s="12" t="s">
        <v>33</v>
      </c>
      <c r="AX600" s="12" t="s">
        <v>77</v>
      </c>
      <c r="AY600" s="149" t="s">
        <v>161</v>
      </c>
    </row>
    <row r="601" spans="2:65" s="13" customFormat="1">
      <c r="B601" s="155"/>
      <c r="D601" s="144" t="s">
        <v>178</v>
      </c>
      <c r="E601" s="156" t="s">
        <v>1</v>
      </c>
      <c r="F601" s="157" t="s">
        <v>180</v>
      </c>
      <c r="H601" s="158">
        <v>0.32</v>
      </c>
      <c r="I601" s="159"/>
      <c r="L601" s="155"/>
      <c r="M601" s="160"/>
      <c r="T601" s="161"/>
      <c r="AT601" s="156" t="s">
        <v>178</v>
      </c>
      <c r="AU601" s="156" t="s">
        <v>87</v>
      </c>
      <c r="AV601" s="13" t="s">
        <v>169</v>
      </c>
      <c r="AW601" s="13" t="s">
        <v>33</v>
      </c>
      <c r="AX601" s="13" t="s">
        <v>85</v>
      </c>
      <c r="AY601" s="156" t="s">
        <v>161</v>
      </c>
    </row>
    <row r="602" spans="2:65" s="1" customFormat="1" ht="24.2" customHeight="1">
      <c r="B602" s="31"/>
      <c r="C602" s="131" t="s">
        <v>1312</v>
      </c>
      <c r="D602" s="131" t="s">
        <v>164</v>
      </c>
      <c r="E602" s="132" t="s">
        <v>1313</v>
      </c>
      <c r="F602" s="133" t="s">
        <v>1314</v>
      </c>
      <c r="G602" s="134" t="s">
        <v>267</v>
      </c>
      <c r="H602" s="135">
        <v>13</v>
      </c>
      <c r="I602" s="136">
        <v>216.92</v>
      </c>
      <c r="J602" s="137">
        <f>ROUND(I602*H602,2)</f>
        <v>2819.96</v>
      </c>
      <c r="K602" s="133" t="s">
        <v>168</v>
      </c>
      <c r="L602" s="31"/>
      <c r="M602" s="138" t="s">
        <v>1</v>
      </c>
      <c r="N602" s="139" t="s">
        <v>42</v>
      </c>
      <c r="P602" s="140">
        <f>O602*H602</f>
        <v>0</v>
      </c>
      <c r="Q602" s="140">
        <v>2.3400000000000001E-2</v>
      </c>
      <c r="R602" s="140">
        <f>Q602*H602</f>
        <v>0.30420000000000003</v>
      </c>
      <c r="S602" s="140">
        <v>0</v>
      </c>
      <c r="T602" s="141">
        <f>S602*H602</f>
        <v>0</v>
      </c>
      <c r="AR602" s="142" t="s">
        <v>169</v>
      </c>
      <c r="AT602" s="142" t="s">
        <v>164</v>
      </c>
      <c r="AU602" s="142" t="s">
        <v>87</v>
      </c>
      <c r="AY602" s="16" t="s">
        <v>161</v>
      </c>
      <c r="BE602" s="143">
        <f>IF(N602="základní",J602,0)</f>
        <v>2819.96</v>
      </c>
      <c r="BF602" s="143">
        <f>IF(N602="snížená",J602,0)</f>
        <v>0</v>
      </c>
      <c r="BG602" s="143">
        <f>IF(N602="zákl. přenesená",J602,0)</f>
        <v>0</v>
      </c>
      <c r="BH602" s="143">
        <f>IF(N602="sníž. přenesená",J602,0)</f>
        <v>0</v>
      </c>
      <c r="BI602" s="143">
        <f>IF(N602="nulová",J602,0)</f>
        <v>0</v>
      </c>
      <c r="BJ602" s="16" t="s">
        <v>85</v>
      </c>
      <c r="BK602" s="143">
        <f>ROUND(I602*H602,2)</f>
        <v>2819.96</v>
      </c>
      <c r="BL602" s="16" t="s">
        <v>169</v>
      </c>
      <c r="BM602" s="142" t="s">
        <v>1315</v>
      </c>
    </row>
    <row r="603" spans="2:65" s="1" customFormat="1" ht="16.5" customHeight="1">
      <c r="B603" s="31"/>
      <c r="C603" s="131" t="s">
        <v>1316</v>
      </c>
      <c r="D603" s="131" t="s">
        <v>164</v>
      </c>
      <c r="E603" s="132" t="s">
        <v>1317</v>
      </c>
      <c r="F603" s="133" t="s">
        <v>1318</v>
      </c>
      <c r="G603" s="134" t="s">
        <v>267</v>
      </c>
      <c r="H603" s="135">
        <v>11</v>
      </c>
      <c r="I603" s="136">
        <v>164.83</v>
      </c>
      <c r="J603" s="137">
        <f>ROUND(I603*H603,2)</f>
        <v>1813.13</v>
      </c>
      <c r="K603" s="133" t="s">
        <v>168</v>
      </c>
      <c r="L603" s="31"/>
      <c r="M603" s="138" t="s">
        <v>1</v>
      </c>
      <c r="N603" s="139" t="s">
        <v>42</v>
      </c>
      <c r="P603" s="140">
        <f>O603*H603</f>
        <v>0</v>
      </c>
      <c r="Q603" s="140">
        <v>1.8000000000000001E-4</v>
      </c>
      <c r="R603" s="140">
        <f>Q603*H603</f>
        <v>1.98E-3</v>
      </c>
      <c r="S603" s="140">
        <v>0</v>
      </c>
      <c r="T603" s="141">
        <f>S603*H603</f>
        <v>0</v>
      </c>
      <c r="AR603" s="142" t="s">
        <v>169</v>
      </c>
      <c r="AT603" s="142" t="s">
        <v>164</v>
      </c>
      <c r="AU603" s="142" t="s">
        <v>87</v>
      </c>
      <c r="AY603" s="16" t="s">
        <v>161</v>
      </c>
      <c r="BE603" s="143">
        <f>IF(N603="základní",J603,0)</f>
        <v>1813.13</v>
      </c>
      <c r="BF603" s="143">
        <f>IF(N603="snížená",J603,0)</f>
        <v>0</v>
      </c>
      <c r="BG603" s="143">
        <f>IF(N603="zákl. přenesená",J603,0)</f>
        <v>0</v>
      </c>
      <c r="BH603" s="143">
        <f>IF(N603="sníž. přenesená",J603,0)</f>
        <v>0</v>
      </c>
      <c r="BI603" s="143">
        <f>IF(N603="nulová",J603,0)</f>
        <v>0</v>
      </c>
      <c r="BJ603" s="16" t="s">
        <v>85</v>
      </c>
      <c r="BK603" s="143">
        <f>ROUND(I603*H603,2)</f>
        <v>1813.13</v>
      </c>
      <c r="BL603" s="16" t="s">
        <v>169</v>
      </c>
      <c r="BM603" s="142" t="s">
        <v>1319</v>
      </c>
    </row>
    <row r="604" spans="2:65" s="1" customFormat="1" ht="16.5" customHeight="1">
      <c r="B604" s="31"/>
      <c r="C604" s="173" t="s">
        <v>1320</v>
      </c>
      <c r="D604" s="173" t="s">
        <v>614</v>
      </c>
      <c r="E604" s="174" t="s">
        <v>1321</v>
      </c>
      <c r="F604" s="175" t="s">
        <v>1322</v>
      </c>
      <c r="G604" s="176" t="s">
        <v>267</v>
      </c>
      <c r="H604" s="177">
        <v>11</v>
      </c>
      <c r="I604" s="136">
        <v>553.55999999999995</v>
      </c>
      <c r="J604" s="178">
        <f>ROUND(I604*H604,2)</f>
        <v>6089.16</v>
      </c>
      <c r="K604" s="175" t="s">
        <v>168</v>
      </c>
      <c r="L604" s="179"/>
      <c r="M604" s="180" t="s">
        <v>1</v>
      </c>
      <c r="N604" s="181" t="s">
        <v>42</v>
      </c>
      <c r="P604" s="140">
        <f>O604*H604</f>
        <v>0</v>
      </c>
      <c r="Q604" s="140">
        <v>1.2E-2</v>
      </c>
      <c r="R604" s="140">
        <f>Q604*H604</f>
        <v>0.13200000000000001</v>
      </c>
      <c r="S604" s="140">
        <v>0</v>
      </c>
      <c r="T604" s="141">
        <f>S604*H604</f>
        <v>0</v>
      </c>
      <c r="AR604" s="142" t="s">
        <v>204</v>
      </c>
      <c r="AT604" s="142" t="s">
        <v>614</v>
      </c>
      <c r="AU604" s="142" t="s">
        <v>87</v>
      </c>
      <c r="AY604" s="16" t="s">
        <v>161</v>
      </c>
      <c r="BE604" s="143">
        <f>IF(N604="základní",J604,0)</f>
        <v>6089.16</v>
      </c>
      <c r="BF604" s="143">
        <f>IF(N604="snížená",J604,0)</f>
        <v>0</v>
      </c>
      <c r="BG604" s="143">
        <f>IF(N604="zákl. přenesená",J604,0)</f>
        <v>0</v>
      </c>
      <c r="BH604" s="143">
        <f>IF(N604="sníž. přenesená",J604,0)</f>
        <v>0</v>
      </c>
      <c r="BI604" s="143">
        <f>IF(N604="nulová",J604,0)</f>
        <v>0</v>
      </c>
      <c r="BJ604" s="16" t="s">
        <v>85</v>
      </c>
      <c r="BK604" s="143">
        <f>ROUND(I604*H604,2)</f>
        <v>6089.16</v>
      </c>
      <c r="BL604" s="16" t="s">
        <v>169</v>
      </c>
      <c r="BM604" s="142" t="s">
        <v>1323</v>
      </c>
    </row>
    <row r="605" spans="2:65" s="1" customFormat="1" ht="24.2" customHeight="1">
      <c r="B605" s="31"/>
      <c r="C605" s="131" t="s">
        <v>1324</v>
      </c>
      <c r="D605" s="131" t="s">
        <v>164</v>
      </c>
      <c r="E605" s="132" t="s">
        <v>1325</v>
      </c>
      <c r="F605" s="133" t="s">
        <v>1326</v>
      </c>
      <c r="G605" s="134" t="s">
        <v>1327</v>
      </c>
      <c r="H605" s="135">
        <v>345</v>
      </c>
      <c r="I605" s="136">
        <v>42.69</v>
      </c>
      <c r="J605" s="137">
        <f>ROUND(I605*H605,2)</f>
        <v>14728.05</v>
      </c>
      <c r="K605" s="133" t="s">
        <v>1</v>
      </c>
      <c r="L605" s="31"/>
      <c r="M605" s="138" t="s">
        <v>1</v>
      </c>
      <c r="N605" s="139" t="s">
        <v>42</v>
      </c>
      <c r="P605" s="140">
        <f>O605*H605</f>
        <v>0</v>
      </c>
      <c r="Q605" s="140">
        <v>1.7000000000000001E-4</v>
      </c>
      <c r="R605" s="140">
        <f>Q605*H605</f>
        <v>5.8650000000000008E-2</v>
      </c>
      <c r="S605" s="140">
        <v>0</v>
      </c>
      <c r="T605" s="141">
        <f>S605*H605</f>
        <v>0</v>
      </c>
      <c r="AR605" s="142" t="s">
        <v>169</v>
      </c>
      <c r="AT605" s="142" t="s">
        <v>164</v>
      </c>
      <c r="AU605" s="142" t="s">
        <v>87</v>
      </c>
      <c r="AY605" s="16" t="s">
        <v>161</v>
      </c>
      <c r="BE605" s="143">
        <f>IF(N605="základní",J605,0)</f>
        <v>14728.05</v>
      </c>
      <c r="BF605" s="143">
        <f>IF(N605="snížená",J605,0)</f>
        <v>0</v>
      </c>
      <c r="BG605" s="143">
        <f>IF(N605="zákl. přenesená",J605,0)</f>
        <v>0</v>
      </c>
      <c r="BH605" s="143">
        <f>IF(N605="sníž. přenesená",J605,0)</f>
        <v>0</v>
      </c>
      <c r="BI605" s="143">
        <f>IF(N605="nulová",J605,0)</f>
        <v>0</v>
      </c>
      <c r="BJ605" s="16" t="s">
        <v>85</v>
      </c>
      <c r="BK605" s="143">
        <f>ROUND(I605*H605,2)</f>
        <v>14728.05</v>
      </c>
      <c r="BL605" s="16" t="s">
        <v>169</v>
      </c>
      <c r="BM605" s="142" t="s">
        <v>1328</v>
      </c>
    </row>
    <row r="606" spans="2:65" s="1" customFormat="1" ht="29.25">
      <c r="B606" s="31"/>
      <c r="D606" s="144" t="s">
        <v>171</v>
      </c>
      <c r="F606" s="145" t="s">
        <v>1329</v>
      </c>
      <c r="I606" s="146"/>
      <c r="L606" s="31"/>
      <c r="M606" s="147"/>
      <c r="T606" s="55"/>
      <c r="AT606" s="16" t="s">
        <v>171</v>
      </c>
      <c r="AU606" s="16" t="s">
        <v>87</v>
      </c>
    </row>
    <row r="607" spans="2:65" s="1" customFormat="1" ht="24.2" customHeight="1">
      <c r="B607" s="31"/>
      <c r="C607" s="131" t="s">
        <v>1330</v>
      </c>
      <c r="D607" s="131" t="s">
        <v>164</v>
      </c>
      <c r="E607" s="132" t="s">
        <v>1331</v>
      </c>
      <c r="F607" s="133" t="s">
        <v>1332</v>
      </c>
      <c r="G607" s="134" t="s">
        <v>175</v>
      </c>
      <c r="H607" s="135">
        <v>1189</v>
      </c>
      <c r="I607" s="136">
        <v>13.56</v>
      </c>
      <c r="J607" s="137">
        <f>ROUND(I607*H607,2)</f>
        <v>16122.84</v>
      </c>
      <c r="K607" s="133" t="s">
        <v>168</v>
      </c>
      <c r="L607" s="31"/>
      <c r="M607" s="138" t="s">
        <v>1</v>
      </c>
      <c r="N607" s="139" t="s">
        <v>42</v>
      </c>
      <c r="P607" s="140">
        <f>O607*H607</f>
        <v>0</v>
      </c>
      <c r="Q607" s="140">
        <v>0</v>
      </c>
      <c r="R607" s="140">
        <f>Q607*H607</f>
        <v>0</v>
      </c>
      <c r="S607" s="140">
        <v>0</v>
      </c>
      <c r="T607" s="141">
        <f>S607*H607</f>
        <v>0</v>
      </c>
      <c r="AR607" s="142" t="s">
        <v>169</v>
      </c>
      <c r="AT607" s="142" t="s">
        <v>164</v>
      </c>
      <c r="AU607" s="142" t="s">
        <v>87</v>
      </c>
      <c r="AY607" s="16" t="s">
        <v>161</v>
      </c>
      <c r="BE607" s="143">
        <f>IF(N607="základní",J607,0)</f>
        <v>16122.84</v>
      </c>
      <c r="BF607" s="143">
        <f>IF(N607="snížená",J607,0)</f>
        <v>0</v>
      </c>
      <c r="BG607" s="143">
        <f>IF(N607="zákl. přenesená",J607,0)</f>
        <v>0</v>
      </c>
      <c r="BH607" s="143">
        <f>IF(N607="sníž. přenesená",J607,0)</f>
        <v>0</v>
      </c>
      <c r="BI607" s="143">
        <f>IF(N607="nulová",J607,0)</f>
        <v>0</v>
      </c>
      <c r="BJ607" s="16" t="s">
        <v>85</v>
      </c>
      <c r="BK607" s="143">
        <f>ROUND(I607*H607,2)</f>
        <v>16122.84</v>
      </c>
      <c r="BL607" s="16" t="s">
        <v>169</v>
      </c>
      <c r="BM607" s="142" t="s">
        <v>1333</v>
      </c>
    </row>
    <row r="608" spans="2:65" s="1" customFormat="1" ht="24.2" customHeight="1">
      <c r="B608" s="31"/>
      <c r="C608" s="131" t="s">
        <v>1334</v>
      </c>
      <c r="D608" s="131" t="s">
        <v>164</v>
      </c>
      <c r="E608" s="132" t="s">
        <v>1335</v>
      </c>
      <c r="F608" s="133" t="s">
        <v>1336</v>
      </c>
      <c r="G608" s="134" t="s">
        <v>175</v>
      </c>
      <c r="H608" s="135">
        <v>1189</v>
      </c>
      <c r="I608" s="136">
        <v>3.69</v>
      </c>
      <c r="J608" s="137">
        <f>ROUND(I608*H608,2)</f>
        <v>4387.41</v>
      </c>
      <c r="K608" s="133" t="s">
        <v>168</v>
      </c>
      <c r="L608" s="31"/>
      <c r="M608" s="138" t="s">
        <v>1</v>
      </c>
      <c r="N608" s="139" t="s">
        <v>42</v>
      </c>
      <c r="P608" s="140">
        <f>O608*H608</f>
        <v>0</v>
      </c>
      <c r="Q608" s="140">
        <v>0</v>
      </c>
      <c r="R608" s="140">
        <f>Q608*H608</f>
        <v>0</v>
      </c>
      <c r="S608" s="140">
        <v>0</v>
      </c>
      <c r="T608" s="141">
        <f>S608*H608</f>
        <v>0</v>
      </c>
      <c r="AR608" s="142" t="s">
        <v>169</v>
      </c>
      <c r="AT608" s="142" t="s">
        <v>164</v>
      </c>
      <c r="AU608" s="142" t="s">
        <v>87</v>
      </c>
      <c r="AY608" s="16" t="s">
        <v>161</v>
      </c>
      <c r="BE608" s="143">
        <f>IF(N608="základní",J608,0)</f>
        <v>4387.41</v>
      </c>
      <c r="BF608" s="143">
        <f>IF(N608="snížená",J608,0)</f>
        <v>0</v>
      </c>
      <c r="BG608" s="143">
        <f>IF(N608="zákl. přenesená",J608,0)</f>
        <v>0</v>
      </c>
      <c r="BH608" s="143">
        <f>IF(N608="sníž. přenesená",J608,0)</f>
        <v>0</v>
      </c>
      <c r="BI608" s="143">
        <f>IF(N608="nulová",J608,0)</f>
        <v>0</v>
      </c>
      <c r="BJ608" s="16" t="s">
        <v>85</v>
      </c>
      <c r="BK608" s="143">
        <f>ROUND(I608*H608,2)</f>
        <v>4387.41</v>
      </c>
      <c r="BL608" s="16" t="s">
        <v>169</v>
      </c>
      <c r="BM608" s="142" t="s">
        <v>1337</v>
      </c>
    </row>
    <row r="609" spans="2:65" s="1" customFormat="1" ht="24.2" customHeight="1">
      <c r="B609" s="31"/>
      <c r="C609" s="131" t="s">
        <v>1338</v>
      </c>
      <c r="D609" s="131" t="s">
        <v>164</v>
      </c>
      <c r="E609" s="132" t="s">
        <v>1339</v>
      </c>
      <c r="F609" s="133" t="s">
        <v>1340</v>
      </c>
      <c r="G609" s="134" t="s">
        <v>167</v>
      </c>
      <c r="H609" s="135">
        <v>93.6</v>
      </c>
      <c r="I609" s="136">
        <v>11.09</v>
      </c>
      <c r="J609" s="137">
        <f>ROUND(I609*H609,2)</f>
        <v>1038.02</v>
      </c>
      <c r="K609" s="133" t="s">
        <v>168</v>
      </c>
      <c r="L609" s="31"/>
      <c r="M609" s="138" t="s">
        <v>1</v>
      </c>
      <c r="N609" s="139" t="s">
        <v>42</v>
      </c>
      <c r="P609" s="140">
        <f>O609*H609</f>
        <v>0</v>
      </c>
      <c r="Q609" s="140">
        <v>0</v>
      </c>
      <c r="R609" s="140">
        <f>Q609*H609</f>
        <v>0</v>
      </c>
      <c r="S609" s="140">
        <v>0</v>
      </c>
      <c r="T609" s="141">
        <f>S609*H609</f>
        <v>0</v>
      </c>
      <c r="AR609" s="142" t="s">
        <v>169</v>
      </c>
      <c r="AT609" s="142" t="s">
        <v>164</v>
      </c>
      <c r="AU609" s="142" t="s">
        <v>87</v>
      </c>
      <c r="AY609" s="16" t="s">
        <v>161</v>
      </c>
      <c r="BE609" s="143">
        <f>IF(N609="základní",J609,0)</f>
        <v>1038.02</v>
      </c>
      <c r="BF609" s="143">
        <f>IF(N609="snížená",J609,0)</f>
        <v>0</v>
      </c>
      <c r="BG609" s="143">
        <f>IF(N609="zákl. přenesená",J609,0)</f>
        <v>0</v>
      </c>
      <c r="BH609" s="143">
        <f>IF(N609="sníž. přenesená",J609,0)</f>
        <v>0</v>
      </c>
      <c r="BI609" s="143">
        <f>IF(N609="nulová",J609,0)</f>
        <v>0</v>
      </c>
      <c r="BJ609" s="16" t="s">
        <v>85</v>
      </c>
      <c r="BK609" s="143">
        <f>ROUND(I609*H609,2)</f>
        <v>1038.02</v>
      </c>
      <c r="BL609" s="16" t="s">
        <v>169</v>
      </c>
      <c r="BM609" s="142" t="s">
        <v>1341</v>
      </c>
    </row>
    <row r="610" spans="2:65" s="1" customFormat="1" ht="24.2" customHeight="1">
      <c r="B610" s="31"/>
      <c r="C610" s="131" t="s">
        <v>1342</v>
      </c>
      <c r="D610" s="131" t="s">
        <v>164</v>
      </c>
      <c r="E610" s="132" t="s">
        <v>1343</v>
      </c>
      <c r="F610" s="133" t="s">
        <v>1344</v>
      </c>
      <c r="G610" s="134" t="s">
        <v>167</v>
      </c>
      <c r="H610" s="135">
        <v>93.6</v>
      </c>
      <c r="I610" s="136">
        <v>3.89</v>
      </c>
      <c r="J610" s="137">
        <f>ROUND(I610*H610,2)</f>
        <v>364.1</v>
      </c>
      <c r="K610" s="133" t="s">
        <v>168</v>
      </c>
      <c r="L610" s="31"/>
      <c r="M610" s="138" t="s">
        <v>1</v>
      </c>
      <c r="N610" s="139" t="s">
        <v>42</v>
      </c>
      <c r="P610" s="140">
        <f>O610*H610</f>
        <v>0</v>
      </c>
      <c r="Q610" s="140">
        <v>0</v>
      </c>
      <c r="R610" s="140">
        <f>Q610*H610</f>
        <v>0</v>
      </c>
      <c r="S610" s="140">
        <v>0</v>
      </c>
      <c r="T610" s="141">
        <f>S610*H610</f>
        <v>0</v>
      </c>
      <c r="AR610" s="142" t="s">
        <v>169</v>
      </c>
      <c r="AT610" s="142" t="s">
        <v>164</v>
      </c>
      <c r="AU610" s="142" t="s">
        <v>87</v>
      </c>
      <c r="AY610" s="16" t="s">
        <v>161</v>
      </c>
      <c r="BE610" s="143">
        <f>IF(N610="základní",J610,0)</f>
        <v>364.1</v>
      </c>
      <c r="BF610" s="143">
        <f>IF(N610="snížená",J610,0)</f>
        <v>0</v>
      </c>
      <c r="BG610" s="143">
        <f>IF(N610="zákl. přenesená",J610,0)</f>
        <v>0</v>
      </c>
      <c r="BH610" s="143">
        <f>IF(N610="sníž. přenesená",J610,0)</f>
        <v>0</v>
      </c>
      <c r="BI610" s="143">
        <f>IF(N610="nulová",J610,0)</f>
        <v>0</v>
      </c>
      <c r="BJ610" s="16" t="s">
        <v>85</v>
      </c>
      <c r="BK610" s="143">
        <f>ROUND(I610*H610,2)</f>
        <v>364.1</v>
      </c>
      <c r="BL610" s="16" t="s">
        <v>169</v>
      </c>
      <c r="BM610" s="142" t="s">
        <v>1345</v>
      </c>
    </row>
    <row r="611" spans="2:65" s="11" customFormat="1" ht="22.9" customHeight="1">
      <c r="B611" s="119"/>
      <c r="D611" s="120" t="s">
        <v>76</v>
      </c>
      <c r="E611" s="129" t="s">
        <v>1346</v>
      </c>
      <c r="F611" s="129" t="s">
        <v>1347</v>
      </c>
      <c r="I611" s="122"/>
      <c r="J611" s="130">
        <f>BK611</f>
        <v>95792.4</v>
      </c>
      <c r="L611" s="119"/>
      <c r="M611" s="124"/>
      <c r="P611" s="125">
        <f>P612</f>
        <v>0</v>
      </c>
      <c r="R611" s="125">
        <f>R612</f>
        <v>0</v>
      </c>
      <c r="T611" s="126">
        <f>T612</f>
        <v>0</v>
      </c>
      <c r="AR611" s="120" t="s">
        <v>85</v>
      </c>
      <c r="AT611" s="127" t="s">
        <v>76</v>
      </c>
      <c r="AU611" s="127" t="s">
        <v>85</v>
      </c>
      <c r="AY611" s="120" t="s">
        <v>161</v>
      </c>
      <c r="BK611" s="128">
        <f>BK612</f>
        <v>95792.4</v>
      </c>
    </row>
    <row r="612" spans="2:65" s="1" customFormat="1" ht="24.2" customHeight="1">
      <c r="B612" s="31"/>
      <c r="C612" s="131" t="s">
        <v>1348</v>
      </c>
      <c r="D612" s="131" t="s">
        <v>164</v>
      </c>
      <c r="E612" s="132" t="s">
        <v>1349</v>
      </c>
      <c r="F612" s="133" t="s">
        <v>1350</v>
      </c>
      <c r="G612" s="134" t="s">
        <v>352</v>
      </c>
      <c r="H612" s="135">
        <v>1915.848</v>
      </c>
      <c r="I612" s="136">
        <v>50</v>
      </c>
      <c r="J612" s="137">
        <f>ROUND(I612*H612,2)</f>
        <v>95792.4</v>
      </c>
      <c r="K612" s="133" t="s">
        <v>168</v>
      </c>
      <c r="L612" s="31"/>
      <c r="M612" s="138" t="s">
        <v>1</v>
      </c>
      <c r="N612" s="139" t="s">
        <v>42</v>
      </c>
      <c r="P612" s="140">
        <f>O612*H612</f>
        <v>0</v>
      </c>
      <c r="Q612" s="140">
        <v>0</v>
      </c>
      <c r="R612" s="140">
        <f>Q612*H612</f>
        <v>0</v>
      </c>
      <c r="S612" s="140">
        <v>0</v>
      </c>
      <c r="T612" s="141">
        <f>S612*H612</f>
        <v>0</v>
      </c>
      <c r="AR612" s="142" t="s">
        <v>169</v>
      </c>
      <c r="AT612" s="142" t="s">
        <v>164</v>
      </c>
      <c r="AU612" s="142" t="s">
        <v>87</v>
      </c>
      <c r="AY612" s="16" t="s">
        <v>161</v>
      </c>
      <c r="BE612" s="143">
        <f>IF(N612="základní",J612,0)</f>
        <v>95792.4</v>
      </c>
      <c r="BF612" s="143">
        <f>IF(N612="snížená",J612,0)</f>
        <v>0</v>
      </c>
      <c r="BG612" s="143">
        <f>IF(N612="zákl. přenesená",J612,0)</f>
        <v>0</v>
      </c>
      <c r="BH612" s="143">
        <f>IF(N612="sníž. přenesená",J612,0)</f>
        <v>0</v>
      </c>
      <c r="BI612" s="143">
        <f>IF(N612="nulová",J612,0)</f>
        <v>0</v>
      </c>
      <c r="BJ612" s="16" t="s">
        <v>85</v>
      </c>
      <c r="BK612" s="143">
        <f>ROUND(I612*H612,2)</f>
        <v>95792.4</v>
      </c>
      <c r="BL612" s="16" t="s">
        <v>169</v>
      </c>
      <c r="BM612" s="142" t="s">
        <v>1351</v>
      </c>
    </row>
    <row r="613" spans="2:65" s="11" customFormat="1" ht="25.9" customHeight="1">
      <c r="B613" s="119"/>
      <c r="D613" s="120" t="s">
        <v>76</v>
      </c>
      <c r="E613" s="121" t="s">
        <v>367</v>
      </c>
      <c r="F613" s="121" t="s">
        <v>368</v>
      </c>
      <c r="I613" s="122"/>
      <c r="J613" s="123">
        <f>BK613</f>
        <v>6669329.5499999989</v>
      </c>
      <c r="L613" s="119"/>
      <c r="M613" s="124"/>
      <c r="P613" s="125">
        <f>P614+P635+P694+P727+P730+P753+P809+P886+P911+P925+P935+P953+P976+P998</f>
        <v>0</v>
      </c>
      <c r="R613" s="125">
        <f>R614+R635+R694+R727+R730+R753+R809+R886+R911+R925+R935+R953+R976+R998</f>
        <v>42.777496849999999</v>
      </c>
      <c r="T613" s="126">
        <f>T614+T635+T694+T727+T730+T753+T809+T886+T911+T925+T935+T953+T976+T998</f>
        <v>0</v>
      </c>
      <c r="AR613" s="120" t="s">
        <v>87</v>
      </c>
      <c r="AT613" s="127" t="s">
        <v>76</v>
      </c>
      <c r="AU613" s="127" t="s">
        <v>77</v>
      </c>
      <c r="AY613" s="120" t="s">
        <v>161</v>
      </c>
      <c r="BK613" s="128">
        <f>BK614+BK635+BK694+BK727+BK730+BK753+BK809+BK886+BK911+BK925+BK935+BK953+BK976+BK998</f>
        <v>6669329.5499999989</v>
      </c>
    </row>
    <row r="614" spans="2:65" s="11" customFormat="1" ht="22.9" customHeight="1">
      <c r="B614" s="119"/>
      <c r="D614" s="120" t="s">
        <v>76</v>
      </c>
      <c r="E614" s="129" t="s">
        <v>369</v>
      </c>
      <c r="F614" s="129" t="s">
        <v>370</v>
      </c>
      <c r="I614" s="122"/>
      <c r="J614" s="130">
        <f>BK614</f>
        <v>491803.02999999997</v>
      </c>
      <c r="L614" s="119"/>
      <c r="M614" s="124"/>
      <c r="P614" s="125">
        <f>SUM(P615:P634)</f>
        <v>0</v>
      </c>
      <c r="R614" s="125">
        <f>SUM(R615:R634)</f>
        <v>6.5217724999999991</v>
      </c>
      <c r="T614" s="126">
        <f>SUM(T615:T634)</f>
        <v>0</v>
      </c>
      <c r="AR614" s="120" t="s">
        <v>87</v>
      </c>
      <c r="AT614" s="127" t="s">
        <v>76</v>
      </c>
      <c r="AU614" s="127" t="s">
        <v>85</v>
      </c>
      <c r="AY614" s="120" t="s">
        <v>161</v>
      </c>
      <c r="BK614" s="128">
        <f>SUM(BK615:BK634)</f>
        <v>491803.02999999997</v>
      </c>
    </row>
    <row r="615" spans="2:65" s="1" customFormat="1" ht="24.2" customHeight="1">
      <c r="B615" s="31"/>
      <c r="C615" s="131" t="s">
        <v>1352</v>
      </c>
      <c r="D615" s="131" t="s">
        <v>164</v>
      </c>
      <c r="E615" s="132" t="s">
        <v>1353</v>
      </c>
      <c r="F615" s="133" t="s">
        <v>1354</v>
      </c>
      <c r="G615" s="134" t="s">
        <v>175</v>
      </c>
      <c r="H615" s="135">
        <v>1061.3</v>
      </c>
      <c r="I615" s="136">
        <v>11.73</v>
      </c>
      <c r="J615" s="137">
        <f>ROUND(I615*H615,2)</f>
        <v>12449.05</v>
      </c>
      <c r="K615" s="133" t="s">
        <v>168</v>
      </c>
      <c r="L615" s="31"/>
      <c r="M615" s="138" t="s">
        <v>1</v>
      </c>
      <c r="N615" s="139" t="s">
        <v>42</v>
      </c>
      <c r="P615" s="140">
        <f>O615*H615</f>
        <v>0</v>
      </c>
      <c r="Q615" s="140">
        <v>0</v>
      </c>
      <c r="R615" s="140">
        <f>Q615*H615</f>
        <v>0</v>
      </c>
      <c r="S615" s="140">
        <v>0</v>
      </c>
      <c r="T615" s="141">
        <f>S615*H615</f>
        <v>0</v>
      </c>
      <c r="AR615" s="142" t="s">
        <v>244</v>
      </c>
      <c r="AT615" s="142" t="s">
        <v>164</v>
      </c>
      <c r="AU615" s="142" t="s">
        <v>87</v>
      </c>
      <c r="AY615" s="16" t="s">
        <v>161</v>
      </c>
      <c r="BE615" s="143">
        <f>IF(N615="základní",J615,0)</f>
        <v>12449.05</v>
      </c>
      <c r="BF615" s="143">
        <f>IF(N615="snížená",J615,0)</f>
        <v>0</v>
      </c>
      <c r="BG615" s="143">
        <f>IF(N615="zákl. přenesená",J615,0)</f>
        <v>0</v>
      </c>
      <c r="BH615" s="143">
        <f>IF(N615="sníž. přenesená",J615,0)</f>
        <v>0</v>
      </c>
      <c r="BI615" s="143">
        <f>IF(N615="nulová",J615,0)</f>
        <v>0</v>
      </c>
      <c r="BJ615" s="16" t="s">
        <v>85</v>
      </c>
      <c r="BK615" s="143">
        <f>ROUND(I615*H615,2)</f>
        <v>12449.05</v>
      </c>
      <c r="BL615" s="16" t="s">
        <v>244</v>
      </c>
      <c r="BM615" s="142" t="s">
        <v>1355</v>
      </c>
    </row>
    <row r="616" spans="2:65" s="1" customFormat="1" ht="19.5">
      <c r="B616" s="31"/>
      <c r="D616" s="144" t="s">
        <v>171</v>
      </c>
      <c r="F616" s="145" t="s">
        <v>1356</v>
      </c>
      <c r="I616" s="146"/>
      <c r="L616" s="31"/>
      <c r="M616" s="147"/>
      <c r="T616" s="55"/>
      <c r="AT616" s="16" t="s">
        <v>171</v>
      </c>
      <c r="AU616" s="16" t="s">
        <v>87</v>
      </c>
    </row>
    <row r="617" spans="2:65" s="14" customFormat="1">
      <c r="B617" s="162"/>
      <c r="D617" s="144" t="s">
        <v>178</v>
      </c>
      <c r="E617" s="163" t="s">
        <v>1</v>
      </c>
      <c r="F617" s="164" t="s">
        <v>1357</v>
      </c>
      <c r="H617" s="163" t="s">
        <v>1</v>
      </c>
      <c r="I617" s="165"/>
      <c r="L617" s="162"/>
      <c r="M617" s="166"/>
      <c r="T617" s="167"/>
      <c r="AT617" s="163" t="s">
        <v>178</v>
      </c>
      <c r="AU617" s="163" t="s">
        <v>87</v>
      </c>
      <c r="AV617" s="14" t="s">
        <v>85</v>
      </c>
      <c r="AW617" s="14" t="s">
        <v>33</v>
      </c>
      <c r="AX617" s="14" t="s">
        <v>77</v>
      </c>
      <c r="AY617" s="163" t="s">
        <v>161</v>
      </c>
    </row>
    <row r="618" spans="2:65" s="12" customFormat="1">
      <c r="B618" s="148"/>
      <c r="D618" s="144" t="s">
        <v>178</v>
      </c>
      <c r="E618" s="149" t="s">
        <v>1</v>
      </c>
      <c r="F618" s="150" t="s">
        <v>1358</v>
      </c>
      <c r="H618" s="151">
        <v>954</v>
      </c>
      <c r="I618" s="152"/>
      <c r="L618" s="148"/>
      <c r="M618" s="153"/>
      <c r="T618" s="154"/>
      <c r="AT618" s="149" t="s">
        <v>178</v>
      </c>
      <c r="AU618" s="149" t="s">
        <v>87</v>
      </c>
      <c r="AV618" s="12" t="s">
        <v>87</v>
      </c>
      <c r="AW618" s="12" t="s">
        <v>33</v>
      </c>
      <c r="AX618" s="12" t="s">
        <v>77</v>
      </c>
      <c r="AY618" s="149" t="s">
        <v>161</v>
      </c>
    </row>
    <row r="619" spans="2:65" s="14" customFormat="1">
      <c r="B619" s="162"/>
      <c r="D619" s="144" t="s">
        <v>178</v>
      </c>
      <c r="E619" s="163" t="s">
        <v>1</v>
      </c>
      <c r="F619" s="164" t="s">
        <v>1359</v>
      </c>
      <c r="H619" s="163" t="s">
        <v>1</v>
      </c>
      <c r="I619" s="165"/>
      <c r="L619" s="162"/>
      <c r="M619" s="166"/>
      <c r="T619" s="167"/>
      <c r="AT619" s="163" t="s">
        <v>178</v>
      </c>
      <c r="AU619" s="163" t="s">
        <v>87</v>
      </c>
      <c r="AV619" s="14" t="s">
        <v>85</v>
      </c>
      <c r="AW619" s="14" t="s">
        <v>33</v>
      </c>
      <c r="AX619" s="14" t="s">
        <v>77</v>
      </c>
      <c r="AY619" s="163" t="s">
        <v>161</v>
      </c>
    </row>
    <row r="620" spans="2:65" s="12" customFormat="1">
      <c r="B620" s="148"/>
      <c r="D620" s="144" t="s">
        <v>178</v>
      </c>
      <c r="E620" s="149" t="s">
        <v>1</v>
      </c>
      <c r="F620" s="150" t="s">
        <v>1360</v>
      </c>
      <c r="H620" s="151">
        <v>107.3</v>
      </c>
      <c r="I620" s="152"/>
      <c r="L620" s="148"/>
      <c r="M620" s="153"/>
      <c r="T620" s="154"/>
      <c r="AT620" s="149" t="s">
        <v>178</v>
      </c>
      <c r="AU620" s="149" t="s">
        <v>87</v>
      </c>
      <c r="AV620" s="12" t="s">
        <v>87</v>
      </c>
      <c r="AW620" s="12" t="s">
        <v>33</v>
      </c>
      <c r="AX620" s="12" t="s">
        <v>77</v>
      </c>
      <c r="AY620" s="149" t="s">
        <v>161</v>
      </c>
    </row>
    <row r="621" spans="2:65" s="13" customFormat="1">
      <c r="B621" s="155"/>
      <c r="D621" s="144" t="s">
        <v>178</v>
      </c>
      <c r="E621" s="156" t="s">
        <v>1</v>
      </c>
      <c r="F621" s="157" t="s">
        <v>180</v>
      </c>
      <c r="H621" s="158">
        <v>1061.3</v>
      </c>
      <c r="I621" s="159"/>
      <c r="L621" s="155"/>
      <c r="M621" s="160"/>
      <c r="T621" s="161"/>
      <c r="AT621" s="156" t="s">
        <v>178</v>
      </c>
      <c r="AU621" s="156" t="s">
        <v>87</v>
      </c>
      <c r="AV621" s="13" t="s">
        <v>169</v>
      </c>
      <c r="AW621" s="13" t="s">
        <v>33</v>
      </c>
      <c r="AX621" s="13" t="s">
        <v>85</v>
      </c>
      <c r="AY621" s="156" t="s">
        <v>161</v>
      </c>
    </row>
    <row r="622" spans="2:65" s="1" customFormat="1" ht="16.5" customHeight="1">
      <c r="B622" s="31"/>
      <c r="C622" s="173" t="s">
        <v>1361</v>
      </c>
      <c r="D622" s="173" t="s">
        <v>614</v>
      </c>
      <c r="E622" s="174" t="s">
        <v>1362</v>
      </c>
      <c r="F622" s="175" t="s">
        <v>1363</v>
      </c>
      <c r="G622" s="176" t="s">
        <v>352</v>
      </c>
      <c r="H622" s="177">
        <v>0.53100000000000003</v>
      </c>
      <c r="I622" s="136">
        <v>72355.38</v>
      </c>
      <c r="J622" s="178">
        <f>ROUND(I622*H622,2)</f>
        <v>38420.71</v>
      </c>
      <c r="K622" s="175" t="s">
        <v>168</v>
      </c>
      <c r="L622" s="179"/>
      <c r="M622" s="180" t="s">
        <v>1</v>
      </c>
      <c r="N622" s="181" t="s">
        <v>42</v>
      </c>
      <c r="P622" s="140">
        <f>O622*H622</f>
        <v>0</v>
      </c>
      <c r="Q622" s="140">
        <v>1</v>
      </c>
      <c r="R622" s="140">
        <f>Q622*H622</f>
        <v>0.53100000000000003</v>
      </c>
      <c r="S622" s="140">
        <v>0</v>
      </c>
      <c r="T622" s="141">
        <f>S622*H622</f>
        <v>0</v>
      </c>
      <c r="AR622" s="142" t="s">
        <v>317</v>
      </c>
      <c r="AT622" s="142" t="s">
        <v>614</v>
      </c>
      <c r="AU622" s="142" t="s">
        <v>87</v>
      </c>
      <c r="AY622" s="16" t="s">
        <v>161</v>
      </c>
      <c r="BE622" s="143">
        <f>IF(N622="základní",J622,0)</f>
        <v>38420.71</v>
      </c>
      <c r="BF622" s="143">
        <f>IF(N622="snížená",J622,0)</f>
        <v>0</v>
      </c>
      <c r="BG622" s="143">
        <f>IF(N622="zákl. přenesená",J622,0)</f>
        <v>0</v>
      </c>
      <c r="BH622" s="143">
        <f>IF(N622="sníž. přenesená",J622,0)</f>
        <v>0</v>
      </c>
      <c r="BI622" s="143">
        <f>IF(N622="nulová",J622,0)</f>
        <v>0</v>
      </c>
      <c r="BJ622" s="16" t="s">
        <v>85</v>
      </c>
      <c r="BK622" s="143">
        <f>ROUND(I622*H622,2)</f>
        <v>38420.71</v>
      </c>
      <c r="BL622" s="16" t="s">
        <v>244</v>
      </c>
      <c r="BM622" s="142" t="s">
        <v>1364</v>
      </c>
    </row>
    <row r="623" spans="2:65" s="12" customFormat="1">
      <c r="B623" s="148"/>
      <c r="D623" s="144" t="s">
        <v>178</v>
      </c>
      <c r="E623" s="149" t="s">
        <v>1</v>
      </c>
      <c r="F623" s="150" t="s">
        <v>1365</v>
      </c>
      <c r="H623" s="151">
        <v>0.53100000000000003</v>
      </c>
      <c r="I623" s="152"/>
      <c r="L623" s="148"/>
      <c r="M623" s="153"/>
      <c r="T623" s="154"/>
      <c r="AT623" s="149" t="s">
        <v>178</v>
      </c>
      <c r="AU623" s="149" t="s">
        <v>87</v>
      </c>
      <c r="AV623" s="12" t="s">
        <v>87</v>
      </c>
      <c r="AW623" s="12" t="s">
        <v>33</v>
      </c>
      <c r="AX623" s="12" t="s">
        <v>77</v>
      </c>
      <c r="AY623" s="149" t="s">
        <v>161</v>
      </c>
    </row>
    <row r="624" spans="2:65" s="13" customFormat="1">
      <c r="B624" s="155"/>
      <c r="D624" s="144" t="s">
        <v>178</v>
      </c>
      <c r="E624" s="156" t="s">
        <v>1</v>
      </c>
      <c r="F624" s="157" t="s">
        <v>180</v>
      </c>
      <c r="H624" s="158">
        <v>0.53100000000000003</v>
      </c>
      <c r="I624" s="159"/>
      <c r="L624" s="155"/>
      <c r="M624" s="160"/>
      <c r="T624" s="161"/>
      <c r="AT624" s="156" t="s">
        <v>178</v>
      </c>
      <c r="AU624" s="156" t="s">
        <v>87</v>
      </c>
      <c r="AV624" s="13" t="s">
        <v>169</v>
      </c>
      <c r="AW624" s="13" t="s">
        <v>33</v>
      </c>
      <c r="AX624" s="13" t="s">
        <v>85</v>
      </c>
      <c r="AY624" s="156" t="s">
        <v>161</v>
      </c>
    </row>
    <row r="625" spans="2:65" s="1" customFormat="1" ht="24.2" customHeight="1">
      <c r="B625" s="31"/>
      <c r="C625" s="131" t="s">
        <v>1366</v>
      </c>
      <c r="D625" s="131" t="s">
        <v>164</v>
      </c>
      <c r="E625" s="132" t="s">
        <v>1367</v>
      </c>
      <c r="F625" s="133" t="s">
        <v>1368</v>
      </c>
      <c r="G625" s="134" t="s">
        <v>175</v>
      </c>
      <c r="H625" s="135">
        <v>1061.3</v>
      </c>
      <c r="I625" s="136">
        <v>123.13</v>
      </c>
      <c r="J625" s="137">
        <f>ROUND(I625*H625,2)</f>
        <v>130677.87</v>
      </c>
      <c r="K625" s="133" t="s">
        <v>168</v>
      </c>
      <c r="L625" s="31"/>
      <c r="M625" s="138" t="s">
        <v>1</v>
      </c>
      <c r="N625" s="139" t="s">
        <v>42</v>
      </c>
      <c r="P625" s="140">
        <f>O625*H625</f>
        <v>0</v>
      </c>
      <c r="Q625" s="140">
        <v>4.0000000000000002E-4</v>
      </c>
      <c r="R625" s="140">
        <f>Q625*H625</f>
        <v>0.42452000000000001</v>
      </c>
      <c r="S625" s="140">
        <v>0</v>
      </c>
      <c r="T625" s="141">
        <f>S625*H625</f>
        <v>0</v>
      </c>
      <c r="AR625" s="142" t="s">
        <v>244</v>
      </c>
      <c r="AT625" s="142" t="s">
        <v>164</v>
      </c>
      <c r="AU625" s="142" t="s">
        <v>87</v>
      </c>
      <c r="AY625" s="16" t="s">
        <v>161</v>
      </c>
      <c r="BE625" s="143">
        <f>IF(N625="základní",J625,0)</f>
        <v>130677.87</v>
      </c>
      <c r="BF625" s="143">
        <f>IF(N625="snížená",J625,0)</f>
        <v>0</v>
      </c>
      <c r="BG625" s="143">
        <f>IF(N625="zákl. přenesená",J625,0)</f>
        <v>0</v>
      </c>
      <c r="BH625" s="143">
        <f>IF(N625="sníž. přenesená",J625,0)</f>
        <v>0</v>
      </c>
      <c r="BI625" s="143">
        <f>IF(N625="nulová",J625,0)</f>
        <v>0</v>
      </c>
      <c r="BJ625" s="16" t="s">
        <v>85</v>
      </c>
      <c r="BK625" s="143">
        <f>ROUND(I625*H625,2)</f>
        <v>130677.87</v>
      </c>
      <c r="BL625" s="16" t="s">
        <v>244</v>
      </c>
      <c r="BM625" s="142" t="s">
        <v>1369</v>
      </c>
    </row>
    <row r="626" spans="2:65" s="14" customFormat="1">
      <c r="B626" s="162"/>
      <c r="D626" s="144" t="s">
        <v>178</v>
      </c>
      <c r="E626" s="163" t="s">
        <v>1</v>
      </c>
      <c r="F626" s="164" t="s">
        <v>1370</v>
      </c>
      <c r="H626" s="163" t="s">
        <v>1</v>
      </c>
      <c r="I626" s="165"/>
      <c r="L626" s="162"/>
      <c r="M626" s="166"/>
      <c r="T626" s="167"/>
      <c r="AT626" s="163" t="s">
        <v>178</v>
      </c>
      <c r="AU626" s="163" t="s">
        <v>87</v>
      </c>
      <c r="AV626" s="14" t="s">
        <v>85</v>
      </c>
      <c r="AW626" s="14" t="s">
        <v>33</v>
      </c>
      <c r="AX626" s="14" t="s">
        <v>77</v>
      </c>
      <c r="AY626" s="163" t="s">
        <v>161</v>
      </c>
    </row>
    <row r="627" spans="2:65" s="12" customFormat="1">
      <c r="B627" s="148"/>
      <c r="D627" s="144" t="s">
        <v>178</v>
      </c>
      <c r="E627" s="149" t="s">
        <v>1</v>
      </c>
      <c r="F627" s="150" t="s">
        <v>1358</v>
      </c>
      <c r="H627" s="151">
        <v>954</v>
      </c>
      <c r="I627" s="152"/>
      <c r="L627" s="148"/>
      <c r="M627" s="153"/>
      <c r="T627" s="154"/>
      <c r="AT627" s="149" t="s">
        <v>178</v>
      </c>
      <c r="AU627" s="149" t="s">
        <v>87</v>
      </c>
      <c r="AV627" s="12" t="s">
        <v>87</v>
      </c>
      <c r="AW627" s="12" t="s">
        <v>33</v>
      </c>
      <c r="AX627" s="12" t="s">
        <v>77</v>
      </c>
      <c r="AY627" s="149" t="s">
        <v>161</v>
      </c>
    </row>
    <row r="628" spans="2:65" s="14" customFormat="1">
      <c r="B628" s="162"/>
      <c r="D628" s="144" t="s">
        <v>178</v>
      </c>
      <c r="E628" s="163" t="s">
        <v>1</v>
      </c>
      <c r="F628" s="164" t="s">
        <v>1371</v>
      </c>
      <c r="H628" s="163" t="s">
        <v>1</v>
      </c>
      <c r="I628" s="165"/>
      <c r="L628" s="162"/>
      <c r="M628" s="166"/>
      <c r="T628" s="167"/>
      <c r="AT628" s="163" t="s">
        <v>178</v>
      </c>
      <c r="AU628" s="163" t="s">
        <v>87</v>
      </c>
      <c r="AV628" s="14" t="s">
        <v>85</v>
      </c>
      <c r="AW628" s="14" t="s">
        <v>33</v>
      </c>
      <c r="AX628" s="14" t="s">
        <v>77</v>
      </c>
      <c r="AY628" s="163" t="s">
        <v>161</v>
      </c>
    </row>
    <row r="629" spans="2:65" s="12" customFormat="1">
      <c r="B629" s="148"/>
      <c r="D629" s="144" t="s">
        <v>178</v>
      </c>
      <c r="E629" s="149" t="s">
        <v>1</v>
      </c>
      <c r="F629" s="150" t="s">
        <v>1360</v>
      </c>
      <c r="H629" s="151">
        <v>107.3</v>
      </c>
      <c r="I629" s="152"/>
      <c r="L629" s="148"/>
      <c r="M629" s="153"/>
      <c r="T629" s="154"/>
      <c r="AT629" s="149" t="s">
        <v>178</v>
      </c>
      <c r="AU629" s="149" t="s">
        <v>87</v>
      </c>
      <c r="AV629" s="12" t="s">
        <v>87</v>
      </c>
      <c r="AW629" s="12" t="s">
        <v>33</v>
      </c>
      <c r="AX629" s="12" t="s">
        <v>77</v>
      </c>
      <c r="AY629" s="149" t="s">
        <v>161</v>
      </c>
    </row>
    <row r="630" spans="2:65" s="13" customFormat="1">
      <c r="B630" s="155"/>
      <c r="D630" s="144" t="s">
        <v>178</v>
      </c>
      <c r="E630" s="156" t="s">
        <v>1</v>
      </c>
      <c r="F630" s="157" t="s">
        <v>180</v>
      </c>
      <c r="H630" s="158">
        <v>1061.3</v>
      </c>
      <c r="I630" s="159"/>
      <c r="L630" s="155"/>
      <c r="M630" s="160"/>
      <c r="T630" s="161"/>
      <c r="AT630" s="156" t="s">
        <v>178</v>
      </c>
      <c r="AU630" s="156" t="s">
        <v>87</v>
      </c>
      <c r="AV630" s="13" t="s">
        <v>169</v>
      </c>
      <c r="AW630" s="13" t="s">
        <v>33</v>
      </c>
      <c r="AX630" s="13" t="s">
        <v>85</v>
      </c>
      <c r="AY630" s="156" t="s">
        <v>161</v>
      </c>
    </row>
    <row r="631" spans="2:65" s="1" customFormat="1" ht="16.5" customHeight="1">
      <c r="B631" s="31"/>
      <c r="C631" s="173" t="s">
        <v>1372</v>
      </c>
      <c r="D631" s="173" t="s">
        <v>614</v>
      </c>
      <c r="E631" s="174" t="s">
        <v>1373</v>
      </c>
      <c r="F631" s="175" t="s">
        <v>1374</v>
      </c>
      <c r="G631" s="176" t="s">
        <v>175</v>
      </c>
      <c r="H631" s="177">
        <v>1236.9449999999999</v>
      </c>
      <c r="I631" s="136">
        <v>240.47</v>
      </c>
      <c r="J631" s="178">
        <f>ROUND(I631*H631,2)</f>
        <v>297448.15999999997</v>
      </c>
      <c r="K631" s="175" t="s">
        <v>1</v>
      </c>
      <c r="L631" s="179"/>
      <c r="M631" s="180" t="s">
        <v>1</v>
      </c>
      <c r="N631" s="181" t="s">
        <v>42</v>
      </c>
      <c r="P631" s="140">
        <f>O631*H631</f>
        <v>0</v>
      </c>
      <c r="Q631" s="140">
        <v>4.4999999999999997E-3</v>
      </c>
      <c r="R631" s="140">
        <f>Q631*H631</f>
        <v>5.5662524999999992</v>
      </c>
      <c r="S631" s="140">
        <v>0</v>
      </c>
      <c r="T631" s="141">
        <f>S631*H631</f>
        <v>0</v>
      </c>
      <c r="AR631" s="142" t="s">
        <v>317</v>
      </c>
      <c r="AT631" s="142" t="s">
        <v>614</v>
      </c>
      <c r="AU631" s="142" t="s">
        <v>87</v>
      </c>
      <c r="AY631" s="16" t="s">
        <v>161</v>
      </c>
      <c r="BE631" s="143">
        <f>IF(N631="základní",J631,0)</f>
        <v>297448.15999999997</v>
      </c>
      <c r="BF631" s="143">
        <f>IF(N631="snížená",J631,0)</f>
        <v>0</v>
      </c>
      <c r="BG631" s="143">
        <f>IF(N631="zákl. přenesená",J631,0)</f>
        <v>0</v>
      </c>
      <c r="BH631" s="143">
        <f>IF(N631="sníž. přenesená",J631,0)</f>
        <v>0</v>
      </c>
      <c r="BI631" s="143">
        <f>IF(N631="nulová",J631,0)</f>
        <v>0</v>
      </c>
      <c r="BJ631" s="16" t="s">
        <v>85</v>
      </c>
      <c r="BK631" s="143">
        <f>ROUND(I631*H631,2)</f>
        <v>297448.15999999997</v>
      </c>
      <c r="BL631" s="16" t="s">
        <v>244</v>
      </c>
      <c r="BM631" s="142" t="s">
        <v>1375</v>
      </c>
    </row>
    <row r="632" spans="2:65" s="12" customFormat="1">
      <c r="B632" s="148"/>
      <c r="D632" s="144" t="s">
        <v>178</v>
      </c>
      <c r="E632" s="149" t="s">
        <v>1</v>
      </c>
      <c r="F632" s="150" t="s">
        <v>1376</v>
      </c>
      <c r="H632" s="151">
        <v>1236.9449999999999</v>
      </c>
      <c r="I632" s="152"/>
      <c r="L632" s="148"/>
      <c r="M632" s="153"/>
      <c r="T632" s="154"/>
      <c r="AT632" s="149" t="s">
        <v>178</v>
      </c>
      <c r="AU632" s="149" t="s">
        <v>87</v>
      </c>
      <c r="AV632" s="12" t="s">
        <v>87</v>
      </c>
      <c r="AW632" s="12" t="s">
        <v>33</v>
      </c>
      <c r="AX632" s="12" t="s">
        <v>77</v>
      </c>
      <c r="AY632" s="149" t="s">
        <v>161</v>
      </c>
    </row>
    <row r="633" spans="2:65" s="13" customFormat="1">
      <c r="B633" s="155"/>
      <c r="D633" s="144" t="s">
        <v>178</v>
      </c>
      <c r="E633" s="156" t="s">
        <v>1</v>
      </c>
      <c r="F633" s="157" t="s">
        <v>180</v>
      </c>
      <c r="H633" s="158">
        <v>1236.9449999999999</v>
      </c>
      <c r="I633" s="159"/>
      <c r="L633" s="155"/>
      <c r="M633" s="160"/>
      <c r="T633" s="161"/>
      <c r="AT633" s="156" t="s">
        <v>178</v>
      </c>
      <c r="AU633" s="156" t="s">
        <v>87</v>
      </c>
      <c r="AV633" s="13" t="s">
        <v>169</v>
      </c>
      <c r="AW633" s="13" t="s">
        <v>33</v>
      </c>
      <c r="AX633" s="13" t="s">
        <v>85</v>
      </c>
      <c r="AY633" s="156" t="s">
        <v>161</v>
      </c>
    </row>
    <row r="634" spans="2:65" s="1" customFormat="1" ht="33" customHeight="1">
      <c r="B634" s="31"/>
      <c r="C634" s="131" t="s">
        <v>1377</v>
      </c>
      <c r="D634" s="131" t="s">
        <v>164</v>
      </c>
      <c r="E634" s="132" t="s">
        <v>1378</v>
      </c>
      <c r="F634" s="133" t="s">
        <v>1379</v>
      </c>
      <c r="G634" s="134" t="s">
        <v>1380</v>
      </c>
      <c r="H634" s="182">
        <v>5000</v>
      </c>
      <c r="I634" s="136">
        <v>2.5614486099999998</v>
      </c>
      <c r="J634" s="137">
        <f>ROUND(I634*H634,2)</f>
        <v>12807.24</v>
      </c>
      <c r="K634" s="133" t="s">
        <v>168</v>
      </c>
      <c r="L634" s="31"/>
      <c r="M634" s="138" t="s">
        <v>1</v>
      </c>
      <c r="N634" s="139" t="s">
        <v>42</v>
      </c>
      <c r="P634" s="140">
        <f>O634*H634</f>
        <v>0</v>
      </c>
      <c r="Q634" s="140">
        <v>0</v>
      </c>
      <c r="R634" s="140">
        <f>Q634*H634</f>
        <v>0</v>
      </c>
      <c r="S634" s="140">
        <v>0</v>
      </c>
      <c r="T634" s="141">
        <f>S634*H634</f>
        <v>0</v>
      </c>
      <c r="AR634" s="142" t="s">
        <v>244</v>
      </c>
      <c r="AT634" s="142" t="s">
        <v>164</v>
      </c>
      <c r="AU634" s="142" t="s">
        <v>87</v>
      </c>
      <c r="AY634" s="16" t="s">
        <v>161</v>
      </c>
      <c r="BE634" s="143">
        <f>IF(N634="základní",J634,0)</f>
        <v>12807.24</v>
      </c>
      <c r="BF634" s="143">
        <f>IF(N634="snížená",J634,0)</f>
        <v>0</v>
      </c>
      <c r="BG634" s="143">
        <f>IF(N634="zákl. přenesená",J634,0)</f>
        <v>0</v>
      </c>
      <c r="BH634" s="143">
        <f>IF(N634="sníž. přenesená",J634,0)</f>
        <v>0</v>
      </c>
      <c r="BI634" s="143">
        <f>IF(N634="nulová",J634,0)</f>
        <v>0</v>
      </c>
      <c r="BJ634" s="16" t="s">
        <v>85</v>
      </c>
      <c r="BK634" s="143">
        <f>ROUND(I634*H634,2)</f>
        <v>12807.24</v>
      </c>
      <c r="BL634" s="16" t="s">
        <v>244</v>
      </c>
      <c r="BM634" s="142" t="s">
        <v>1381</v>
      </c>
    </row>
    <row r="635" spans="2:65" s="11" customFormat="1" ht="22.9" customHeight="1">
      <c r="B635" s="119"/>
      <c r="D635" s="120" t="s">
        <v>76</v>
      </c>
      <c r="E635" s="129" t="s">
        <v>376</v>
      </c>
      <c r="F635" s="129" t="s">
        <v>377</v>
      </c>
      <c r="I635" s="122"/>
      <c r="J635" s="130">
        <f>BK635</f>
        <v>710536.76</v>
      </c>
      <c r="L635" s="119"/>
      <c r="M635" s="124"/>
      <c r="P635" s="125">
        <f>SUM(P636:P693)</f>
        <v>0</v>
      </c>
      <c r="R635" s="125">
        <f>SUM(R636:R693)</f>
        <v>6.5460378100000005</v>
      </c>
      <c r="T635" s="126">
        <f>SUM(T636:T693)</f>
        <v>0</v>
      </c>
      <c r="AR635" s="120" t="s">
        <v>87</v>
      </c>
      <c r="AT635" s="127" t="s">
        <v>76</v>
      </c>
      <c r="AU635" s="127" t="s">
        <v>85</v>
      </c>
      <c r="AY635" s="120" t="s">
        <v>161</v>
      </c>
      <c r="BK635" s="128">
        <f>SUM(BK636:BK693)</f>
        <v>710536.76</v>
      </c>
    </row>
    <row r="636" spans="2:65" s="1" customFormat="1" ht="24.2" customHeight="1">
      <c r="B636" s="31"/>
      <c r="C636" s="131" t="s">
        <v>1382</v>
      </c>
      <c r="D636" s="131" t="s">
        <v>164</v>
      </c>
      <c r="E636" s="132" t="s">
        <v>1383</v>
      </c>
      <c r="F636" s="133" t="s">
        <v>1384</v>
      </c>
      <c r="G636" s="134" t="s">
        <v>175</v>
      </c>
      <c r="H636" s="135">
        <v>239</v>
      </c>
      <c r="I636" s="136">
        <v>11.97</v>
      </c>
      <c r="J636" s="137">
        <f>ROUND(I636*H636,2)</f>
        <v>2860.83</v>
      </c>
      <c r="K636" s="133" t="s">
        <v>168</v>
      </c>
      <c r="L636" s="31"/>
      <c r="M636" s="138" t="s">
        <v>1</v>
      </c>
      <c r="N636" s="139" t="s">
        <v>42</v>
      </c>
      <c r="P636" s="140">
        <f>O636*H636</f>
        <v>0</v>
      </c>
      <c r="Q636" s="140">
        <v>0</v>
      </c>
      <c r="R636" s="140">
        <f>Q636*H636</f>
        <v>0</v>
      </c>
      <c r="S636" s="140">
        <v>0</v>
      </c>
      <c r="T636" s="141">
        <f>S636*H636</f>
        <v>0</v>
      </c>
      <c r="AR636" s="142" t="s">
        <v>244</v>
      </c>
      <c r="AT636" s="142" t="s">
        <v>164</v>
      </c>
      <c r="AU636" s="142" t="s">
        <v>87</v>
      </c>
      <c r="AY636" s="16" t="s">
        <v>161</v>
      </c>
      <c r="BE636" s="143">
        <f>IF(N636="základní",J636,0)</f>
        <v>2860.83</v>
      </c>
      <c r="BF636" s="143">
        <f>IF(N636="snížená",J636,0)</f>
        <v>0</v>
      </c>
      <c r="BG636" s="143">
        <f>IF(N636="zákl. přenesená",J636,0)</f>
        <v>0</v>
      </c>
      <c r="BH636" s="143">
        <f>IF(N636="sníž. přenesená",J636,0)</f>
        <v>0</v>
      </c>
      <c r="BI636" s="143">
        <f>IF(N636="nulová",J636,0)</f>
        <v>0</v>
      </c>
      <c r="BJ636" s="16" t="s">
        <v>85</v>
      </c>
      <c r="BK636" s="143">
        <f>ROUND(I636*H636,2)</f>
        <v>2860.83</v>
      </c>
      <c r="BL636" s="16" t="s">
        <v>244</v>
      </c>
      <c r="BM636" s="142" t="s">
        <v>1385</v>
      </c>
    </row>
    <row r="637" spans="2:65" s="1" customFormat="1" ht="19.5">
      <c r="B637" s="31"/>
      <c r="D637" s="144" t="s">
        <v>171</v>
      </c>
      <c r="F637" s="145" t="s">
        <v>1386</v>
      </c>
      <c r="I637" s="146"/>
      <c r="L637" s="31"/>
      <c r="M637" s="147"/>
      <c r="T637" s="55"/>
      <c r="AT637" s="16" t="s">
        <v>171</v>
      </c>
      <c r="AU637" s="16" t="s">
        <v>87</v>
      </c>
    </row>
    <row r="638" spans="2:65" s="12" customFormat="1">
      <c r="B638" s="148"/>
      <c r="D638" s="144" t="s">
        <v>178</v>
      </c>
      <c r="E638" s="149" t="s">
        <v>1</v>
      </c>
      <c r="F638" s="150" t="s">
        <v>1387</v>
      </c>
      <c r="H638" s="151">
        <v>239</v>
      </c>
      <c r="I638" s="152"/>
      <c r="L638" s="148"/>
      <c r="M638" s="153"/>
      <c r="T638" s="154"/>
      <c r="AT638" s="149" t="s">
        <v>178</v>
      </c>
      <c r="AU638" s="149" t="s">
        <v>87</v>
      </c>
      <c r="AV638" s="12" t="s">
        <v>87</v>
      </c>
      <c r="AW638" s="12" t="s">
        <v>33</v>
      </c>
      <c r="AX638" s="12" t="s">
        <v>77</v>
      </c>
      <c r="AY638" s="149" t="s">
        <v>161</v>
      </c>
    </row>
    <row r="639" spans="2:65" s="13" customFormat="1">
      <c r="B639" s="155"/>
      <c r="D639" s="144" t="s">
        <v>178</v>
      </c>
      <c r="E639" s="156" t="s">
        <v>1</v>
      </c>
      <c r="F639" s="157" t="s">
        <v>180</v>
      </c>
      <c r="H639" s="158">
        <v>239</v>
      </c>
      <c r="I639" s="159"/>
      <c r="L639" s="155"/>
      <c r="M639" s="160"/>
      <c r="T639" s="161"/>
      <c r="AT639" s="156" t="s">
        <v>178</v>
      </c>
      <c r="AU639" s="156" t="s">
        <v>87</v>
      </c>
      <c r="AV639" s="13" t="s">
        <v>169</v>
      </c>
      <c r="AW639" s="13" t="s">
        <v>33</v>
      </c>
      <c r="AX639" s="13" t="s">
        <v>85</v>
      </c>
      <c r="AY639" s="156" t="s">
        <v>161</v>
      </c>
    </row>
    <row r="640" spans="2:65" s="1" customFormat="1" ht="16.5" customHeight="1">
      <c r="B640" s="31"/>
      <c r="C640" s="173" t="s">
        <v>1388</v>
      </c>
      <c r="D640" s="173" t="s">
        <v>614</v>
      </c>
      <c r="E640" s="174" t="s">
        <v>1362</v>
      </c>
      <c r="F640" s="175" t="s">
        <v>1363</v>
      </c>
      <c r="G640" s="176" t="s">
        <v>352</v>
      </c>
      <c r="H640" s="177">
        <v>0.12</v>
      </c>
      <c r="I640" s="136">
        <v>71169.37</v>
      </c>
      <c r="J640" s="178">
        <f>ROUND(I640*H640,2)</f>
        <v>8540.32</v>
      </c>
      <c r="K640" s="175" t="s">
        <v>168</v>
      </c>
      <c r="L640" s="179"/>
      <c r="M640" s="180" t="s">
        <v>1</v>
      </c>
      <c r="N640" s="181" t="s">
        <v>42</v>
      </c>
      <c r="P640" s="140">
        <f>O640*H640</f>
        <v>0</v>
      </c>
      <c r="Q640" s="140">
        <v>1</v>
      </c>
      <c r="R640" s="140">
        <f>Q640*H640</f>
        <v>0.12</v>
      </c>
      <c r="S640" s="140">
        <v>0</v>
      </c>
      <c r="T640" s="141">
        <f>S640*H640</f>
        <v>0</v>
      </c>
      <c r="AR640" s="142" t="s">
        <v>317</v>
      </c>
      <c r="AT640" s="142" t="s">
        <v>614</v>
      </c>
      <c r="AU640" s="142" t="s">
        <v>87</v>
      </c>
      <c r="AY640" s="16" t="s">
        <v>161</v>
      </c>
      <c r="BE640" s="143">
        <f>IF(N640="základní",J640,0)</f>
        <v>8540.32</v>
      </c>
      <c r="BF640" s="143">
        <f>IF(N640="snížená",J640,0)</f>
        <v>0</v>
      </c>
      <c r="BG640" s="143">
        <f>IF(N640="zákl. přenesená",J640,0)</f>
        <v>0</v>
      </c>
      <c r="BH640" s="143">
        <f>IF(N640="sníž. přenesená",J640,0)</f>
        <v>0</v>
      </c>
      <c r="BI640" s="143">
        <f>IF(N640="nulová",J640,0)</f>
        <v>0</v>
      </c>
      <c r="BJ640" s="16" t="s">
        <v>85</v>
      </c>
      <c r="BK640" s="143">
        <f>ROUND(I640*H640,2)</f>
        <v>8540.32</v>
      </c>
      <c r="BL640" s="16" t="s">
        <v>244</v>
      </c>
      <c r="BM640" s="142" t="s">
        <v>1389</v>
      </c>
    </row>
    <row r="641" spans="2:65" s="12" customFormat="1">
      <c r="B641" s="148"/>
      <c r="D641" s="144" t="s">
        <v>178</v>
      </c>
      <c r="E641" s="149" t="s">
        <v>1</v>
      </c>
      <c r="F641" s="150" t="s">
        <v>1390</v>
      </c>
      <c r="H641" s="151">
        <v>0.12</v>
      </c>
      <c r="I641" s="152"/>
      <c r="L641" s="148"/>
      <c r="M641" s="153"/>
      <c r="T641" s="154"/>
      <c r="AT641" s="149" t="s">
        <v>178</v>
      </c>
      <c r="AU641" s="149" t="s">
        <v>87</v>
      </c>
      <c r="AV641" s="12" t="s">
        <v>87</v>
      </c>
      <c r="AW641" s="12" t="s">
        <v>33</v>
      </c>
      <c r="AX641" s="12" t="s">
        <v>77</v>
      </c>
      <c r="AY641" s="149" t="s">
        <v>161</v>
      </c>
    </row>
    <row r="642" spans="2:65" s="13" customFormat="1">
      <c r="B642" s="155"/>
      <c r="D642" s="144" t="s">
        <v>178</v>
      </c>
      <c r="E642" s="156" t="s">
        <v>1</v>
      </c>
      <c r="F642" s="157" t="s">
        <v>180</v>
      </c>
      <c r="H642" s="158">
        <v>0.12</v>
      </c>
      <c r="I642" s="159"/>
      <c r="L642" s="155"/>
      <c r="M642" s="160"/>
      <c r="T642" s="161"/>
      <c r="AT642" s="156" t="s">
        <v>178</v>
      </c>
      <c r="AU642" s="156" t="s">
        <v>87</v>
      </c>
      <c r="AV642" s="13" t="s">
        <v>169</v>
      </c>
      <c r="AW642" s="13" t="s">
        <v>33</v>
      </c>
      <c r="AX642" s="13" t="s">
        <v>85</v>
      </c>
      <c r="AY642" s="156" t="s">
        <v>161</v>
      </c>
    </row>
    <row r="643" spans="2:65" s="1" customFormat="1" ht="24.2" customHeight="1">
      <c r="B643" s="31"/>
      <c r="C643" s="131" t="s">
        <v>1391</v>
      </c>
      <c r="D643" s="131" t="s">
        <v>164</v>
      </c>
      <c r="E643" s="132" t="s">
        <v>1392</v>
      </c>
      <c r="F643" s="133" t="s">
        <v>1393</v>
      </c>
      <c r="G643" s="134" t="s">
        <v>175</v>
      </c>
      <c r="H643" s="135">
        <v>582.26</v>
      </c>
      <c r="I643" s="136">
        <v>127.16</v>
      </c>
      <c r="J643" s="137">
        <f>ROUND(I643*H643,2)</f>
        <v>74040.179999999993</v>
      </c>
      <c r="K643" s="133" t="s">
        <v>168</v>
      </c>
      <c r="L643" s="31"/>
      <c r="M643" s="138" t="s">
        <v>1</v>
      </c>
      <c r="N643" s="139" t="s">
        <v>42</v>
      </c>
      <c r="P643" s="140">
        <f>O643*H643</f>
        <v>0</v>
      </c>
      <c r="Q643" s="140">
        <v>8.8000000000000003E-4</v>
      </c>
      <c r="R643" s="140">
        <f>Q643*H643</f>
        <v>0.51238879999999998</v>
      </c>
      <c r="S643" s="140">
        <v>0</v>
      </c>
      <c r="T643" s="141">
        <f>S643*H643</f>
        <v>0</v>
      </c>
      <c r="AR643" s="142" t="s">
        <v>244</v>
      </c>
      <c r="AT643" s="142" t="s">
        <v>164</v>
      </c>
      <c r="AU643" s="142" t="s">
        <v>87</v>
      </c>
      <c r="AY643" s="16" t="s">
        <v>161</v>
      </c>
      <c r="BE643" s="143">
        <f>IF(N643="základní",J643,0)</f>
        <v>74040.179999999993</v>
      </c>
      <c r="BF643" s="143">
        <f>IF(N643="snížená",J643,0)</f>
        <v>0</v>
      </c>
      <c r="BG643" s="143">
        <f>IF(N643="zákl. přenesená",J643,0)</f>
        <v>0</v>
      </c>
      <c r="BH643" s="143">
        <f>IF(N643="sníž. přenesená",J643,0)</f>
        <v>0</v>
      </c>
      <c r="BI643" s="143">
        <f>IF(N643="nulová",J643,0)</f>
        <v>0</v>
      </c>
      <c r="BJ643" s="16" t="s">
        <v>85</v>
      </c>
      <c r="BK643" s="143">
        <f>ROUND(I643*H643,2)</f>
        <v>74040.179999999993</v>
      </c>
      <c r="BL643" s="16" t="s">
        <v>244</v>
      </c>
      <c r="BM643" s="142" t="s">
        <v>1394</v>
      </c>
    </row>
    <row r="644" spans="2:65" s="12" customFormat="1">
      <c r="B644" s="148"/>
      <c r="D644" s="144" t="s">
        <v>178</v>
      </c>
      <c r="E644" s="149" t="s">
        <v>1</v>
      </c>
      <c r="F644" s="150" t="s">
        <v>1395</v>
      </c>
      <c r="H644" s="151">
        <v>455</v>
      </c>
      <c r="I644" s="152"/>
      <c r="L644" s="148"/>
      <c r="M644" s="153"/>
      <c r="T644" s="154"/>
      <c r="AT644" s="149" t="s">
        <v>178</v>
      </c>
      <c r="AU644" s="149" t="s">
        <v>87</v>
      </c>
      <c r="AV644" s="12" t="s">
        <v>87</v>
      </c>
      <c r="AW644" s="12" t="s">
        <v>33</v>
      </c>
      <c r="AX644" s="12" t="s">
        <v>77</v>
      </c>
      <c r="AY644" s="149" t="s">
        <v>161</v>
      </c>
    </row>
    <row r="645" spans="2:65" s="12" customFormat="1">
      <c r="B645" s="148"/>
      <c r="D645" s="144" t="s">
        <v>178</v>
      </c>
      <c r="E645" s="149" t="s">
        <v>1</v>
      </c>
      <c r="F645" s="150" t="s">
        <v>1396</v>
      </c>
      <c r="H645" s="151">
        <v>127.26</v>
      </c>
      <c r="I645" s="152"/>
      <c r="L645" s="148"/>
      <c r="M645" s="153"/>
      <c r="T645" s="154"/>
      <c r="AT645" s="149" t="s">
        <v>178</v>
      </c>
      <c r="AU645" s="149" t="s">
        <v>87</v>
      </c>
      <c r="AV645" s="12" t="s">
        <v>87</v>
      </c>
      <c r="AW645" s="12" t="s">
        <v>33</v>
      </c>
      <c r="AX645" s="12" t="s">
        <v>77</v>
      </c>
      <c r="AY645" s="149" t="s">
        <v>161</v>
      </c>
    </row>
    <row r="646" spans="2:65" s="13" customFormat="1">
      <c r="B646" s="155"/>
      <c r="D646" s="144" t="s">
        <v>178</v>
      </c>
      <c r="E646" s="156" t="s">
        <v>1</v>
      </c>
      <c r="F646" s="157" t="s">
        <v>180</v>
      </c>
      <c r="H646" s="158">
        <v>582.26</v>
      </c>
      <c r="I646" s="159"/>
      <c r="L646" s="155"/>
      <c r="M646" s="160"/>
      <c r="T646" s="161"/>
      <c r="AT646" s="156" t="s">
        <v>178</v>
      </c>
      <c r="AU646" s="156" t="s">
        <v>87</v>
      </c>
      <c r="AV646" s="13" t="s">
        <v>169</v>
      </c>
      <c r="AW646" s="13" t="s">
        <v>33</v>
      </c>
      <c r="AX646" s="13" t="s">
        <v>85</v>
      </c>
      <c r="AY646" s="156" t="s">
        <v>161</v>
      </c>
    </row>
    <row r="647" spans="2:65" s="1" customFormat="1" ht="37.9" customHeight="1">
      <c r="B647" s="31"/>
      <c r="C647" s="173" t="s">
        <v>1397</v>
      </c>
      <c r="D647" s="173" t="s">
        <v>614</v>
      </c>
      <c r="E647" s="174" t="s">
        <v>1398</v>
      </c>
      <c r="F647" s="175" t="s">
        <v>1399</v>
      </c>
      <c r="G647" s="176" t="s">
        <v>175</v>
      </c>
      <c r="H647" s="177">
        <v>678.62400000000002</v>
      </c>
      <c r="I647" s="136">
        <v>140.94999999999999</v>
      </c>
      <c r="J647" s="178">
        <f>ROUND(I647*H647,2)</f>
        <v>95652.05</v>
      </c>
      <c r="K647" s="175" t="s">
        <v>168</v>
      </c>
      <c r="L647" s="179"/>
      <c r="M647" s="180" t="s">
        <v>1</v>
      </c>
      <c r="N647" s="181" t="s">
        <v>42</v>
      </c>
      <c r="P647" s="140">
        <f>O647*H647</f>
        <v>0</v>
      </c>
      <c r="Q647" s="140">
        <v>4.4999999999999997E-3</v>
      </c>
      <c r="R647" s="140">
        <f>Q647*H647</f>
        <v>3.0538080000000001</v>
      </c>
      <c r="S647" s="140">
        <v>0</v>
      </c>
      <c r="T647" s="141">
        <f>S647*H647</f>
        <v>0</v>
      </c>
      <c r="AR647" s="142" t="s">
        <v>317</v>
      </c>
      <c r="AT647" s="142" t="s">
        <v>614</v>
      </c>
      <c r="AU647" s="142" t="s">
        <v>87</v>
      </c>
      <c r="AY647" s="16" t="s">
        <v>161</v>
      </c>
      <c r="BE647" s="143">
        <f>IF(N647="základní",J647,0)</f>
        <v>95652.05</v>
      </c>
      <c r="BF647" s="143">
        <f>IF(N647="snížená",J647,0)</f>
        <v>0</v>
      </c>
      <c r="BG647" s="143">
        <f>IF(N647="zákl. přenesená",J647,0)</f>
        <v>0</v>
      </c>
      <c r="BH647" s="143">
        <f>IF(N647="sníž. přenesená",J647,0)</f>
        <v>0</v>
      </c>
      <c r="BI647" s="143">
        <f>IF(N647="nulová",J647,0)</f>
        <v>0</v>
      </c>
      <c r="BJ647" s="16" t="s">
        <v>85</v>
      </c>
      <c r="BK647" s="143">
        <f>ROUND(I647*H647,2)</f>
        <v>95652.05</v>
      </c>
      <c r="BL647" s="16" t="s">
        <v>244</v>
      </c>
      <c r="BM647" s="142" t="s">
        <v>1400</v>
      </c>
    </row>
    <row r="648" spans="2:65" s="12" customFormat="1">
      <c r="B648" s="148"/>
      <c r="D648" s="144" t="s">
        <v>178</v>
      </c>
      <c r="E648" s="149" t="s">
        <v>1</v>
      </c>
      <c r="F648" s="150" t="s">
        <v>1401</v>
      </c>
      <c r="H648" s="151">
        <v>678.62400000000002</v>
      </c>
      <c r="I648" s="152"/>
      <c r="L648" s="148"/>
      <c r="M648" s="153"/>
      <c r="T648" s="154"/>
      <c r="AT648" s="149" t="s">
        <v>178</v>
      </c>
      <c r="AU648" s="149" t="s">
        <v>87</v>
      </c>
      <c r="AV648" s="12" t="s">
        <v>87</v>
      </c>
      <c r="AW648" s="12" t="s">
        <v>33</v>
      </c>
      <c r="AX648" s="12" t="s">
        <v>77</v>
      </c>
      <c r="AY648" s="149" t="s">
        <v>161</v>
      </c>
    </row>
    <row r="649" spans="2:65" s="13" customFormat="1">
      <c r="B649" s="155"/>
      <c r="D649" s="144" t="s">
        <v>178</v>
      </c>
      <c r="E649" s="156" t="s">
        <v>1</v>
      </c>
      <c r="F649" s="157" t="s">
        <v>180</v>
      </c>
      <c r="H649" s="158">
        <v>678.62400000000002</v>
      </c>
      <c r="I649" s="159"/>
      <c r="L649" s="155"/>
      <c r="M649" s="160"/>
      <c r="T649" s="161"/>
      <c r="AT649" s="156" t="s">
        <v>178</v>
      </c>
      <c r="AU649" s="156" t="s">
        <v>87</v>
      </c>
      <c r="AV649" s="13" t="s">
        <v>169</v>
      </c>
      <c r="AW649" s="13" t="s">
        <v>33</v>
      </c>
      <c r="AX649" s="13" t="s">
        <v>85</v>
      </c>
      <c r="AY649" s="156" t="s">
        <v>161</v>
      </c>
    </row>
    <row r="650" spans="2:65" s="1" customFormat="1" ht="24.2" customHeight="1">
      <c r="B650" s="31"/>
      <c r="C650" s="131" t="s">
        <v>1402</v>
      </c>
      <c r="D650" s="131" t="s">
        <v>164</v>
      </c>
      <c r="E650" s="132" t="s">
        <v>1403</v>
      </c>
      <c r="F650" s="133" t="s">
        <v>1404</v>
      </c>
      <c r="G650" s="134" t="s">
        <v>175</v>
      </c>
      <c r="H650" s="135">
        <v>192</v>
      </c>
      <c r="I650" s="136">
        <v>65.430000000000007</v>
      </c>
      <c r="J650" s="137">
        <f>ROUND(I650*H650,2)</f>
        <v>12562.56</v>
      </c>
      <c r="K650" s="133" t="s">
        <v>168</v>
      </c>
      <c r="L650" s="31"/>
      <c r="M650" s="138" t="s">
        <v>1</v>
      </c>
      <c r="N650" s="139" t="s">
        <v>42</v>
      </c>
      <c r="P650" s="140">
        <f>O650*H650</f>
        <v>0</v>
      </c>
      <c r="Q650" s="140">
        <v>1.9000000000000001E-4</v>
      </c>
      <c r="R650" s="140">
        <f>Q650*H650</f>
        <v>3.6479999999999999E-2</v>
      </c>
      <c r="S650" s="140">
        <v>0</v>
      </c>
      <c r="T650" s="141">
        <f>S650*H650</f>
        <v>0</v>
      </c>
      <c r="AR650" s="142" t="s">
        <v>244</v>
      </c>
      <c r="AT650" s="142" t="s">
        <v>164</v>
      </c>
      <c r="AU650" s="142" t="s">
        <v>87</v>
      </c>
      <c r="AY650" s="16" t="s">
        <v>161</v>
      </c>
      <c r="BE650" s="143">
        <f>IF(N650="základní",J650,0)</f>
        <v>12562.56</v>
      </c>
      <c r="BF650" s="143">
        <f>IF(N650="snížená",J650,0)</f>
        <v>0</v>
      </c>
      <c r="BG650" s="143">
        <f>IF(N650="zákl. přenesená",J650,0)</f>
        <v>0</v>
      </c>
      <c r="BH650" s="143">
        <f>IF(N650="sníž. přenesená",J650,0)</f>
        <v>0</v>
      </c>
      <c r="BI650" s="143">
        <f>IF(N650="nulová",J650,0)</f>
        <v>0</v>
      </c>
      <c r="BJ650" s="16" t="s">
        <v>85</v>
      </c>
      <c r="BK650" s="143">
        <f>ROUND(I650*H650,2)</f>
        <v>12562.56</v>
      </c>
      <c r="BL650" s="16" t="s">
        <v>244</v>
      </c>
      <c r="BM650" s="142" t="s">
        <v>1405</v>
      </c>
    </row>
    <row r="651" spans="2:65" s="1" customFormat="1" ht="19.5">
      <c r="B651" s="31"/>
      <c r="D651" s="144" t="s">
        <v>171</v>
      </c>
      <c r="F651" s="145" t="s">
        <v>1406</v>
      </c>
      <c r="I651" s="146"/>
      <c r="L651" s="31"/>
      <c r="M651" s="147"/>
      <c r="T651" s="55"/>
      <c r="AT651" s="16" t="s">
        <v>171</v>
      </c>
      <c r="AU651" s="16" t="s">
        <v>87</v>
      </c>
    </row>
    <row r="652" spans="2:65" s="12" customFormat="1">
      <c r="B652" s="148"/>
      <c r="D652" s="144" t="s">
        <v>178</v>
      </c>
      <c r="E652" s="149" t="s">
        <v>1</v>
      </c>
      <c r="F652" s="150" t="s">
        <v>1407</v>
      </c>
      <c r="H652" s="151">
        <v>192</v>
      </c>
      <c r="I652" s="152"/>
      <c r="L652" s="148"/>
      <c r="M652" s="153"/>
      <c r="T652" s="154"/>
      <c r="AT652" s="149" t="s">
        <v>178</v>
      </c>
      <c r="AU652" s="149" t="s">
        <v>87</v>
      </c>
      <c r="AV652" s="12" t="s">
        <v>87</v>
      </c>
      <c r="AW652" s="12" t="s">
        <v>33</v>
      </c>
      <c r="AX652" s="12" t="s">
        <v>77</v>
      </c>
      <c r="AY652" s="149" t="s">
        <v>161</v>
      </c>
    </row>
    <row r="653" spans="2:65" s="13" customFormat="1">
      <c r="B653" s="155"/>
      <c r="D653" s="144" t="s">
        <v>178</v>
      </c>
      <c r="E653" s="156" t="s">
        <v>1</v>
      </c>
      <c r="F653" s="157" t="s">
        <v>180</v>
      </c>
      <c r="H653" s="158">
        <v>192</v>
      </c>
      <c r="I653" s="159"/>
      <c r="L653" s="155"/>
      <c r="M653" s="160"/>
      <c r="T653" s="161"/>
      <c r="AT653" s="156" t="s">
        <v>178</v>
      </c>
      <c r="AU653" s="156" t="s">
        <v>87</v>
      </c>
      <c r="AV653" s="13" t="s">
        <v>169</v>
      </c>
      <c r="AW653" s="13" t="s">
        <v>33</v>
      </c>
      <c r="AX653" s="13" t="s">
        <v>85</v>
      </c>
      <c r="AY653" s="156" t="s">
        <v>161</v>
      </c>
    </row>
    <row r="654" spans="2:65" s="1" customFormat="1" ht="24.2" customHeight="1">
      <c r="B654" s="31"/>
      <c r="C654" s="173" t="s">
        <v>1408</v>
      </c>
      <c r="D654" s="173" t="s">
        <v>614</v>
      </c>
      <c r="E654" s="174" t="s">
        <v>1409</v>
      </c>
      <c r="F654" s="175" t="s">
        <v>1410</v>
      </c>
      <c r="G654" s="176" t="s">
        <v>175</v>
      </c>
      <c r="H654" s="177">
        <v>223.77600000000001</v>
      </c>
      <c r="I654" s="136">
        <v>37.18</v>
      </c>
      <c r="J654" s="178">
        <f>ROUND(I654*H654,2)</f>
        <v>8319.99</v>
      </c>
      <c r="K654" s="175" t="s">
        <v>1</v>
      </c>
      <c r="L654" s="179"/>
      <c r="M654" s="180" t="s">
        <v>1</v>
      </c>
      <c r="N654" s="181" t="s">
        <v>42</v>
      </c>
      <c r="P654" s="140">
        <f>O654*H654</f>
        <v>0</v>
      </c>
      <c r="Q654" s="140">
        <v>1.6000000000000001E-4</v>
      </c>
      <c r="R654" s="140">
        <f>Q654*H654</f>
        <v>3.5804160000000002E-2</v>
      </c>
      <c r="S654" s="140">
        <v>0</v>
      </c>
      <c r="T654" s="141">
        <f>S654*H654</f>
        <v>0</v>
      </c>
      <c r="AR654" s="142" t="s">
        <v>317</v>
      </c>
      <c r="AT654" s="142" t="s">
        <v>614</v>
      </c>
      <c r="AU654" s="142" t="s">
        <v>87</v>
      </c>
      <c r="AY654" s="16" t="s">
        <v>161</v>
      </c>
      <c r="BE654" s="143">
        <f>IF(N654="základní",J654,0)</f>
        <v>8319.99</v>
      </c>
      <c r="BF654" s="143">
        <f>IF(N654="snížená",J654,0)</f>
        <v>0</v>
      </c>
      <c r="BG654" s="143">
        <f>IF(N654="zákl. přenesená",J654,0)</f>
        <v>0</v>
      </c>
      <c r="BH654" s="143">
        <f>IF(N654="sníž. přenesená",J654,0)</f>
        <v>0</v>
      </c>
      <c r="BI654" s="143">
        <f>IF(N654="nulová",J654,0)</f>
        <v>0</v>
      </c>
      <c r="BJ654" s="16" t="s">
        <v>85</v>
      </c>
      <c r="BK654" s="143">
        <f>ROUND(I654*H654,2)</f>
        <v>8319.99</v>
      </c>
      <c r="BL654" s="16" t="s">
        <v>244</v>
      </c>
      <c r="BM654" s="142" t="s">
        <v>1411</v>
      </c>
    </row>
    <row r="655" spans="2:65" s="12" customFormat="1">
      <c r="B655" s="148"/>
      <c r="D655" s="144" t="s">
        <v>178</v>
      </c>
      <c r="E655" s="149" t="s">
        <v>1</v>
      </c>
      <c r="F655" s="150" t="s">
        <v>1412</v>
      </c>
      <c r="H655" s="151">
        <v>223.77600000000001</v>
      </c>
      <c r="I655" s="152"/>
      <c r="L655" s="148"/>
      <c r="M655" s="153"/>
      <c r="T655" s="154"/>
      <c r="AT655" s="149" t="s">
        <v>178</v>
      </c>
      <c r="AU655" s="149" t="s">
        <v>87</v>
      </c>
      <c r="AV655" s="12" t="s">
        <v>87</v>
      </c>
      <c r="AW655" s="12" t="s">
        <v>33</v>
      </c>
      <c r="AX655" s="12" t="s">
        <v>77</v>
      </c>
      <c r="AY655" s="149" t="s">
        <v>161</v>
      </c>
    </row>
    <row r="656" spans="2:65" s="13" customFormat="1">
      <c r="B656" s="155"/>
      <c r="D656" s="144" t="s">
        <v>178</v>
      </c>
      <c r="E656" s="156" t="s">
        <v>1</v>
      </c>
      <c r="F656" s="157" t="s">
        <v>180</v>
      </c>
      <c r="H656" s="158">
        <v>223.77600000000001</v>
      </c>
      <c r="I656" s="159"/>
      <c r="L656" s="155"/>
      <c r="M656" s="160"/>
      <c r="T656" s="161"/>
      <c r="AT656" s="156" t="s">
        <v>178</v>
      </c>
      <c r="AU656" s="156" t="s">
        <v>87</v>
      </c>
      <c r="AV656" s="13" t="s">
        <v>169</v>
      </c>
      <c r="AW656" s="13" t="s">
        <v>33</v>
      </c>
      <c r="AX656" s="13" t="s">
        <v>85</v>
      </c>
      <c r="AY656" s="156" t="s">
        <v>161</v>
      </c>
    </row>
    <row r="657" spans="2:65" s="1" customFormat="1" ht="24.2" customHeight="1">
      <c r="B657" s="31"/>
      <c r="C657" s="131" t="s">
        <v>1413</v>
      </c>
      <c r="D657" s="131" t="s">
        <v>164</v>
      </c>
      <c r="E657" s="132" t="s">
        <v>1414</v>
      </c>
      <c r="F657" s="133" t="s">
        <v>1415</v>
      </c>
      <c r="G657" s="134" t="s">
        <v>175</v>
      </c>
      <c r="H657" s="135">
        <v>582.26</v>
      </c>
      <c r="I657" s="136">
        <v>174.09</v>
      </c>
      <c r="J657" s="137">
        <f>ROUND(I657*H657,2)</f>
        <v>101365.64</v>
      </c>
      <c r="K657" s="133" t="s">
        <v>168</v>
      </c>
      <c r="L657" s="31"/>
      <c r="M657" s="138" t="s">
        <v>1</v>
      </c>
      <c r="N657" s="139" t="s">
        <v>42</v>
      </c>
      <c r="P657" s="140">
        <f>O657*H657</f>
        <v>0</v>
      </c>
      <c r="Q657" s="140">
        <v>4.6000000000000001E-4</v>
      </c>
      <c r="R657" s="140">
        <f>Q657*H657</f>
        <v>0.26783960000000001</v>
      </c>
      <c r="S657" s="140">
        <v>0</v>
      </c>
      <c r="T657" s="141">
        <f>S657*H657</f>
        <v>0</v>
      </c>
      <c r="AR657" s="142" t="s">
        <v>244</v>
      </c>
      <c r="AT657" s="142" t="s">
        <v>164</v>
      </c>
      <c r="AU657" s="142" t="s">
        <v>87</v>
      </c>
      <c r="AY657" s="16" t="s">
        <v>161</v>
      </c>
      <c r="BE657" s="143">
        <f>IF(N657="základní",J657,0)</f>
        <v>101365.64</v>
      </c>
      <c r="BF657" s="143">
        <f>IF(N657="snížená",J657,0)</f>
        <v>0</v>
      </c>
      <c r="BG657" s="143">
        <f>IF(N657="zákl. přenesená",J657,0)</f>
        <v>0</v>
      </c>
      <c r="BH657" s="143">
        <f>IF(N657="sníž. přenesená",J657,0)</f>
        <v>0</v>
      </c>
      <c r="BI657" s="143">
        <f>IF(N657="nulová",J657,0)</f>
        <v>0</v>
      </c>
      <c r="BJ657" s="16" t="s">
        <v>85</v>
      </c>
      <c r="BK657" s="143">
        <f>ROUND(I657*H657,2)</f>
        <v>101365.64</v>
      </c>
      <c r="BL657" s="16" t="s">
        <v>244</v>
      </c>
      <c r="BM657" s="142" t="s">
        <v>1416</v>
      </c>
    </row>
    <row r="658" spans="2:65" s="1" customFormat="1" ht="19.5">
      <c r="B658" s="31"/>
      <c r="D658" s="144" t="s">
        <v>171</v>
      </c>
      <c r="F658" s="145" t="s">
        <v>1406</v>
      </c>
      <c r="I658" s="146"/>
      <c r="L658" s="31"/>
      <c r="M658" s="147"/>
      <c r="T658" s="55"/>
      <c r="AT658" s="16" t="s">
        <v>171</v>
      </c>
      <c r="AU658" s="16" t="s">
        <v>87</v>
      </c>
    </row>
    <row r="659" spans="2:65" s="12" customFormat="1">
      <c r="B659" s="148"/>
      <c r="D659" s="144" t="s">
        <v>178</v>
      </c>
      <c r="E659" s="149" t="s">
        <v>1</v>
      </c>
      <c r="F659" s="150" t="s">
        <v>1395</v>
      </c>
      <c r="H659" s="151">
        <v>455</v>
      </c>
      <c r="I659" s="152"/>
      <c r="L659" s="148"/>
      <c r="M659" s="153"/>
      <c r="T659" s="154"/>
      <c r="AT659" s="149" t="s">
        <v>178</v>
      </c>
      <c r="AU659" s="149" t="s">
        <v>87</v>
      </c>
      <c r="AV659" s="12" t="s">
        <v>87</v>
      </c>
      <c r="AW659" s="12" t="s">
        <v>33</v>
      </c>
      <c r="AX659" s="12" t="s">
        <v>77</v>
      </c>
      <c r="AY659" s="149" t="s">
        <v>161</v>
      </c>
    </row>
    <row r="660" spans="2:65" s="12" customFormat="1">
      <c r="B660" s="148"/>
      <c r="D660" s="144" t="s">
        <v>178</v>
      </c>
      <c r="E660" s="149" t="s">
        <v>1</v>
      </c>
      <c r="F660" s="150" t="s">
        <v>1396</v>
      </c>
      <c r="H660" s="151">
        <v>127.26</v>
      </c>
      <c r="I660" s="152"/>
      <c r="L660" s="148"/>
      <c r="M660" s="153"/>
      <c r="T660" s="154"/>
      <c r="AT660" s="149" t="s">
        <v>178</v>
      </c>
      <c r="AU660" s="149" t="s">
        <v>87</v>
      </c>
      <c r="AV660" s="12" t="s">
        <v>87</v>
      </c>
      <c r="AW660" s="12" t="s">
        <v>33</v>
      </c>
      <c r="AX660" s="12" t="s">
        <v>77</v>
      </c>
      <c r="AY660" s="149" t="s">
        <v>161</v>
      </c>
    </row>
    <row r="661" spans="2:65" s="13" customFormat="1">
      <c r="B661" s="155"/>
      <c r="D661" s="144" t="s">
        <v>178</v>
      </c>
      <c r="E661" s="156" t="s">
        <v>1</v>
      </c>
      <c r="F661" s="157" t="s">
        <v>180</v>
      </c>
      <c r="H661" s="158">
        <v>582.26</v>
      </c>
      <c r="I661" s="159"/>
      <c r="L661" s="155"/>
      <c r="M661" s="160"/>
      <c r="T661" s="161"/>
      <c r="AT661" s="156" t="s">
        <v>178</v>
      </c>
      <c r="AU661" s="156" t="s">
        <v>87</v>
      </c>
      <c r="AV661" s="13" t="s">
        <v>169</v>
      </c>
      <c r="AW661" s="13" t="s">
        <v>33</v>
      </c>
      <c r="AX661" s="13" t="s">
        <v>85</v>
      </c>
      <c r="AY661" s="156" t="s">
        <v>161</v>
      </c>
    </row>
    <row r="662" spans="2:65" s="1" customFormat="1" ht="16.5" customHeight="1">
      <c r="B662" s="31"/>
      <c r="C662" s="173" t="s">
        <v>1417</v>
      </c>
      <c r="D662" s="173" t="s">
        <v>614</v>
      </c>
      <c r="E662" s="174" t="s">
        <v>1418</v>
      </c>
      <c r="F662" s="175" t="s">
        <v>1419</v>
      </c>
      <c r="G662" s="176" t="s">
        <v>175</v>
      </c>
      <c r="H662" s="177">
        <v>678.62400000000002</v>
      </c>
      <c r="I662" s="136">
        <v>190.77</v>
      </c>
      <c r="J662" s="178">
        <f>ROUND(I662*H662,2)</f>
        <v>129461.1</v>
      </c>
      <c r="K662" s="175" t="s">
        <v>1</v>
      </c>
      <c r="L662" s="179"/>
      <c r="M662" s="180" t="s">
        <v>1</v>
      </c>
      <c r="N662" s="181" t="s">
        <v>42</v>
      </c>
      <c r="P662" s="140">
        <f>O662*H662</f>
        <v>0</v>
      </c>
      <c r="Q662" s="140">
        <v>1.25E-3</v>
      </c>
      <c r="R662" s="140">
        <f>Q662*H662</f>
        <v>0.84828000000000003</v>
      </c>
      <c r="S662" s="140">
        <v>0</v>
      </c>
      <c r="T662" s="141">
        <f>S662*H662</f>
        <v>0</v>
      </c>
      <c r="AR662" s="142" t="s">
        <v>317</v>
      </c>
      <c r="AT662" s="142" t="s">
        <v>614</v>
      </c>
      <c r="AU662" s="142" t="s">
        <v>87</v>
      </c>
      <c r="AY662" s="16" t="s">
        <v>161</v>
      </c>
      <c r="BE662" s="143">
        <f>IF(N662="základní",J662,0)</f>
        <v>129461.1</v>
      </c>
      <c r="BF662" s="143">
        <f>IF(N662="snížená",J662,0)</f>
        <v>0</v>
      </c>
      <c r="BG662" s="143">
        <f>IF(N662="zákl. přenesená",J662,0)</f>
        <v>0</v>
      </c>
      <c r="BH662" s="143">
        <f>IF(N662="sníž. přenesená",J662,0)</f>
        <v>0</v>
      </c>
      <c r="BI662" s="143">
        <f>IF(N662="nulová",J662,0)</f>
        <v>0</v>
      </c>
      <c r="BJ662" s="16" t="s">
        <v>85</v>
      </c>
      <c r="BK662" s="143">
        <f>ROUND(I662*H662,2)</f>
        <v>129461.1</v>
      </c>
      <c r="BL662" s="16" t="s">
        <v>244</v>
      </c>
      <c r="BM662" s="142" t="s">
        <v>1420</v>
      </c>
    </row>
    <row r="663" spans="2:65" s="12" customFormat="1">
      <c r="B663" s="148"/>
      <c r="D663" s="144" t="s">
        <v>178</v>
      </c>
      <c r="E663" s="149" t="s">
        <v>1</v>
      </c>
      <c r="F663" s="150" t="s">
        <v>1401</v>
      </c>
      <c r="H663" s="151">
        <v>678.62400000000002</v>
      </c>
      <c r="I663" s="152"/>
      <c r="L663" s="148"/>
      <c r="M663" s="153"/>
      <c r="T663" s="154"/>
      <c r="AT663" s="149" t="s">
        <v>178</v>
      </c>
      <c r="AU663" s="149" t="s">
        <v>87</v>
      </c>
      <c r="AV663" s="12" t="s">
        <v>87</v>
      </c>
      <c r="AW663" s="12" t="s">
        <v>33</v>
      </c>
      <c r="AX663" s="12" t="s">
        <v>77</v>
      </c>
      <c r="AY663" s="149" t="s">
        <v>161</v>
      </c>
    </row>
    <row r="664" spans="2:65" s="13" customFormat="1">
      <c r="B664" s="155"/>
      <c r="D664" s="144" t="s">
        <v>178</v>
      </c>
      <c r="E664" s="156" t="s">
        <v>1</v>
      </c>
      <c r="F664" s="157" t="s">
        <v>180</v>
      </c>
      <c r="H664" s="158">
        <v>678.62400000000002</v>
      </c>
      <c r="I664" s="159"/>
      <c r="L664" s="155"/>
      <c r="M664" s="160"/>
      <c r="T664" s="161"/>
      <c r="AT664" s="156" t="s">
        <v>178</v>
      </c>
      <c r="AU664" s="156" t="s">
        <v>87</v>
      </c>
      <c r="AV664" s="13" t="s">
        <v>169</v>
      </c>
      <c r="AW664" s="13" t="s">
        <v>33</v>
      </c>
      <c r="AX664" s="13" t="s">
        <v>85</v>
      </c>
      <c r="AY664" s="156" t="s">
        <v>161</v>
      </c>
    </row>
    <row r="665" spans="2:65" s="1" customFormat="1" ht="24.2" customHeight="1">
      <c r="B665" s="31"/>
      <c r="C665" s="131" t="s">
        <v>1421</v>
      </c>
      <c r="D665" s="131" t="s">
        <v>164</v>
      </c>
      <c r="E665" s="132" t="s">
        <v>1422</v>
      </c>
      <c r="F665" s="133" t="s">
        <v>1423</v>
      </c>
      <c r="G665" s="134" t="s">
        <v>175</v>
      </c>
      <c r="H665" s="135">
        <v>120</v>
      </c>
      <c r="I665" s="136">
        <v>31.08</v>
      </c>
      <c r="J665" s="137">
        <f>ROUND(I665*H665,2)</f>
        <v>3729.6</v>
      </c>
      <c r="K665" s="133" t="s">
        <v>168</v>
      </c>
      <c r="L665" s="31"/>
      <c r="M665" s="138" t="s">
        <v>1</v>
      </c>
      <c r="N665" s="139" t="s">
        <v>42</v>
      </c>
      <c r="P665" s="140">
        <f>O665*H665</f>
        <v>0</v>
      </c>
      <c r="Q665" s="140">
        <v>0</v>
      </c>
      <c r="R665" s="140">
        <f>Q665*H665</f>
        <v>0</v>
      </c>
      <c r="S665" s="140">
        <v>0</v>
      </c>
      <c r="T665" s="141">
        <f>S665*H665</f>
        <v>0</v>
      </c>
      <c r="AR665" s="142" t="s">
        <v>244</v>
      </c>
      <c r="AT665" s="142" t="s">
        <v>164</v>
      </c>
      <c r="AU665" s="142" t="s">
        <v>87</v>
      </c>
      <c r="AY665" s="16" t="s">
        <v>161</v>
      </c>
      <c r="BE665" s="143">
        <f>IF(N665="základní",J665,0)</f>
        <v>3729.6</v>
      </c>
      <c r="BF665" s="143">
        <f>IF(N665="snížená",J665,0)</f>
        <v>0</v>
      </c>
      <c r="BG665" s="143">
        <f>IF(N665="zákl. přenesená",J665,0)</f>
        <v>0</v>
      </c>
      <c r="BH665" s="143">
        <f>IF(N665="sníž. přenesená",J665,0)</f>
        <v>0</v>
      </c>
      <c r="BI665" s="143">
        <f>IF(N665="nulová",J665,0)</f>
        <v>0</v>
      </c>
      <c r="BJ665" s="16" t="s">
        <v>85</v>
      </c>
      <c r="BK665" s="143">
        <f>ROUND(I665*H665,2)</f>
        <v>3729.6</v>
      </c>
      <c r="BL665" s="16" t="s">
        <v>244</v>
      </c>
      <c r="BM665" s="142" t="s">
        <v>1424</v>
      </c>
    </row>
    <row r="666" spans="2:65" s="1" customFormat="1" ht="19.5">
      <c r="B666" s="31"/>
      <c r="D666" s="144" t="s">
        <v>171</v>
      </c>
      <c r="F666" s="145" t="s">
        <v>1406</v>
      </c>
      <c r="I666" s="146"/>
      <c r="L666" s="31"/>
      <c r="M666" s="147"/>
      <c r="T666" s="55"/>
      <c r="AT666" s="16" t="s">
        <v>171</v>
      </c>
      <c r="AU666" s="16" t="s">
        <v>87</v>
      </c>
    </row>
    <row r="667" spans="2:65" s="1" customFormat="1" ht="24.2" customHeight="1">
      <c r="B667" s="31"/>
      <c r="C667" s="173" t="s">
        <v>1425</v>
      </c>
      <c r="D667" s="173" t="s">
        <v>614</v>
      </c>
      <c r="E667" s="174" t="s">
        <v>1426</v>
      </c>
      <c r="F667" s="175" t="s">
        <v>1427</v>
      </c>
      <c r="G667" s="176" t="s">
        <v>175</v>
      </c>
      <c r="H667" s="177">
        <v>120</v>
      </c>
      <c r="I667" s="136">
        <v>76.73</v>
      </c>
      <c r="J667" s="178">
        <f>ROUND(I667*H667,2)</f>
        <v>9207.6</v>
      </c>
      <c r="K667" s="175" t="s">
        <v>168</v>
      </c>
      <c r="L667" s="179"/>
      <c r="M667" s="180" t="s">
        <v>1</v>
      </c>
      <c r="N667" s="181" t="s">
        <v>42</v>
      </c>
      <c r="P667" s="140">
        <f>O667*H667</f>
        <v>0</v>
      </c>
      <c r="Q667" s="140">
        <v>5.9999999999999995E-4</v>
      </c>
      <c r="R667" s="140">
        <f>Q667*H667</f>
        <v>7.1999999999999995E-2</v>
      </c>
      <c r="S667" s="140">
        <v>0</v>
      </c>
      <c r="T667" s="141">
        <f>S667*H667</f>
        <v>0</v>
      </c>
      <c r="AR667" s="142" t="s">
        <v>317</v>
      </c>
      <c r="AT667" s="142" t="s">
        <v>614</v>
      </c>
      <c r="AU667" s="142" t="s">
        <v>87</v>
      </c>
      <c r="AY667" s="16" t="s">
        <v>161</v>
      </c>
      <c r="BE667" s="143">
        <f>IF(N667="základní",J667,0)</f>
        <v>9207.6</v>
      </c>
      <c r="BF667" s="143">
        <f>IF(N667="snížená",J667,0)</f>
        <v>0</v>
      </c>
      <c r="BG667" s="143">
        <f>IF(N667="zákl. přenesená",J667,0)</f>
        <v>0</v>
      </c>
      <c r="BH667" s="143">
        <f>IF(N667="sníž. přenesená",J667,0)</f>
        <v>0</v>
      </c>
      <c r="BI667" s="143">
        <f>IF(N667="nulová",J667,0)</f>
        <v>0</v>
      </c>
      <c r="BJ667" s="16" t="s">
        <v>85</v>
      </c>
      <c r="BK667" s="143">
        <f>ROUND(I667*H667,2)</f>
        <v>9207.6</v>
      </c>
      <c r="BL667" s="16" t="s">
        <v>244</v>
      </c>
      <c r="BM667" s="142" t="s">
        <v>1428</v>
      </c>
    </row>
    <row r="668" spans="2:65" s="1" customFormat="1" ht="24.2" customHeight="1">
      <c r="B668" s="31"/>
      <c r="C668" s="131" t="s">
        <v>1429</v>
      </c>
      <c r="D668" s="131" t="s">
        <v>164</v>
      </c>
      <c r="E668" s="132" t="s">
        <v>1430</v>
      </c>
      <c r="F668" s="133" t="s">
        <v>1431</v>
      </c>
      <c r="G668" s="134" t="s">
        <v>175</v>
      </c>
      <c r="H668" s="135">
        <v>249</v>
      </c>
      <c r="I668" s="136">
        <v>57.31</v>
      </c>
      <c r="J668" s="137">
        <f>ROUND(I668*H668,2)</f>
        <v>14270.19</v>
      </c>
      <c r="K668" s="133" t="s">
        <v>168</v>
      </c>
      <c r="L668" s="31"/>
      <c r="M668" s="138" t="s">
        <v>1</v>
      </c>
      <c r="N668" s="139" t="s">
        <v>42</v>
      </c>
      <c r="P668" s="140">
        <f>O668*H668</f>
        <v>0</v>
      </c>
      <c r="Q668" s="140">
        <v>0</v>
      </c>
      <c r="R668" s="140">
        <f>Q668*H668</f>
        <v>0</v>
      </c>
      <c r="S668" s="140">
        <v>0</v>
      </c>
      <c r="T668" s="141">
        <f>S668*H668</f>
        <v>0</v>
      </c>
      <c r="AR668" s="142" t="s">
        <v>244</v>
      </c>
      <c r="AT668" s="142" t="s">
        <v>164</v>
      </c>
      <c r="AU668" s="142" t="s">
        <v>87</v>
      </c>
      <c r="AY668" s="16" t="s">
        <v>161</v>
      </c>
      <c r="BE668" s="143">
        <f>IF(N668="základní",J668,0)</f>
        <v>14270.19</v>
      </c>
      <c r="BF668" s="143">
        <f>IF(N668="snížená",J668,0)</f>
        <v>0</v>
      </c>
      <c r="BG668" s="143">
        <f>IF(N668="zákl. přenesená",J668,0)</f>
        <v>0</v>
      </c>
      <c r="BH668" s="143">
        <f>IF(N668="sníž. přenesená",J668,0)</f>
        <v>0</v>
      </c>
      <c r="BI668" s="143">
        <f>IF(N668="nulová",J668,0)</f>
        <v>0</v>
      </c>
      <c r="BJ668" s="16" t="s">
        <v>85</v>
      </c>
      <c r="BK668" s="143">
        <f>ROUND(I668*H668,2)</f>
        <v>14270.19</v>
      </c>
      <c r="BL668" s="16" t="s">
        <v>244</v>
      </c>
      <c r="BM668" s="142" t="s">
        <v>1432</v>
      </c>
    </row>
    <row r="669" spans="2:65" s="1" customFormat="1" ht="16.5" customHeight="1">
      <c r="B669" s="31"/>
      <c r="C669" s="173" t="s">
        <v>1433</v>
      </c>
      <c r="D669" s="173" t="s">
        <v>614</v>
      </c>
      <c r="E669" s="174" t="s">
        <v>1434</v>
      </c>
      <c r="F669" s="175" t="s">
        <v>1435</v>
      </c>
      <c r="G669" s="176" t="s">
        <v>352</v>
      </c>
      <c r="H669" s="177">
        <v>28.76</v>
      </c>
      <c r="I669" s="136">
        <v>442.58</v>
      </c>
      <c r="J669" s="178">
        <f>ROUND(I669*H669,2)</f>
        <v>12728.6</v>
      </c>
      <c r="K669" s="175" t="s">
        <v>1</v>
      </c>
      <c r="L669" s="179"/>
      <c r="M669" s="180" t="s">
        <v>1</v>
      </c>
      <c r="N669" s="181" t="s">
        <v>42</v>
      </c>
      <c r="P669" s="140">
        <f>O669*H669</f>
        <v>0</v>
      </c>
      <c r="Q669" s="140">
        <v>0</v>
      </c>
      <c r="R669" s="140">
        <f>Q669*H669</f>
        <v>0</v>
      </c>
      <c r="S669" s="140">
        <v>0</v>
      </c>
      <c r="T669" s="141">
        <f>S669*H669</f>
        <v>0</v>
      </c>
      <c r="AR669" s="142" t="s">
        <v>317</v>
      </c>
      <c r="AT669" s="142" t="s">
        <v>614</v>
      </c>
      <c r="AU669" s="142" t="s">
        <v>87</v>
      </c>
      <c r="AY669" s="16" t="s">
        <v>161</v>
      </c>
      <c r="BE669" s="143">
        <f>IF(N669="základní",J669,0)</f>
        <v>12728.6</v>
      </c>
      <c r="BF669" s="143">
        <f>IF(N669="snížená",J669,0)</f>
        <v>0</v>
      </c>
      <c r="BG669" s="143">
        <f>IF(N669="zákl. přenesená",J669,0)</f>
        <v>0</v>
      </c>
      <c r="BH669" s="143">
        <f>IF(N669="sníž. přenesená",J669,0)</f>
        <v>0</v>
      </c>
      <c r="BI669" s="143">
        <f>IF(N669="nulová",J669,0)</f>
        <v>0</v>
      </c>
      <c r="BJ669" s="16" t="s">
        <v>85</v>
      </c>
      <c r="BK669" s="143">
        <f>ROUND(I669*H669,2)</f>
        <v>12728.6</v>
      </c>
      <c r="BL669" s="16" t="s">
        <v>244</v>
      </c>
      <c r="BM669" s="142" t="s">
        <v>1436</v>
      </c>
    </row>
    <row r="670" spans="2:65" s="12" customFormat="1">
      <c r="B670" s="148"/>
      <c r="D670" s="144" t="s">
        <v>178</v>
      </c>
      <c r="E670" s="149" t="s">
        <v>1</v>
      </c>
      <c r="F670" s="150" t="s">
        <v>1437</v>
      </c>
      <c r="H670" s="151">
        <v>28.76</v>
      </c>
      <c r="I670" s="152"/>
      <c r="L670" s="148"/>
      <c r="M670" s="153"/>
      <c r="T670" s="154"/>
      <c r="AT670" s="149" t="s">
        <v>178</v>
      </c>
      <c r="AU670" s="149" t="s">
        <v>87</v>
      </c>
      <c r="AV670" s="12" t="s">
        <v>87</v>
      </c>
      <c r="AW670" s="12" t="s">
        <v>33</v>
      </c>
      <c r="AX670" s="12" t="s">
        <v>77</v>
      </c>
      <c r="AY670" s="149" t="s">
        <v>161</v>
      </c>
    </row>
    <row r="671" spans="2:65" s="13" customFormat="1">
      <c r="B671" s="155"/>
      <c r="D671" s="144" t="s">
        <v>178</v>
      </c>
      <c r="E671" s="156" t="s">
        <v>1</v>
      </c>
      <c r="F671" s="157" t="s">
        <v>180</v>
      </c>
      <c r="H671" s="158">
        <v>28.76</v>
      </c>
      <c r="I671" s="159"/>
      <c r="L671" s="155"/>
      <c r="M671" s="160"/>
      <c r="T671" s="161"/>
      <c r="AT671" s="156" t="s">
        <v>178</v>
      </c>
      <c r="AU671" s="156" t="s">
        <v>87</v>
      </c>
      <c r="AV671" s="13" t="s">
        <v>169</v>
      </c>
      <c r="AW671" s="13" t="s">
        <v>33</v>
      </c>
      <c r="AX671" s="13" t="s">
        <v>85</v>
      </c>
      <c r="AY671" s="156" t="s">
        <v>161</v>
      </c>
    </row>
    <row r="672" spans="2:65" s="1" customFormat="1" ht="33" customHeight="1">
      <c r="B672" s="31"/>
      <c r="C672" s="131" t="s">
        <v>1438</v>
      </c>
      <c r="D672" s="131" t="s">
        <v>164</v>
      </c>
      <c r="E672" s="132" t="s">
        <v>1439</v>
      </c>
      <c r="F672" s="133" t="s">
        <v>1440</v>
      </c>
      <c r="G672" s="134" t="s">
        <v>175</v>
      </c>
      <c r="H672" s="135">
        <v>120</v>
      </c>
      <c r="I672" s="136">
        <v>38.520000000000003</v>
      </c>
      <c r="J672" s="137">
        <f>ROUND(I672*H672,2)</f>
        <v>4622.3999999999996</v>
      </c>
      <c r="K672" s="133" t="s">
        <v>168</v>
      </c>
      <c r="L672" s="31"/>
      <c r="M672" s="138" t="s">
        <v>1</v>
      </c>
      <c r="N672" s="139" t="s">
        <v>42</v>
      </c>
      <c r="P672" s="140">
        <f>O672*H672</f>
        <v>0</v>
      </c>
      <c r="Q672" s="140">
        <v>0</v>
      </c>
      <c r="R672" s="140">
        <f>Q672*H672</f>
        <v>0</v>
      </c>
      <c r="S672" s="140">
        <v>0</v>
      </c>
      <c r="T672" s="141">
        <f>S672*H672</f>
        <v>0</v>
      </c>
      <c r="AR672" s="142" t="s">
        <v>244</v>
      </c>
      <c r="AT672" s="142" t="s">
        <v>164</v>
      </c>
      <c r="AU672" s="142" t="s">
        <v>87</v>
      </c>
      <c r="AY672" s="16" t="s">
        <v>161</v>
      </c>
      <c r="BE672" s="143">
        <f>IF(N672="základní",J672,0)</f>
        <v>4622.3999999999996</v>
      </c>
      <c r="BF672" s="143">
        <f>IF(N672="snížená",J672,0)</f>
        <v>0</v>
      </c>
      <c r="BG672" s="143">
        <f>IF(N672="zákl. přenesená",J672,0)</f>
        <v>0</v>
      </c>
      <c r="BH672" s="143">
        <f>IF(N672="sníž. přenesená",J672,0)</f>
        <v>0</v>
      </c>
      <c r="BI672" s="143">
        <f>IF(N672="nulová",J672,0)</f>
        <v>0</v>
      </c>
      <c r="BJ672" s="16" t="s">
        <v>85</v>
      </c>
      <c r="BK672" s="143">
        <f>ROUND(I672*H672,2)</f>
        <v>4622.3999999999996</v>
      </c>
      <c r="BL672" s="16" t="s">
        <v>244</v>
      </c>
      <c r="BM672" s="142" t="s">
        <v>1441</v>
      </c>
    </row>
    <row r="673" spans="2:65" s="1" customFormat="1" ht="19.5">
      <c r="B673" s="31"/>
      <c r="D673" s="144" t="s">
        <v>171</v>
      </c>
      <c r="F673" s="145" t="s">
        <v>1406</v>
      </c>
      <c r="I673" s="146"/>
      <c r="L673" s="31"/>
      <c r="M673" s="147"/>
      <c r="T673" s="55"/>
      <c r="AT673" s="16" t="s">
        <v>171</v>
      </c>
      <c r="AU673" s="16" t="s">
        <v>87</v>
      </c>
    </row>
    <row r="674" spans="2:65" s="1" customFormat="1" ht="37.9" customHeight="1">
      <c r="B674" s="31"/>
      <c r="C674" s="173" t="s">
        <v>1442</v>
      </c>
      <c r="D674" s="173" t="s">
        <v>614</v>
      </c>
      <c r="E674" s="174" t="s">
        <v>1443</v>
      </c>
      <c r="F674" s="175" t="s">
        <v>1444</v>
      </c>
      <c r="G674" s="176" t="s">
        <v>175</v>
      </c>
      <c r="H674" s="177">
        <v>138.91499999999999</v>
      </c>
      <c r="I674" s="136">
        <v>162.6</v>
      </c>
      <c r="J674" s="178">
        <f>ROUND(I674*H674,2)</f>
        <v>22587.58</v>
      </c>
      <c r="K674" s="175" t="s">
        <v>168</v>
      </c>
      <c r="L674" s="179"/>
      <c r="M674" s="180" t="s">
        <v>1</v>
      </c>
      <c r="N674" s="181" t="s">
        <v>42</v>
      </c>
      <c r="P674" s="140">
        <f>O674*H674</f>
        <v>0</v>
      </c>
      <c r="Q674" s="140">
        <v>1.3500000000000001E-3</v>
      </c>
      <c r="R674" s="140">
        <f>Q674*H674</f>
        <v>0.18753524999999999</v>
      </c>
      <c r="S674" s="140">
        <v>0</v>
      </c>
      <c r="T674" s="141">
        <f>S674*H674</f>
        <v>0</v>
      </c>
      <c r="AR674" s="142" t="s">
        <v>317</v>
      </c>
      <c r="AT674" s="142" t="s">
        <v>614</v>
      </c>
      <c r="AU674" s="142" t="s">
        <v>87</v>
      </c>
      <c r="AY674" s="16" t="s">
        <v>161</v>
      </c>
      <c r="BE674" s="143">
        <f>IF(N674="základní",J674,0)</f>
        <v>22587.58</v>
      </c>
      <c r="BF674" s="143">
        <f>IF(N674="snížená",J674,0)</f>
        <v>0</v>
      </c>
      <c r="BG674" s="143">
        <f>IF(N674="zákl. přenesená",J674,0)</f>
        <v>0</v>
      </c>
      <c r="BH674" s="143">
        <f>IF(N674="sníž. přenesená",J674,0)</f>
        <v>0</v>
      </c>
      <c r="BI674" s="143">
        <f>IF(N674="nulová",J674,0)</f>
        <v>0</v>
      </c>
      <c r="BJ674" s="16" t="s">
        <v>85</v>
      </c>
      <c r="BK674" s="143">
        <f>ROUND(I674*H674,2)</f>
        <v>22587.58</v>
      </c>
      <c r="BL674" s="16" t="s">
        <v>244</v>
      </c>
      <c r="BM674" s="142" t="s">
        <v>1445</v>
      </c>
    </row>
    <row r="675" spans="2:65" s="12" customFormat="1">
      <c r="B675" s="148"/>
      <c r="D675" s="144" t="s">
        <v>178</v>
      </c>
      <c r="E675" s="149" t="s">
        <v>1</v>
      </c>
      <c r="F675" s="150" t="s">
        <v>1446</v>
      </c>
      <c r="H675" s="151">
        <v>126</v>
      </c>
      <c r="I675" s="152"/>
      <c r="L675" s="148"/>
      <c r="M675" s="153"/>
      <c r="T675" s="154"/>
      <c r="AT675" s="149" t="s">
        <v>178</v>
      </c>
      <c r="AU675" s="149" t="s">
        <v>87</v>
      </c>
      <c r="AV675" s="12" t="s">
        <v>87</v>
      </c>
      <c r="AW675" s="12" t="s">
        <v>33</v>
      </c>
      <c r="AX675" s="12" t="s">
        <v>77</v>
      </c>
      <c r="AY675" s="149" t="s">
        <v>161</v>
      </c>
    </row>
    <row r="676" spans="2:65" s="13" customFormat="1">
      <c r="B676" s="155"/>
      <c r="D676" s="144" t="s">
        <v>178</v>
      </c>
      <c r="E676" s="156" t="s">
        <v>1</v>
      </c>
      <c r="F676" s="157" t="s">
        <v>180</v>
      </c>
      <c r="H676" s="158">
        <v>126</v>
      </c>
      <c r="I676" s="159"/>
      <c r="L676" s="155"/>
      <c r="M676" s="160"/>
      <c r="T676" s="161"/>
      <c r="AT676" s="156" t="s">
        <v>178</v>
      </c>
      <c r="AU676" s="156" t="s">
        <v>87</v>
      </c>
      <c r="AV676" s="13" t="s">
        <v>169</v>
      </c>
      <c r="AW676" s="13" t="s">
        <v>33</v>
      </c>
      <c r="AX676" s="13" t="s">
        <v>85</v>
      </c>
      <c r="AY676" s="156" t="s">
        <v>161</v>
      </c>
    </row>
    <row r="677" spans="2:65" s="12" customFormat="1">
      <c r="B677" s="148"/>
      <c r="D677" s="144" t="s">
        <v>178</v>
      </c>
      <c r="F677" s="150" t="s">
        <v>1447</v>
      </c>
      <c r="H677" s="151">
        <v>138.91499999999999</v>
      </c>
      <c r="I677" s="152"/>
      <c r="L677" s="148"/>
      <c r="M677" s="153"/>
      <c r="T677" s="154"/>
      <c r="AT677" s="149" t="s">
        <v>178</v>
      </c>
      <c r="AU677" s="149" t="s">
        <v>87</v>
      </c>
      <c r="AV677" s="12" t="s">
        <v>87</v>
      </c>
      <c r="AW677" s="12" t="s">
        <v>4</v>
      </c>
      <c r="AX677" s="12" t="s">
        <v>85</v>
      </c>
      <c r="AY677" s="149" t="s">
        <v>161</v>
      </c>
    </row>
    <row r="678" spans="2:65" s="1" customFormat="1" ht="24.2" customHeight="1">
      <c r="B678" s="31"/>
      <c r="C678" s="131" t="s">
        <v>1448</v>
      </c>
      <c r="D678" s="131" t="s">
        <v>164</v>
      </c>
      <c r="E678" s="132" t="s">
        <v>1449</v>
      </c>
      <c r="F678" s="133" t="s">
        <v>1450</v>
      </c>
      <c r="G678" s="134" t="s">
        <v>175</v>
      </c>
      <c r="H678" s="135">
        <v>120</v>
      </c>
      <c r="I678" s="136">
        <v>40.86</v>
      </c>
      <c r="J678" s="137">
        <f>ROUND(I678*H678,2)</f>
        <v>4903.2</v>
      </c>
      <c r="K678" s="133" t="s">
        <v>168</v>
      </c>
      <c r="L678" s="31"/>
      <c r="M678" s="138" t="s">
        <v>1</v>
      </c>
      <c r="N678" s="139" t="s">
        <v>42</v>
      </c>
      <c r="P678" s="140">
        <f>O678*H678</f>
        <v>0</v>
      </c>
      <c r="Q678" s="140">
        <v>0</v>
      </c>
      <c r="R678" s="140">
        <f>Q678*H678</f>
        <v>0</v>
      </c>
      <c r="S678" s="140">
        <v>0</v>
      </c>
      <c r="T678" s="141">
        <f>S678*H678</f>
        <v>0</v>
      </c>
      <c r="AR678" s="142" t="s">
        <v>244</v>
      </c>
      <c r="AT678" s="142" t="s">
        <v>164</v>
      </c>
      <c r="AU678" s="142" t="s">
        <v>87</v>
      </c>
      <c r="AY678" s="16" t="s">
        <v>161</v>
      </c>
      <c r="BE678" s="143">
        <f>IF(N678="základní",J678,0)</f>
        <v>4903.2</v>
      </c>
      <c r="BF678" s="143">
        <f>IF(N678="snížená",J678,0)</f>
        <v>0</v>
      </c>
      <c r="BG678" s="143">
        <f>IF(N678="zákl. přenesená",J678,0)</f>
        <v>0</v>
      </c>
      <c r="BH678" s="143">
        <f>IF(N678="sníž. přenesená",J678,0)</f>
        <v>0</v>
      </c>
      <c r="BI678" s="143">
        <f>IF(N678="nulová",J678,0)</f>
        <v>0</v>
      </c>
      <c r="BJ678" s="16" t="s">
        <v>85</v>
      </c>
      <c r="BK678" s="143">
        <f>ROUND(I678*H678,2)</f>
        <v>4903.2</v>
      </c>
      <c r="BL678" s="16" t="s">
        <v>244</v>
      </c>
      <c r="BM678" s="142" t="s">
        <v>1451</v>
      </c>
    </row>
    <row r="679" spans="2:65" s="1" customFormat="1" ht="19.5">
      <c r="B679" s="31"/>
      <c r="D679" s="144" t="s">
        <v>171</v>
      </c>
      <c r="F679" s="145" t="s">
        <v>1406</v>
      </c>
      <c r="I679" s="146"/>
      <c r="L679" s="31"/>
      <c r="M679" s="147"/>
      <c r="T679" s="55"/>
      <c r="AT679" s="16" t="s">
        <v>171</v>
      </c>
      <c r="AU679" s="16" t="s">
        <v>87</v>
      </c>
    </row>
    <row r="680" spans="2:65" s="1" customFormat="1" ht="16.5" customHeight="1">
      <c r="B680" s="31"/>
      <c r="C680" s="173" t="s">
        <v>1452</v>
      </c>
      <c r="D680" s="173" t="s">
        <v>614</v>
      </c>
      <c r="E680" s="174" t="s">
        <v>1453</v>
      </c>
      <c r="F680" s="175" t="s">
        <v>1454</v>
      </c>
      <c r="G680" s="176" t="s">
        <v>1</v>
      </c>
      <c r="H680" s="177">
        <v>126</v>
      </c>
      <c r="I680" s="136">
        <v>323.7</v>
      </c>
      <c r="J680" s="178">
        <f>ROUND(I680*H680,2)</f>
        <v>40786.199999999997</v>
      </c>
      <c r="K680" s="175" t="s">
        <v>1</v>
      </c>
      <c r="L680" s="179"/>
      <c r="M680" s="180" t="s">
        <v>1</v>
      </c>
      <c r="N680" s="181" t="s">
        <v>42</v>
      </c>
      <c r="P680" s="140">
        <f>O680*H680</f>
        <v>0</v>
      </c>
      <c r="Q680" s="140">
        <v>0</v>
      </c>
      <c r="R680" s="140">
        <f>Q680*H680</f>
        <v>0</v>
      </c>
      <c r="S680" s="140">
        <v>0</v>
      </c>
      <c r="T680" s="141">
        <f>S680*H680</f>
        <v>0</v>
      </c>
      <c r="AR680" s="142" t="s">
        <v>317</v>
      </c>
      <c r="AT680" s="142" t="s">
        <v>614</v>
      </c>
      <c r="AU680" s="142" t="s">
        <v>87</v>
      </c>
      <c r="AY680" s="16" t="s">
        <v>161</v>
      </c>
      <c r="BE680" s="143">
        <f>IF(N680="základní",J680,0)</f>
        <v>40786.199999999997</v>
      </c>
      <c r="BF680" s="143">
        <f>IF(N680="snížená",J680,0)</f>
        <v>0</v>
      </c>
      <c r="BG680" s="143">
        <f>IF(N680="zákl. přenesená",J680,0)</f>
        <v>0</v>
      </c>
      <c r="BH680" s="143">
        <f>IF(N680="sníž. přenesená",J680,0)</f>
        <v>0</v>
      </c>
      <c r="BI680" s="143">
        <f>IF(N680="nulová",J680,0)</f>
        <v>0</v>
      </c>
      <c r="BJ680" s="16" t="s">
        <v>85</v>
      </c>
      <c r="BK680" s="143">
        <f>ROUND(I680*H680,2)</f>
        <v>40786.199999999997</v>
      </c>
      <c r="BL680" s="16" t="s">
        <v>244</v>
      </c>
      <c r="BM680" s="142" t="s">
        <v>1455</v>
      </c>
    </row>
    <row r="681" spans="2:65" s="12" customFormat="1">
      <c r="B681" s="148"/>
      <c r="D681" s="144" t="s">
        <v>178</v>
      </c>
      <c r="E681" s="149" t="s">
        <v>1</v>
      </c>
      <c r="F681" s="150" t="s">
        <v>1446</v>
      </c>
      <c r="H681" s="151">
        <v>126</v>
      </c>
      <c r="I681" s="152"/>
      <c r="L681" s="148"/>
      <c r="M681" s="153"/>
      <c r="T681" s="154"/>
      <c r="AT681" s="149" t="s">
        <v>178</v>
      </c>
      <c r="AU681" s="149" t="s">
        <v>87</v>
      </c>
      <c r="AV681" s="12" t="s">
        <v>87</v>
      </c>
      <c r="AW681" s="12" t="s">
        <v>33</v>
      </c>
      <c r="AX681" s="12" t="s">
        <v>77</v>
      </c>
      <c r="AY681" s="149" t="s">
        <v>161</v>
      </c>
    </row>
    <row r="682" spans="2:65" s="13" customFormat="1">
      <c r="B682" s="155"/>
      <c r="D682" s="144" t="s">
        <v>178</v>
      </c>
      <c r="E682" s="156" t="s">
        <v>1</v>
      </c>
      <c r="F682" s="157" t="s">
        <v>180</v>
      </c>
      <c r="H682" s="158">
        <v>126</v>
      </c>
      <c r="I682" s="159"/>
      <c r="L682" s="155"/>
      <c r="M682" s="160"/>
      <c r="T682" s="161"/>
      <c r="AT682" s="156" t="s">
        <v>178</v>
      </c>
      <c r="AU682" s="156" t="s">
        <v>87</v>
      </c>
      <c r="AV682" s="13" t="s">
        <v>169</v>
      </c>
      <c r="AW682" s="13" t="s">
        <v>33</v>
      </c>
      <c r="AX682" s="13" t="s">
        <v>85</v>
      </c>
      <c r="AY682" s="156" t="s">
        <v>161</v>
      </c>
    </row>
    <row r="683" spans="2:65" s="1" customFormat="1" ht="24.2" customHeight="1">
      <c r="B683" s="31"/>
      <c r="C683" s="131" t="s">
        <v>1456</v>
      </c>
      <c r="D683" s="131" t="s">
        <v>164</v>
      </c>
      <c r="E683" s="132" t="s">
        <v>1457</v>
      </c>
      <c r="F683" s="133" t="s">
        <v>1458</v>
      </c>
      <c r="G683" s="134" t="s">
        <v>175</v>
      </c>
      <c r="H683" s="135">
        <v>120</v>
      </c>
      <c r="I683" s="136">
        <v>80.319999999999993</v>
      </c>
      <c r="J683" s="137">
        <f>ROUND(I683*H683,2)</f>
        <v>9638.4</v>
      </c>
      <c r="K683" s="133" t="s">
        <v>168</v>
      </c>
      <c r="L683" s="31"/>
      <c r="M683" s="138" t="s">
        <v>1</v>
      </c>
      <c r="N683" s="139" t="s">
        <v>42</v>
      </c>
      <c r="P683" s="140">
        <f>O683*H683</f>
        <v>0</v>
      </c>
      <c r="Q683" s="140">
        <v>0</v>
      </c>
      <c r="R683" s="140">
        <f>Q683*H683</f>
        <v>0</v>
      </c>
      <c r="S683" s="140">
        <v>0</v>
      </c>
      <c r="T683" s="141">
        <f>S683*H683</f>
        <v>0</v>
      </c>
      <c r="AR683" s="142" t="s">
        <v>244</v>
      </c>
      <c r="AT683" s="142" t="s">
        <v>164</v>
      </c>
      <c r="AU683" s="142" t="s">
        <v>87</v>
      </c>
      <c r="AY683" s="16" t="s">
        <v>161</v>
      </c>
      <c r="BE683" s="143">
        <f>IF(N683="základní",J683,0)</f>
        <v>9638.4</v>
      </c>
      <c r="BF683" s="143">
        <f>IF(N683="snížená",J683,0)</f>
        <v>0</v>
      </c>
      <c r="BG683" s="143">
        <f>IF(N683="zákl. přenesená",J683,0)</f>
        <v>0</v>
      </c>
      <c r="BH683" s="143">
        <f>IF(N683="sníž. přenesená",J683,0)</f>
        <v>0</v>
      </c>
      <c r="BI683" s="143">
        <f>IF(N683="nulová",J683,0)</f>
        <v>0</v>
      </c>
      <c r="BJ683" s="16" t="s">
        <v>85</v>
      </c>
      <c r="BK683" s="143">
        <f>ROUND(I683*H683,2)</f>
        <v>9638.4</v>
      </c>
      <c r="BL683" s="16" t="s">
        <v>244</v>
      </c>
      <c r="BM683" s="142" t="s">
        <v>1459</v>
      </c>
    </row>
    <row r="684" spans="2:65" s="1" customFormat="1" ht="19.5">
      <c r="B684" s="31"/>
      <c r="D684" s="144" t="s">
        <v>171</v>
      </c>
      <c r="F684" s="145" t="s">
        <v>1406</v>
      </c>
      <c r="I684" s="146"/>
      <c r="L684" s="31"/>
      <c r="M684" s="147"/>
      <c r="T684" s="55"/>
      <c r="AT684" s="16" t="s">
        <v>171</v>
      </c>
      <c r="AU684" s="16" t="s">
        <v>87</v>
      </c>
    </row>
    <row r="685" spans="2:65" s="1" customFormat="1" ht="16.5" customHeight="1">
      <c r="B685" s="31"/>
      <c r="C685" s="173" t="s">
        <v>1460</v>
      </c>
      <c r="D685" s="173" t="s">
        <v>614</v>
      </c>
      <c r="E685" s="174" t="s">
        <v>1461</v>
      </c>
      <c r="F685" s="175" t="s">
        <v>1462</v>
      </c>
      <c r="G685" s="176" t="s">
        <v>175</v>
      </c>
      <c r="H685" s="177">
        <v>120</v>
      </c>
      <c r="I685" s="136">
        <v>579.54999999999995</v>
      </c>
      <c r="J685" s="178">
        <f>ROUND(I685*H685,2)</f>
        <v>69546</v>
      </c>
      <c r="K685" s="175" t="s">
        <v>168</v>
      </c>
      <c r="L685" s="179"/>
      <c r="M685" s="180" t="s">
        <v>1</v>
      </c>
      <c r="N685" s="181" t="s">
        <v>42</v>
      </c>
      <c r="P685" s="140">
        <f>O685*H685</f>
        <v>0</v>
      </c>
      <c r="Q685" s="140">
        <v>1.0999999999999999E-2</v>
      </c>
      <c r="R685" s="140">
        <f>Q685*H685</f>
        <v>1.3199999999999998</v>
      </c>
      <c r="S685" s="140">
        <v>0</v>
      </c>
      <c r="T685" s="141">
        <f>S685*H685</f>
        <v>0</v>
      </c>
      <c r="AR685" s="142" t="s">
        <v>317</v>
      </c>
      <c r="AT685" s="142" t="s">
        <v>614</v>
      </c>
      <c r="AU685" s="142" t="s">
        <v>87</v>
      </c>
      <c r="AY685" s="16" t="s">
        <v>161</v>
      </c>
      <c r="BE685" s="143">
        <f>IF(N685="základní",J685,0)</f>
        <v>69546</v>
      </c>
      <c r="BF685" s="143">
        <f>IF(N685="snížená",J685,0)</f>
        <v>0</v>
      </c>
      <c r="BG685" s="143">
        <f>IF(N685="zákl. přenesená",J685,0)</f>
        <v>0</v>
      </c>
      <c r="BH685" s="143">
        <f>IF(N685="sníž. přenesená",J685,0)</f>
        <v>0</v>
      </c>
      <c r="BI685" s="143">
        <f>IF(N685="nulová",J685,0)</f>
        <v>0</v>
      </c>
      <c r="BJ685" s="16" t="s">
        <v>85</v>
      </c>
      <c r="BK685" s="143">
        <f>ROUND(I685*H685,2)</f>
        <v>69546</v>
      </c>
      <c r="BL685" s="16" t="s">
        <v>244</v>
      </c>
      <c r="BM685" s="142" t="s">
        <v>1463</v>
      </c>
    </row>
    <row r="686" spans="2:65" s="1" customFormat="1" ht="24.2" customHeight="1">
      <c r="B686" s="31"/>
      <c r="C686" s="131" t="s">
        <v>1464</v>
      </c>
      <c r="D686" s="131" t="s">
        <v>164</v>
      </c>
      <c r="E686" s="132" t="s">
        <v>1465</v>
      </c>
      <c r="F686" s="133" t="s">
        <v>1466</v>
      </c>
      <c r="G686" s="134" t="s">
        <v>207</v>
      </c>
      <c r="H686" s="135">
        <v>173.4</v>
      </c>
      <c r="I686" s="136">
        <v>43.69</v>
      </c>
      <c r="J686" s="137">
        <f>ROUND(I686*H686,2)</f>
        <v>7575.85</v>
      </c>
      <c r="K686" s="133" t="s">
        <v>168</v>
      </c>
      <c r="L686" s="31"/>
      <c r="M686" s="138" t="s">
        <v>1</v>
      </c>
      <c r="N686" s="139" t="s">
        <v>42</v>
      </c>
      <c r="P686" s="140">
        <f>O686*H686</f>
        <v>0</v>
      </c>
      <c r="Q686" s="140">
        <v>2.0000000000000002E-5</v>
      </c>
      <c r="R686" s="140">
        <f>Q686*H686</f>
        <v>3.4680000000000006E-3</v>
      </c>
      <c r="S686" s="140">
        <v>0</v>
      </c>
      <c r="T686" s="141">
        <f>S686*H686</f>
        <v>0</v>
      </c>
      <c r="AR686" s="142" t="s">
        <v>244</v>
      </c>
      <c r="AT686" s="142" t="s">
        <v>164</v>
      </c>
      <c r="AU686" s="142" t="s">
        <v>87</v>
      </c>
      <c r="AY686" s="16" t="s">
        <v>161</v>
      </c>
      <c r="BE686" s="143">
        <f>IF(N686="základní",J686,0)</f>
        <v>7575.85</v>
      </c>
      <c r="BF686" s="143">
        <f>IF(N686="snížená",J686,0)</f>
        <v>0</v>
      </c>
      <c r="BG686" s="143">
        <f>IF(N686="zákl. přenesená",J686,0)</f>
        <v>0</v>
      </c>
      <c r="BH686" s="143">
        <f>IF(N686="sníž. přenesená",J686,0)</f>
        <v>0</v>
      </c>
      <c r="BI686" s="143">
        <f>IF(N686="nulová",J686,0)</f>
        <v>0</v>
      </c>
      <c r="BJ686" s="16" t="s">
        <v>85</v>
      </c>
      <c r="BK686" s="143">
        <f>ROUND(I686*H686,2)</f>
        <v>7575.85</v>
      </c>
      <c r="BL686" s="16" t="s">
        <v>244</v>
      </c>
      <c r="BM686" s="142" t="s">
        <v>1467</v>
      </c>
    </row>
    <row r="687" spans="2:65" s="12" customFormat="1">
      <c r="B687" s="148"/>
      <c r="D687" s="144" t="s">
        <v>178</v>
      </c>
      <c r="E687" s="149" t="s">
        <v>1</v>
      </c>
      <c r="F687" s="150" t="s">
        <v>1468</v>
      </c>
      <c r="H687" s="151">
        <v>173.4</v>
      </c>
      <c r="I687" s="152"/>
      <c r="L687" s="148"/>
      <c r="M687" s="153"/>
      <c r="T687" s="154"/>
      <c r="AT687" s="149" t="s">
        <v>178</v>
      </c>
      <c r="AU687" s="149" t="s">
        <v>87</v>
      </c>
      <c r="AV687" s="12" t="s">
        <v>87</v>
      </c>
      <c r="AW687" s="12" t="s">
        <v>33</v>
      </c>
      <c r="AX687" s="12" t="s">
        <v>77</v>
      </c>
      <c r="AY687" s="149" t="s">
        <v>161</v>
      </c>
    </row>
    <row r="688" spans="2:65" s="13" customFormat="1">
      <c r="B688" s="155"/>
      <c r="D688" s="144" t="s">
        <v>178</v>
      </c>
      <c r="E688" s="156" t="s">
        <v>1</v>
      </c>
      <c r="F688" s="157" t="s">
        <v>180</v>
      </c>
      <c r="H688" s="158">
        <v>173.4</v>
      </c>
      <c r="I688" s="159"/>
      <c r="L688" s="155"/>
      <c r="M688" s="160"/>
      <c r="T688" s="161"/>
      <c r="AT688" s="156" t="s">
        <v>178</v>
      </c>
      <c r="AU688" s="156" t="s">
        <v>87</v>
      </c>
      <c r="AV688" s="13" t="s">
        <v>169</v>
      </c>
      <c r="AW688" s="13" t="s">
        <v>33</v>
      </c>
      <c r="AX688" s="13" t="s">
        <v>85</v>
      </c>
      <c r="AY688" s="156" t="s">
        <v>161</v>
      </c>
    </row>
    <row r="689" spans="2:65" s="1" customFormat="1" ht="16.5" customHeight="1">
      <c r="B689" s="31"/>
      <c r="C689" s="173" t="s">
        <v>1469</v>
      </c>
      <c r="D689" s="173" t="s">
        <v>614</v>
      </c>
      <c r="E689" s="174" t="s">
        <v>1470</v>
      </c>
      <c r="F689" s="175" t="s">
        <v>1471</v>
      </c>
      <c r="G689" s="176" t="s">
        <v>207</v>
      </c>
      <c r="H689" s="177">
        <v>176.86799999999999</v>
      </c>
      <c r="I689" s="136">
        <v>365.07</v>
      </c>
      <c r="J689" s="178">
        <f>ROUND(I689*H689,2)</f>
        <v>64569.2</v>
      </c>
      <c r="K689" s="175" t="s">
        <v>168</v>
      </c>
      <c r="L689" s="179"/>
      <c r="M689" s="180" t="s">
        <v>1</v>
      </c>
      <c r="N689" s="181" t="s">
        <v>42</v>
      </c>
      <c r="P689" s="140">
        <f>O689*H689</f>
        <v>0</v>
      </c>
      <c r="Q689" s="140">
        <v>5.0000000000000001E-4</v>
      </c>
      <c r="R689" s="140">
        <f>Q689*H689</f>
        <v>8.8433999999999999E-2</v>
      </c>
      <c r="S689" s="140">
        <v>0</v>
      </c>
      <c r="T689" s="141">
        <f>S689*H689</f>
        <v>0</v>
      </c>
      <c r="AR689" s="142" t="s">
        <v>317</v>
      </c>
      <c r="AT689" s="142" t="s">
        <v>614</v>
      </c>
      <c r="AU689" s="142" t="s">
        <v>87</v>
      </c>
      <c r="AY689" s="16" t="s">
        <v>161</v>
      </c>
      <c r="BE689" s="143">
        <f>IF(N689="základní",J689,0)</f>
        <v>64569.2</v>
      </c>
      <c r="BF689" s="143">
        <f>IF(N689="snížená",J689,0)</f>
        <v>0</v>
      </c>
      <c r="BG689" s="143">
        <f>IF(N689="zákl. přenesená",J689,0)</f>
        <v>0</v>
      </c>
      <c r="BH689" s="143">
        <f>IF(N689="sníž. přenesená",J689,0)</f>
        <v>0</v>
      </c>
      <c r="BI689" s="143">
        <f>IF(N689="nulová",J689,0)</f>
        <v>0</v>
      </c>
      <c r="BJ689" s="16" t="s">
        <v>85</v>
      </c>
      <c r="BK689" s="143">
        <f>ROUND(I689*H689,2)</f>
        <v>64569.2</v>
      </c>
      <c r="BL689" s="16" t="s">
        <v>244</v>
      </c>
      <c r="BM689" s="142" t="s">
        <v>1472</v>
      </c>
    </row>
    <row r="690" spans="2:65" s="12" customFormat="1">
      <c r="B690" s="148"/>
      <c r="D690" s="144" t="s">
        <v>178</v>
      </c>
      <c r="E690" s="149" t="s">
        <v>1</v>
      </c>
      <c r="F690" s="150" t="s">
        <v>1473</v>
      </c>
      <c r="H690" s="151">
        <v>176.86799999999999</v>
      </c>
      <c r="I690" s="152"/>
      <c r="L690" s="148"/>
      <c r="M690" s="153"/>
      <c r="T690" s="154"/>
      <c r="AT690" s="149" t="s">
        <v>178</v>
      </c>
      <c r="AU690" s="149" t="s">
        <v>87</v>
      </c>
      <c r="AV690" s="12" t="s">
        <v>87</v>
      </c>
      <c r="AW690" s="12" t="s">
        <v>33</v>
      </c>
      <c r="AX690" s="12" t="s">
        <v>77</v>
      </c>
      <c r="AY690" s="149" t="s">
        <v>161</v>
      </c>
    </row>
    <row r="691" spans="2:65" s="13" customFormat="1">
      <c r="B691" s="155"/>
      <c r="D691" s="144" t="s">
        <v>178</v>
      </c>
      <c r="E691" s="156" t="s">
        <v>1</v>
      </c>
      <c r="F691" s="157" t="s">
        <v>180</v>
      </c>
      <c r="H691" s="158">
        <v>176.86799999999999</v>
      </c>
      <c r="I691" s="159"/>
      <c r="L691" s="155"/>
      <c r="M691" s="160"/>
      <c r="T691" s="161"/>
      <c r="AT691" s="156" t="s">
        <v>178</v>
      </c>
      <c r="AU691" s="156" t="s">
        <v>87</v>
      </c>
      <c r="AV691" s="13" t="s">
        <v>169</v>
      </c>
      <c r="AW691" s="13" t="s">
        <v>33</v>
      </c>
      <c r="AX691" s="13" t="s">
        <v>85</v>
      </c>
      <c r="AY691" s="156" t="s">
        <v>161</v>
      </c>
    </row>
    <row r="692" spans="2:65" s="1" customFormat="1" ht="16.5" customHeight="1">
      <c r="B692" s="31"/>
      <c r="C692" s="173" t="s">
        <v>1474</v>
      </c>
      <c r="D692" s="173" t="s">
        <v>614</v>
      </c>
      <c r="E692" s="174" t="s">
        <v>1475</v>
      </c>
      <c r="F692" s="175" t="s">
        <v>1476</v>
      </c>
      <c r="G692" s="176" t="s">
        <v>1477</v>
      </c>
      <c r="H692" s="177">
        <v>12</v>
      </c>
      <c r="I692" s="136">
        <v>84.22</v>
      </c>
      <c r="J692" s="178">
        <f>ROUND(I692*H692,2)</f>
        <v>1010.64</v>
      </c>
      <c r="K692" s="175" t="s">
        <v>1</v>
      </c>
      <c r="L692" s="179"/>
      <c r="M692" s="180" t="s">
        <v>1</v>
      </c>
      <c r="N692" s="181" t="s">
        <v>42</v>
      </c>
      <c r="P692" s="140">
        <f>O692*H692</f>
        <v>0</v>
      </c>
      <c r="Q692" s="140">
        <v>0</v>
      </c>
      <c r="R692" s="140">
        <f>Q692*H692</f>
        <v>0</v>
      </c>
      <c r="S692" s="140">
        <v>0</v>
      </c>
      <c r="T692" s="141">
        <f>S692*H692</f>
        <v>0</v>
      </c>
      <c r="AR692" s="142" t="s">
        <v>317</v>
      </c>
      <c r="AT692" s="142" t="s">
        <v>614</v>
      </c>
      <c r="AU692" s="142" t="s">
        <v>87</v>
      </c>
      <c r="AY692" s="16" t="s">
        <v>161</v>
      </c>
      <c r="BE692" s="143">
        <f>IF(N692="základní",J692,0)</f>
        <v>1010.64</v>
      </c>
      <c r="BF692" s="143">
        <f>IF(N692="snížená",J692,0)</f>
        <v>0</v>
      </c>
      <c r="BG692" s="143">
        <f>IF(N692="zákl. přenesená",J692,0)</f>
        <v>0</v>
      </c>
      <c r="BH692" s="143">
        <f>IF(N692="sníž. přenesená",J692,0)</f>
        <v>0</v>
      </c>
      <c r="BI692" s="143">
        <f>IF(N692="nulová",J692,0)</f>
        <v>0</v>
      </c>
      <c r="BJ692" s="16" t="s">
        <v>85</v>
      </c>
      <c r="BK692" s="143">
        <f>ROUND(I692*H692,2)</f>
        <v>1010.64</v>
      </c>
      <c r="BL692" s="16" t="s">
        <v>244</v>
      </c>
      <c r="BM692" s="142" t="s">
        <v>1478</v>
      </c>
    </row>
    <row r="693" spans="2:65" s="1" customFormat="1" ht="24.2" customHeight="1">
      <c r="B693" s="31"/>
      <c r="C693" s="131" t="s">
        <v>1479</v>
      </c>
      <c r="D693" s="131" t="s">
        <v>164</v>
      </c>
      <c r="E693" s="132" t="s">
        <v>1480</v>
      </c>
      <c r="F693" s="133" t="s">
        <v>1481</v>
      </c>
      <c r="G693" s="134" t="s">
        <v>1380</v>
      </c>
      <c r="H693" s="182">
        <v>5000</v>
      </c>
      <c r="I693" s="136">
        <v>2.5117254199999999</v>
      </c>
      <c r="J693" s="137">
        <f>ROUND(I693*H693,2)</f>
        <v>12558.63</v>
      </c>
      <c r="K693" s="133" t="s">
        <v>168</v>
      </c>
      <c r="L693" s="31"/>
      <c r="M693" s="138" t="s">
        <v>1</v>
      </c>
      <c r="N693" s="139" t="s">
        <v>42</v>
      </c>
      <c r="P693" s="140">
        <f>O693*H693</f>
        <v>0</v>
      </c>
      <c r="Q693" s="140">
        <v>0</v>
      </c>
      <c r="R693" s="140">
        <f>Q693*H693</f>
        <v>0</v>
      </c>
      <c r="S693" s="140">
        <v>0</v>
      </c>
      <c r="T693" s="141">
        <f>S693*H693</f>
        <v>0</v>
      </c>
      <c r="AR693" s="142" t="s">
        <v>244</v>
      </c>
      <c r="AT693" s="142" t="s">
        <v>164</v>
      </c>
      <c r="AU693" s="142" t="s">
        <v>87</v>
      </c>
      <c r="AY693" s="16" t="s">
        <v>161</v>
      </c>
      <c r="BE693" s="143">
        <f>IF(N693="základní",J693,0)</f>
        <v>12558.63</v>
      </c>
      <c r="BF693" s="143">
        <f>IF(N693="snížená",J693,0)</f>
        <v>0</v>
      </c>
      <c r="BG693" s="143">
        <f>IF(N693="zákl. přenesená",J693,0)</f>
        <v>0</v>
      </c>
      <c r="BH693" s="143">
        <f>IF(N693="sníž. přenesená",J693,0)</f>
        <v>0</v>
      </c>
      <c r="BI693" s="143">
        <f>IF(N693="nulová",J693,0)</f>
        <v>0</v>
      </c>
      <c r="BJ693" s="16" t="s">
        <v>85</v>
      </c>
      <c r="BK693" s="143">
        <f>ROUND(I693*H693,2)</f>
        <v>12558.63</v>
      </c>
      <c r="BL693" s="16" t="s">
        <v>244</v>
      </c>
      <c r="BM693" s="142" t="s">
        <v>1482</v>
      </c>
    </row>
    <row r="694" spans="2:65" s="11" customFormat="1" ht="22.9" customHeight="1">
      <c r="B694" s="119"/>
      <c r="D694" s="120" t="s">
        <v>76</v>
      </c>
      <c r="E694" s="129" t="s">
        <v>1483</v>
      </c>
      <c r="F694" s="129" t="s">
        <v>1484</v>
      </c>
      <c r="I694" s="122"/>
      <c r="J694" s="130">
        <f>BK694</f>
        <v>607982.96</v>
      </c>
      <c r="L694" s="119"/>
      <c r="M694" s="124"/>
      <c r="P694" s="125">
        <f>SUM(P695:P726)</f>
        <v>0</v>
      </c>
      <c r="R694" s="125">
        <f>SUM(R695:R726)</f>
        <v>4.1751431999999991</v>
      </c>
      <c r="T694" s="126">
        <f>SUM(T695:T726)</f>
        <v>0</v>
      </c>
      <c r="AR694" s="120" t="s">
        <v>87</v>
      </c>
      <c r="AT694" s="127" t="s">
        <v>76</v>
      </c>
      <c r="AU694" s="127" t="s">
        <v>85</v>
      </c>
      <c r="AY694" s="120" t="s">
        <v>161</v>
      </c>
      <c r="BK694" s="128">
        <f>SUM(BK695:BK726)</f>
        <v>607982.96</v>
      </c>
    </row>
    <row r="695" spans="2:65" s="1" customFormat="1" ht="24.2" customHeight="1">
      <c r="B695" s="31"/>
      <c r="C695" s="131" t="s">
        <v>1485</v>
      </c>
      <c r="D695" s="131" t="s">
        <v>164</v>
      </c>
      <c r="E695" s="132" t="s">
        <v>1486</v>
      </c>
      <c r="F695" s="133" t="s">
        <v>1487</v>
      </c>
      <c r="G695" s="134" t="s">
        <v>175</v>
      </c>
      <c r="H695" s="135">
        <v>1012.32</v>
      </c>
      <c r="I695" s="136">
        <v>47.86</v>
      </c>
      <c r="J695" s="137">
        <f>ROUND(I695*H695,2)</f>
        <v>48449.64</v>
      </c>
      <c r="K695" s="133" t="s">
        <v>168</v>
      </c>
      <c r="L695" s="31"/>
      <c r="M695" s="138" t="s">
        <v>1</v>
      </c>
      <c r="N695" s="139" t="s">
        <v>42</v>
      </c>
      <c r="P695" s="140">
        <f>O695*H695</f>
        <v>0</v>
      </c>
      <c r="Q695" s="140">
        <v>0</v>
      </c>
      <c r="R695" s="140">
        <f>Q695*H695</f>
        <v>0</v>
      </c>
      <c r="S695" s="140">
        <v>0</v>
      </c>
      <c r="T695" s="141">
        <f>S695*H695</f>
        <v>0</v>
      </c>
      <c r="AR695" s="142" t="s">
        <v>244</v>
      </c>
      <c r="AT695" s="142" t="s">
        <v>164</v>
      </c>
      <c r="AU695" s="142" t="s">
        <v>87</v>
      </c>
      <c r="AY695" s="16" t="s">
        <v>161</v>
      </c>
      <c r="BE695" s="143">
        <f>IF(N695="základní",J695,0)</f>
        <v>48449.64</v>
      </c>
      <c r="BF695" s="143">
        <f>IF(N695="snížená",J695,0)</f>
        <v>0</v>
      </c>
      <c r="BG695" s="143">
        <f>IF(N695="zákl. přenesená",J695,0)</f>
        <v>0</v>
      </c>
      <c r="BH695" s="143">
        <f>IF(N695="sníž. přenesená",J695,0)</f>
        <v>0</v>
      </c>
      <c r="BI695" s="143">
        <f>IF(N695="nulová",J695,0)</f>
        <v>0</v>
      </c>
      <c r="BJ695" s="16" t="s">
        <v>85</v>
      </c>
      <c r="BK695" s="143">
        <f>ROUND(I695*H695,2)</f>
        <v>48449.64</v>
      </c>
      <c r="BL695" s="16" t="s">
        <v>244</v>
      </c>
      <c r="BM695" s="142" t="s">
        <v>1488</v>
      </c>
    </row>
    <row r="696" spans="2:65" s="1" customFormat="1" ht="19.5">
      <c r="B696" s="31"/>
      <c r="D696" s="144" t="s">
        <v>171</v>
      </c>
      <c r="F696" s="145" t="s">
        <v>719</v>
      </c>
      <c r="I696" s="146"/>
      <c r="L696" s="31"/>
      <c r="M696" s="147"/>
      <c r="T696" s="55"/>
      <c r="AT696" s="16" t="s">
        <v>171</v>
      </c>
      <c r="AU696" s="16" t="s">
        <v>87</v>
      </c>
    </row>
    <row r="697" spans="2:65" s="14" customFormat="1">
      <c r="B697" s="162"/>
      <c r="D697" s="144" t="s">
        <v>178</v>
      </c>
      <c r="E697" s="163" t="s">
        <v>1</v>
      </c>
      <c r="F697" s="164" t="s">
        <v>333</v>
      </c>
      <c r="H697" s="163" t="s">
        <v>1</v>
      </c>
      <c r="I697" s="165"/>
      <c r="L697" s="162"/>
      <c r="M697" s="166"/>
      <c r="T697" s="167"/>
      <c r="AT697" s="163" t="s">
        <v>178</v>
      </c>
      <c r="AU697" s="163" t="s">
        <v>87</v>
      </c>
      <c r="AV697" s="14" t="s">
        <v>85</v>
      </c>
      <c r="AW697" s="14" t="s">
        <v>33</v>
      </c>
      <c r="AX697" s="14" t="s">
        <v>77</v>
      </c>
      <c r="AY697" s="163" t="s">
        <v>161</v>
      </c>
    </row>
    <row r="698" spans="2:65" s="12" customFormat="1">
      <c r="B698" s="148"/>
      <c r="D698" s="144" t="s">
        <v>178</v>
      </c>
      <c r="E698" s="149" t="s">
        <v>1</v>
      </c>
      <c r="F698" s="150" t="s">
        <v>1489</v>
      </c>
      <c r="H698" s="151">
        <v>856.45</v>
      </c>
      <c r="I698" s="152"/>
      <c r="L698" s="148"/>
      <c r="M698" s="153"/>
      <c r="T698" s="154"/>
      <c r="AT698" s="149" t="s">
        <v>178</v>
      </c>
      <c r="AU698" s="149" t="s">
        <v>87</v>
      </c>
      <c r="AV698" s="12" t="s">
        <v>87</v>
      </c>
      <c r="AW698" s="12" t="s">
        <v>33</v>
      </c>
      <c r="AX698" s="12" t="s">
        <v>77</v>
      </c>
      <c r="AY698" s="149" t="s">
        <v>161</v>
      </c>
    </row>
    <row r="699" spans="2:65" s="14" customFormat="1">
      <c r="B699" s="162"/>
      <c r="D699" s="144" t="s">
        <v>178</v>
      </c>
      <c r="E699" s="163" t="s">
        <v>1</v>
      </c>
      <c r="F699" s="164" t="s">
        <v>1490</v>
      </c>
      <c r="H699" s="163" t="s">
        <v>1</v>
      </c>
      <c r="I699" s="165"/>
      <c r="L699" s="162"/>
      <c r="M699" s="166"/>
      <c r="T699" s="167"/>
      <c r="AT699" s="163" t="s">
        <v>178</v>
      </c>
      <c r="AU699" s="163" t="s">
        <v>87</v>
      </c>
      <c r="AV699" s="14" t="s">
        <v>85</v>
      </c>
      <c r="AW699" s="14" t="s">
        <v>33</v>
      </c>
      <c r="AX699" s="14" t="s">
        <v>77</v>
      </c>
      <c r="AY699" s="163" t="s">
        <v>161</v>
      </c>
    </row>
    <row r="700" spans="2:65" s="12" customFormat="1">
      <c r="B700" s="148"/>
      <c r="D700" s="144" t="s">
        <v>178</v>
      </c>
      <c r="E700" s="149" t="s">
        <v>1</v>
      </c>
      <c r="F700" s="150" t="s">
        <v>1491</v>
      </c>
      <c r="H700" s="151">
        <v>155.87</v>
      </c>
      <c r="I700" s="152"/>
      <c r="L700" s="148"/>
      <c r="M700" s="153"/>
      <c r="T700" s="154"/>
      <c r="AT700" s="149" t="s">
        <v>178</v>
      </c>
      <c r="AU700" s="149" t="s">
        <v>87</v>
      </c>
      <c r="AV700" s="12" t="s">
        <v>87</v>
      </c>
      <c r="AW700" s="12" t="s">
        <v>33</v>
      </c>
      <c r="AX700" s="12" t="s">
        <v>77</v>
      </c>
      <c r="AY700" s="149" t="s">
        <v>161</v>
      </c>
    </row>
    <row r="701" spans="2:65" s="13" customFormat="1">
      <c r="B701" s="155"/>
      <c r="D701" s="144" t="s">
        <v>178</v>
      </c>
      <c r="E701" s="156" t="s">
        <v>1</v>
      </c>
      <c r="F701" s="157" t="s">
        <v>180</v>
      </c>
      <c r="H701" s="158">
        <v>1012.32</v>
      </c>
      <c r="I701" s="159"/>
      <c r="L701" s="155"/>
      <c r="M701" s="160"/>
      <c r="T701" s="161"/>
      <c r="AT701" s="156" t="s">
        <v>178</v>
      </c>
      <c r="AU701" s="156" t="s">
        <v>87</v>
      </c>
      <c r="AV701" s="13" t="s">
        <v>169</v>
      </c>
      <c r="AW701" s="13" t="s">
        <v>33</v>
      </c>
      <c r="AX701" s="13" t="s">
        <v>85</v>
      </c>
      <c r="AY701" s="156" t="s">
        <v>161</v>
      </c>
    </row>
    <row r="702" spans="2:65" s="1" customFormat="1" ht="24.2" customHeight="1">
      <c r="B702" s="31"/>
      <c r="C702" s="173" t="s">
        <v>1492</v>
      </c>
      <c r="D702" s="173" t="s">
        <v>614</v>
      </c>
      <c r="E702" s="174" t="s">
        <v>1493</v>
      </c>
      <c r="F702" s="175" t="s">
        <v>1494</v>
      </c>
      <c r="G702" s="176" t="s">
        <v>175</v>
      </c>
      <c r="H702" s="177">
        <v>1062.9359999999999</v>
      </c>
      <c r="I702" s="136">
        <v>191.86</v>
      </c>
      <c r="J702" s="178">
        <f>ROUND(I702*H702,2)</f>
        <v>203934.9</v>
      </c>
      <c r="K702" s="175" t="s">
        <v>168</v>
      </c>
      <c r="L702" s="179"/>
      <c r="M702" s="180" t="s">
        <v>1</v>
      </c>
      <c r="N702" s="181" t="s">
        <v>42</v>
      </c>
      <c r="P702" s="140">
        <f>O702*H702</f>
        <v>0</v>
      </c>
      <c r="Q702" s="140">
        <v>2.4499999999999999E-3</v>
      </c>
      <c r="R702" s="140">
        <f>Q702*H702</f>
        <v>2.6041931999999997</v>
      </c>
      <c r="S702" s="140">
        <v>0</v>
      </c>
      <c r="T702" s="141">
        <f>S702*H702</f>
        <v>0</v>
      </c>
      <c r="AR702" s="142" t="s">
        <v>317</v>
      </c>
      <c r="AT702" s="142" t="s">
        <v>614</v>
      </c>
      <c r="AU702" s="142" t="s">
        <v>87</v>
      </c>
      <c r="AY702" s="16" t="s">
        <v>161</v>
      </c>
      <c r="BE702" s="143">
        <f>IF(N702="základní",J702,0)</f>
        <v>203934.9</v>
      </c>
      <c r="BF702" s="143">
        <f>IF(N702="snížená",J702,0)</f>
        <v>0</v>
      </c>
      <c r="BG702" s="143">
        <f>IF(N702="zákl. přenesená",J702,0)</f>
        <v>0</v>
      </c>
      <c r="BH702" s="143">
        <f>IF(N702="sníž. přenesená",J702,0)</f>
        <v>0</v>
      </c>
      <c r="BI702" s="143">
        <f>IF(N702="nulová",J702,0)</f>
        <v>0</v>
      </c>
      <c r="BJ702" s="16" t="s">
        <v>85</v>
      </c>
      <c r="BK702" s="143">
        <f>ROUND(I702*H702,2)</f>
        <v>203934.9</v>
      </c>
      <c r="BL702" s="16" t="s">
        <v>244</v>
      </c>
      <c r="BM702" s="142" t="s">
        <v>1495</v>
      </c>
    </row>
    <row r="703" spans="2:65" s="12" customFormat="1">
      <c r="B703" s="148"/>
      <c r="D703" s="144" t="s">
        <v>178</v>
      </c>
      <c r="E703" s="149" t="s">
        <v>1</v>
      </c>
      <c r="F703" s="150" t="s">
        <v>1496</v>
      </c>
      <c r="H703" s="151">
        <v>1062.9359999999999</v>
      </c>
      <c r="I703" s="152"/>
      <c r="L703" s="148"/>
      <c r="M703" s="153"/>
      <c r="T703" s="154"/>
      <c r="AT703" s="149" t="s">
        <v>178</v>
      </c>
      <c r="AU703" s="149" t="s">
        <v>87</v>
      </c>
      <c r="AV703" s="12" t="s">
        <v>87</v>
      </c>
      <c r="AW703" s="12" t="s">
        <v>33</v>
      </c>
      <c r="AX703" s="12" t="s">
        <v>77</v>
      </c>
      <c r="AY703" s="149" t="s">
        <v>161</v>
      </c>
    </row>
    <row r="704" spans="2:65" s="13" customFormat="1">
      <c r="B704" s="155"/>
      <c r="D704" s="144" t="s">
        <v>178</v>
      </c>
      <c r="E704" s="156" t="s">
        <v>1</v>
      </c>
      <c r="F704" s="157" t="s">
        <v>180</v>
      </c>
      <c r="H704" s="158">
        <v>1062.9359999999999</v>
      </c>
      <c r="I704" s="159"/>
      <c r="L704" s="155"/>
      <c r="M704" s="160"/>
      <c r="T704" s="161"/>
      <c r="AT704" s="156" t="s">
        <v>178</v>
      </c>
      <c r="AU704" s="156" t="s">
        <v>87</v>
      </c>
      <c r="AV704" s="13" t="s">
        <v>169</v>
      </c>
      <c r="AW704" s="13" t="s">
        <v>33</v>
      </c>
      <c r="AX704" s="13" t="s">
        <v>85</v>
      </c>
      <c r="AY704" s="156" t="s">
        <v>161</v>
      </c>
    </row>
    <row r="705" spans="2:65" s="1" customFormat="1" ht="24.2" customHeight="1">
      <c r="B705" s="31"/>
      <c r="C705" s="131" t="s">
        <v>1497</v>
      </c>
      <c r="D705" s="131" t="s">
        <v>164</v>
      </c>
      <c r="E705" s="132" t="s">
        <v>1498</v>
      </c>
      <c r="F705" s="133" t="s">
        <v>1499</v>
      </c>
      <c r="G705" s="134" t="s">
        <v>175</v>
      </c>
      <c r="H705" s="135">
        <v>432.5</v>
      </c>
      <c r="I705" s="136">
        <v>42.08</v>
      </c>
      <c r="J705" s="137">
        <f>ROUND(I705*H705,2)</f>
        <v>18199.599999999999</v>
      </c>
      <c r="K705" s="133" t="s">
        <v>168</v>
      </c>
      <c r="L705" s="31"/>
      <c r="M705" s="138" t="s">
        <v>1</v>
      </c>
      <c r="N705" s="139" t="s">
        <v>42</v>
      </c>
      <c r="P705" s="140">
        <f>O705*H705</f>
        <v>0</v>
      </c>
      <c r="Q705" s="140">
        <v>0</v>
      </c>
      <c r="R705" s="140">
        <f>Q705*H705</f>
        <v>0</v>
      </c>
      <c r="S705" s="140">
        <v>0</v>
      </c>
      <c r="T705" s="141">
        <f>S705*H705</f>
        <v>0</v>
      </c>
      <c r="AR705" s="142" t="s">
        <v>244</v>
      </c>
      <c r="AT705" s="142" t="s">
        <v>164</v>
      </c>
      <c r="AU705" s="142" t="s">
        <v>87</v>
      </c>
      <c r="AY705" s="16" t="s">
        <v>161</v>
      </c>
      <c r="BE705" s="143">
        <f>IF(N705="základní",J705,0)</f>
        <v>18199.599999999999</v>
      </c>
      <c r="BF705" s="143">
        <f>IF(N705="snížená",J705,0)</f>
        <v>0</v>
      </c>
      <c r="BG705" s="143">
        <f>IF(N705="zákl. přenesená",J705,0)</f>
        <v>0</v>
      </c>
      <c r="BH705" s="143">
        <f>IF(N705="sníž. přenesená",J705,0)</f>
        <v>0</v>
      </c>
      <c r="BI705" s="143">
        <f>IF(N705="nulová",J705,0)</f>
        <v>0</v>
      </c>
      <c r="BJ705" s="16" t="s">
        <v>85</v>
      </c>
      <c r="BK705" s="143">
        <f>ROUND(I705*H705,2)</f>
        <v>18199.599999999999</v>
      </c>
      <c r="BL705" s="16" t="s">
        <v>244</v>
      </c>
      <c r="BM705" s="142" t="s">
        <v>1500</v>
      </c>
    </row>
    <row r="706" spans="2:65" s="1" customFormat="1" ht="19.5">
      <c r="B706" s="31"/>
      <c r="D706" s="144" t="s">
        <v>171</v>
      </c>
      <c r="F706" s="145" t="s">
        <v>1501</v>
      </c>
      <c r="I706" s="146"/>
      <c r="L706" s="31"/>
      <c r="M706" s="147"/>
      <c r="T706" s="55"/>
      <c r="AT706" s="16" t="s">
        <v>171</v>
      </c>
      <c r="AU706" s="16" t="s">
        <v>87</v>
      </c>
    </row>
    <row r="707" spans="2:65" s="14" customFormat="1">
      <c r="B707" s="162"/>
      <c r="D707" s="144" t="s">
        <v>178</v>
      </c>
      <c r="E707" s="163" t="s">
        <v>1</v>
      </c>
      <c r="F707" s="164" t="s">
        <v>1502</v>
      </c>
      <c r="H707" s="163" t="s">
        <v>1</v>
      </c>
      <c r="I707" s="165"/>
      <c r="L707" s="162"/>
      <c r="M707" s="166"/>
      <c r="T707" s="167"/>
      <c r="AT707" s="163" t="s">
        <v>178</v>
      </c>
      <c r="AU707" s="163" t="s">
        <v>87</v>
      </c>
      <c r="AV707" s="14" t="s">
        <v>85</v>
      </c>
      <c r="AW707" s="14" t="s">
        <v>33</v>
      </c>
      <c r="AX707" s="14" t="s">
        <v>77</v>
      </c>
      <c r="AY707" s="163" t="s">
        <v>161</v>
      </c>
    </row>
    <row r="708" spans="2:65" s="12" customFormat="1">
      <c r="B708" s="148"/>
      <c r="D708" s="144" t="s">
        <v>178</v>
      </c>
      <c r="E708" s="149" t="s">
        <v>1</v>
      </c>
      <c r="F708" s="150" t="s">
        <v>1503</v>
      </c>
      <c r="H708" s="151">
        <v>186</v>
      </c>
      <c r="I708" s="152"/>
      <c r="L708" s="148"/>
      <c r="M708" s="153"/>
      <c r="T708" s="154"/>
      <c r="AT708" s="149" t="s">
        <v>178</v>
      </c>
      <c r="AU708" s="149" t="s">
        <v>87</v>
      </c>
      <c r="AV708" s="12" t="s">
        <v>87</v>
      </c>
      <c r="AW708" s="12" t="s">
        <v>33</v>
      </c>
      <c r="AX708" s="12" t="s">
        <v>77</v>
      </c>
      <c r="AY708" s="149" t="s">
        <v>161</v>
      </c>
    </row>
    <row r="709" spans="2:65" s="14" customFormat="1">
      <c r="B709" s="162"/>
      <c r="D709" s="144" t="s">
        <v>178</v>
      </c>
      <c r="E709" s="163" t="s">
        <v>1</v>
      </c>
      <c r="F709" s="164" t="s">
        <v>1504</v>
      </c>
      <c r="H709" s="163" t="s">
        <v>1</v>
      </c>
      <c r="I709" s="165"/>
      <c r="L709" s="162"/>
      <c r="M709" s="166"/>
      <c r="T709" s="167"/>
      <c r="AT709" s="163" t="s">
        <v>178</v>
      </c>
      <c r="AU709" s="163" t="s">
        <v>87</v>
      </c>
      <c r="AV709" s="14" t="s">
        <v>85</v>
      </c>
      <c r="AW709" s="14" t="s">
        <v>33</v>
      </c>
      <c r="AX709" s="14" t="s">
        <v>77</v>
      </c>
      <c r="AY709" s="163" t="s">
        <v>161</v>
      </c>
    </row>
    <row r="710" spans="2:65" s="12" customFormat="1">
      <c r="B710" s="148"/>
      <c r="D710" s="144" t="s">
        <v>178</v>
      </c>
      <c r="E710" s="149" t="s">
        <v>1</v>
      </c>
      <c r="F710" s="150" t="s">
        <v>1505</v>
      </c>
      <c r="H710" s="151">
        <v>246.5</v>
      </c>
      <c r="I710" s="152"/>
      <c r="L710" s="148"/>
      <c r="M710" s="153"/>
      <c r="T710" s="154"/>
      <c r="AT710" s="149" t="s">
        <v>178</v>
      </c>
      <c r="AU710" s="149" t="s">
        <v>87</v>
      </c>
      <c r="AV710" s="12" t="s">
        <v>87</v>
      </c>
      <c r="AW710" s="12" t="s">
        <v>33</v>
      </c>
      <c r="AX710" s="12" t="s">
        <v>77</v>
      </c>
      <c r="AY710" s="149" t="s">
        <v>161</v>
      </c>
    </row>
    <row r="711" spans="2:65" s="13" customFormat="1">
      <c r="B711" s="155"/>
      <c r="D711" s="144" t="s">
        <v>178</v>
      </c>
      <c r="E711" s="156" t="s">
        <v>1</v>
      </c>
      <c r="F711" s="157" t="s">
        <v>180</v>
      </c>
      <c r="H711" s="158">
        <v>432.5</v>
      </c>
      <c r="I711" s="159"/>
      <c r="L711" s="155"/>
      <c r="M711" s="160"/>
      <c r="T711" s="161"/>
      <c r="AT711" s="156" t="s">
        <v>178</v>
      </c>
      <c r="AU711" s="156" t="s">
        <v>87</v>
      </c>
      <c r="AV711" s="13" t="s">
        <v>169</v>
      </c>
      <c r="AW711" s="13" t="s">
        <v>33</v>
      </c>
      <c r="AX711" s="13" t="s">
        <v>85</v>
      </c>
      <c r="AY711" s="156" t="s">
        <v>161</v>
      </c>
    </row>
    <row r="712" spans="2:65" s="1" customFormat="1" ht="24.2" customHeight="1">
      <c r="B712" s="31"/>
      <c r="C712" s="173" t="s">
        <v>1506</v>
      </c>
      <c r="D712" s="173" t="s">
        <v>614</v>
      </c>
      <c r="E712" s="174" t="s">
        <v>1507</v>
      </c>
      <c r="F712" s="175" t="s">
        <v>1508</v>
      </c>
      <c r="G712" s="176" t="s">
        <v>175</v>
      </c>
      <c r="H712" s="177">
        <v>195.3</v>
      </c>
      <c r="I712" s="136">
        <v>151.04</v>
      </c>
      <c r="J712" s="178">
        <f>ROUND(I712*H712,2)</f>
        <v>29498.11</v>
      </c>
      <c r="K712" s="175" t="s">
        <v>168</v>
      </c>
      <c r="L712" s="179"/>
      <c r="M712" s="180" t="s">
        <v>1</v>
      </c>
      <c r="N712" s="181" t="s">
        <v>42</v>
      </c>
      <c r="P712" s="140">
        <f>O712*H712</f>
        <v>0</v>
      </c>
      <c r="Q712" s="140">
        <v>3.5000000000000001E-3</v>
      </c>
      <c r="R712" s="140">
        <f>Q712*H712</f>
        <v>0.6835500000000001</v>
      </c>
      <c r="S712" s="140">
        <v>0</v>
      </c>
      <c r="T712" s="141">
        <f>S712*H712</f>
        <v>0</v>
      </c>
      <c r="AR712" s="142" t="s">
        <v>317</v>
      </c>
      <c r="AT712" s="142" t="s">
        <v>614</v>
      </c>
      <c r="AU712" s="142" t="s">
        <v>87</v>
      </c>
      <c r="AY712" s="16" t="s">
        <v>161</v>
      </c>
      <c r="BE712" s="143">
        <f>IF(N712="základní",J712,0)</f>
        <v>29498.11</v>
      </c>
      <c r="BF712" s="143">
        <f>IF(N712="snížená",J712,0)</f>
        <v>0</v>
      </c>
      <c r="BG712" s="143">
        <f>IF(N712="zákl. přenesená",J712,0)</f>
        <v>0</v>
      </c>
      <c r="BH712" s="143">
        <f>IF(N712="sníž. přenesená",J712,0)</f>
        <v>0</v>
      </c>
      <c r="BI712" s="143">
        <f>IF(N712="nulová",J712,0)</f>
        <v>0</v>
      </c>
      <c r="BJ712" s="16" t="s">
        <v>85</v>
      </c>
      <c r="BK712" s="143">
        <f>ROUND(I712*H712,2)</f>
        <v>29498.11</v>
      </c>
      <c r="BL712" s="16" t="s">
        <v>244</v>
      </c>
      <c r="BM712" s="142" t="s">
        <v>1509</v>
      </c>
    </row>
    <row r="713" spans="2:65" s="12" customFormat="1">
      <c r="B713" s="148"/>
      <c r="D713" s="144" t="s">
        <v>178</v>
      </c>
      <c r="E713" s="149" t="s">
        <v>1</v>
      </c>
      <c r="F713" s="150" t="s">
        <v>1510</v>
      </c>
      <c r="H713" s="151">
        <v>195.3</v>
      </c>
      <c r="I713" s="152"/>
      <c r="L713" s="148"/>
      <c r="M713" s="153"/>
      <c r="T713" s="154"/>
      <c r="AT713" s="149" t="s">
        <v>178</v>
      </c>
      <c r="AU713" s="149" t="s">
        <v>87</v>
      </c>
      <c r="AV713" s="12" t="s">
        <v>87</v>
      </c>
      <c r="AW713" s="12" t="s">
        <v>33</v>
      </c>
      <c r="AX713" s="12" t="s">
        <v>77</v>
      </c>
      <c r="AY713" s="149" t="s">
        <v>161</v>
      </c>
    </row>
    <row r="714" spans="2:65" s="13" customFormat="1">
      <c r="B714" s="155"/>
      <c r="D714" s="144" t="s">
        <v>178</v>
      </c>
      <c r="E714" s="156" t="s">
        <v>1</v>
      </c>
      <c r="F714" s="157" t="s">
        <v>180</v>
      </c>
      <c r="H714" s="158">
        <v>195.3</v>
      </c>
      <c r="I714" s="159"/>
      <c r="L714" s="155"/>
      <c r="M714" s="160"/>
      <c r="T714" s="161"/>
      <c r="AT714" s="156" t="s">
        <v>178</v>
      </c>
      <c r="AU714" s="156" t="s">
        <v>87</v>
      </c>
      <c r="AV714" s="13" t="s">
        <v>169</v>
      </c>
      <c r="AW714" s="13" t="s">
        <v>33</v>
      </c>
      <c r="AX714" s="13" t="s">
        <v>85</v>
      </c>
      <c r="AY714" s="156" t="s">
        <v>161</v>
      </c>
    </row>
    <row r="715" spans="2:65" s="1" customFormat="1" ht="16.5" customHeight="1">
      <c r="B715" s="31"/>
      <c r="C715" s="173" t="s">
        <v>1511</v>
      </c>
      <c r="D715" s="173" t="s">
        <v>614</v>
      </c>
      <c r="E715" s="174" t="s">
        <v>1512</v>
      </c>
      <c r="F715" s="175" t="s">
        <v>1513</v>
      </c>
      <c r="G715" s="176" t="s">
        <v>167</v>
      </c>
      <c r="H715" s="177">
        <v>29.58</v>
      </c>
      <c r="I715" s="136">
        <v>3663.65</v>
      </c>
      <c r="J715" s="178">
        <f>ROUND(I715*H715,2)</f>
        <v>108370.77</v>
      </c>
      <c r="K715" s="175" t="s">
        <v>168</v>
      </c>
      <c r="L715" s="179"/>
      <c r="M715" s="180" t="s">
        <v>1</v>
      </c>
      <c r="N715" s="181" t="s">
        <v>42</v>
      </c>
      <c r="P715" s="140">
        <f>O715*H715</f>
        <v>0</v>
      </c>
      <c r="Q715" s="140">
        <v>0.03</v>
      </c>
      <c r="R715" s="140">
        <f>Q715*H715</f>
        <v>0.88739999999999997</v>
      </c>
      <c r="S715" s="140">
        <v>0</v>
      </c>
      <c r="T715" s="141">
        <f>S715*H715</f>
        <v>0</v>
      </c>
      <c r="AR715" s="142" t="s">
        <v>317</v>
      </c>
      <c r="AT715" s="142" t="s">
        <v>614</v>
      </c>
      <c r="AU715" s="142" t="s">
        <v>87</v>
      </c>
      <c r="AY715" s="16" t="s">
        <v>161</v>
      </c>
      <c r="BE715" s="143">
        <f>IF(N715="základní",J715,0)</f>
        <v>108370.77</v>
      </c>
      <c r="BF715" s="143">
        <f>IF(N715="snížená",J715,0)</f>
        <v>0</v>
      </c>
      <c r="BG715" s="143">
        <f>IF(N715="zákl. přenesená",J715,0)</f>
        <v>0</v>
      </c>
      <c r="BH715" s="143">
        <f>IF(N715="sníž. přenesená",J715,0)</f>
        <v>0</v>
      </c>
      <c r="BI715" s="143">
        <f>IF(N715="nulová",J715,0)</f>
        <v>0</v>
      </c>
      <c r="BJ715" s="16" t="s">
        <v>85</v>
      </c>
      <c r="BK715" s="143">
        <f>ROUND(I715*H715,2)</f>
        <v>108370.77</v>
      </c>
      <c r="BL715" s="16" t="s">
        <v>244</v>
      </c>
      <c r="BM715" s="142" t="s">
        <v>1514</v>
      </c>
    </row>
    <row r="716" spans="2:65" s="12" customFormat="1">
      <c r="B716" s="148"/>
      <c r="D716" s="144" t="s">
        <v>178</v>
      </c>
      <c r="E716" s="149" t="s">
        <v>1</v>
      </c>
      <c r="F716" s="150" t="s">
        <v>1515</v>
      </c>
      <c r="H716" s="151">
        <v>29.58</v>
      </c>
      <c r="I716" s="152"/>
      <c r="L716" s="148"/>
      <c r="M716" s="153"/>
      <c r="T716" s="154"/>
      <c r="AT716" s="149" t="s">
        <v>178</v>
      </c>
      <c r="AU716" s="149" t="s">
        <v>87</v>
      </c>
      <c r="AV716" s="12" t="s">
        <v>87</v>
      </c>
      <c r="AW716" s="12" t="s">
        <v>33</v>
      </c>
      <c r="AX716" s="12" t="s">
        <v>77</v>
      </c>
      <c r="AY716" s="149" t="s">
        <v>161</v>
      </c>
    </row>
    <row r="717" spans="2:65" s="13" customFormat="1">
      <c r="B717" s="155"/>
      <c r="D717" s="144" t="s">
        <v>178</v>
      </c>
      <c r="E717" s="156" t="s">
        <v>1</v>
      </c>
      <c r="F717" s="157" t="s">
        <v>180</v>
      </c>
      <c r="H717" s="158">
        <v>29.58</v>
      </c>
      <c r="I717" s="159"/>
      <c r="L717" s="155"/>
      <c r="M717" s="160"/>
      <c r="T717" s="161"/>
      <c r="AT717" s="156" t="s">
        <v>178</v>
      </c>
      <c r="AU717" s="156" t="s">
        <v>87</v>
      </c>
      <c r="AV717" s="13" t="s">
        <v>169</v>
      </c>
      <c r="AW717" s="13" t="s">
        <v>33</v>
      </c>
      <c r="AX717" s="13" t="s">
        <v>85</v>
      </c>
      <c r="AY717" s="156" t="s">
        <v>161</v>
      </c>
    </row>
    <row r="718" spans="2:65" s="1" customFormat="1" ht="24.2" customHeight="1">
      <c r="B718" s="31"/>
      <c r="C718" s="131" t="s">
        <v>1516</v>
      </c>
      <c r="D718" s="131" t="s">
        <v>164</v>
      </c>
      <c r="E718" s="132" t="s">
        <v>1517</v>
      </c>
      <c r="F718" s="133" t="s">
        <v>1518</v>
      </c>
      <c r="G718" s="134" t="s">
        <v>175</v>
      </c>
      <c r="H718" s="135">
        <v>422.5</v>
      </c>
      <c r="I718" s="136">
        <v>74.3</v>
      </c>
      <c r="J718" s="137">
        <f>ROUND(I718*H718,2)</f>
        <v>31391.75</v>
      </c>
      <c r="K718" s="133" t="s">
        <v>168</v>
      </c>
      <c r="L718" s="31"/>
      <c r="M718" s="138" t="s">
        <v>1</v>
      </c>
      <c r="N718" s="139" t="s">
        <v>42</v>
      </c>
      <c r="P718" s="140">
        <f>O718*H718</f>
        <v>0</v>
      </c>
      <c r="Q718" s="140">
        <v>0</v>
      </c>
      <c r="R718" s="140">
        <f>Q718*H718</f>
        <v>0</v>
      </c>
      <c r="S718" s="140">
        <v>0</v>
      </c>
      <c r="T718" s="141">
        <f>S718*H718</f>
        <v>0</v>
      </c>
      <c r="AR718" s="142" t="s">
        <v>244</v>
      </c>
      <c r="AT718" s="142" t="s">
        <v>164</v>
      </c>
      <c r="AU718" s="142" t="s">
        <v>87</v>
      </c>
      <c r="AY718" s="16" t="s">
        <v>161</v>
      </c>
      <c r="BE718" s="143">
        <f>IF(N718="základní",J718,0)</f>
        <v>31391.75</v>
      </c>
      <c r="BF718" s="143">
        <f>IF(N718="snížená",J718,0)</f>
        <v>0</v>
      </c>
      <c r="BG718" s="143">
        <f>IF(N718="zákl. přenesená",J718,0)</f>
        <v>0</v>
      </c>
      <c r="BH718" s="143">
        <f>IF(N718="sníž. přenesená",J718,0)</f>
        <v>0</v>
      </c>
      <c r="BI718" s="143">
        <f>IF(N718="nulová",J718,0)</f>
        <v>0</v>
      </c>
      <c r="BJ718" s="16" t="s">
        <v>85</v>
      </c>
      <c r="BK718" s="143">
        <f>ROUND(I718*H718,2)</f>
        <v>31391.75</v>
      </c>
      <c r="BL718" s="16" t="s">
        <v>244</v>
      </c>
      <c r="BM718" s="142" t="s">
        <v>1519</v>
      </c>
    </row>
    <row r="719" spans="2:65" s="1" customFormat="1" ht="19.5">
      <c r="B719" s="31"/>
      <c r="D719" s="144" t="s">
        <v>171</v>
      </c>
      <c r="F719" s="145" t="s">
        <v>1520</v>
      </c>
      <c r="I719" s="146"/>
      <c r="L719" s="31"/>
      <c r="M719" s="147"/>
      <c r="T719" s="55"/>
      <c r="AT719" s="16" t="s">
        <v>171</v>
      </c>
      <c r="AU719" s="16" t="s">
        <v>87</v>
      </c>
    </row>
    <row r="720" spans="2:65" s="14" customFormat="1">
      <c r="B720" s="162"/>
      <c r="D720" s="144" t="s">
        <v>178</v>
      </c>
      <c r="E720" s="163" t="s">
        <v>1</v>
      </c>
      <c r="F720" s="164" t="s">
        <v>1521</v>
      </c>
      <c r="H720" s="163" t="s">
        <v>1</v>
      </c>
      <c r="I720" s="165"/>
      <c r="L720" s="162"/>
      <c r="M720" s="166"/>
      <c r="T720" s="167"/>
      <c r="AT720" s="163" t="s">
        <v>178</v>
      </c>
      <c r="AU720" s="163" t="s">
        <v>87</v>
      </c>
      <c r="AV720" s="14" t="s">
        <v>85</v>
      </c>
      <c r="AW720" s="14" t="s">
        <v>33</v>
      </c>
      <c r="AX720" s="14" t="s">
        <v>77</v>
      </c>
      <c r="AY720" s="163" t="s">
        <v>161</v>
      </c>
    </row>
    <row r="721" spans="2:65" s="12" customFormat="1">
      <c r="B721" s="148"/>
      <c r="D721" s="144" t="s">
        <v>178</v>
      </c>
      <c r="E721" s="149" t="s">
        <v>1</v>
      </c>
      <c r="F721" s="150" t="s">
        <v>1522</v>
      </c>
      <c r="H721" s="151">
        <v>422.5</v>
      </c>
      <c r="I721" s="152"/>
      <c r="L721" s="148"/>
      <c r="M721" s="153"/>
      <c r="T721" s="154"/>
      <c r="AT721" s="149" t="s">
        <v>178</v>
      </c>
      <c r="AU721" s="149" t="s">
        <v>87</v>
      </c>
      <c r="AV721" s="12" t="s">
        <v>87</v>
      </c>
      <c r="AW721" s="12" t="s">
        <v>33</v>
      </c>
      <c r="AX721" s="12" t="s">
        <v>77</v>
      </c>
      <c r="AY721" s="149" t="s">
        <v>161</v>
      </c>
    </row>
    <row r="722" spans="2:65" s="13" customFormat="1">
      <c r="B722" s="155"/>
      <c r="D722" s="144" t="s">
        <v>178</v>
      </c>
      <c r="E722" s="156" t="s">
        <v>1</v>
      </c>
      <c r="F722" s="157" t="s">
        <v>180</v>
      </c>
      <c r="H722" s="158">
        <v>422.5</v>
      </c>
      <c r="I722" s="159"/>
      <c r="L722" s="155"/>
      <c r="M722" s="160"/>
      <c r="T722" s="161"/>
      <c r="AT722" s="156" t="s">
        <v>178</v>
      </c>
      <c r="AU722" s="156" t="s">
        <v>87</v>
      </c>
      <c r="AV722" s="13" t="s">
        <v>169</v>
      </c>
      <c r="AW722" s="13" t="s">
        <v>33</v>
      </c>
      <c r="AX722" s="13" t="s">
        <v>85</v>
      </c>
      <c r="AY722" s="156" t="s">
        <v>161</v>
      </c>
    </row>
    <row r="723" spans="2:65" s="1" customFormat="1" ht="16.5" customHeight="1">
      <c r="B723" s="31"/>
      <c r="C723" s="173" t="s">
        <v>1523</v>
      </c>
      <c r="D723" s="173" t="s">
        <v>614</v>
      </c>
      <c r="E723" s="174" t="s">
        <v>1524</v>
      </c>
      <c r="F723" s="175" t="s">
        <v>1525</v>
      </c>
      <c r="G723" s="176" t="s">
        <v>175</v>
      </c>
      <c r="H723" s="177">
        <v>464.75</v>
      </c>
      <c r="I723" s="136">
        <v>343.57</v>
      </c>
      <c r="J723" s="178">
        <f>ROUND(I723*H723,2)</f>
        <v>159674.16</v>
      </c>
      <c r="K723" s="175" t="s">
        <v>1</v>
      </c>
      <c r="L723" s="179"/>
      <c r="M723" s="180" t="s">
        <v>1</v>
      </c>
      <c r="N723" s="181" t="s">
        <v>42</v>
      </c>
      <c r="P723" s="140">
        <f>O723*H723</f>
        <v>0</v>
      </c>
      <c r="Q723" s="140">
        <v>0</v>
      </c>
      <c r="R723" s="140">
        <f>Q723*H723</f>
        <v>0</v>
      </c>
      <c r="S723" s="140">
        <v>0</v>
      </c>
      <c r="T723" s="141">
        <f>S723*H723</f>
        <v>0</v>
      </c>
      <c r="AR723" s="142" t="s">
        <v>317</v>
      </c>
      <c r="AT723" s="142" t="s">
        <v>614</v>
      </c>
      <c r="AU723" s="142" t="s">
        <v>87</v>
      </c>
      <c r="AY723" s="16" t="s">
        <v>161</v>
      </c>
      <c r="BE723" s="143">
        <f>IF(N723="základní",J723,0)</f>
        <v>159674.16</v>
      </c>
      <c r="BF723" s="143">
        <f>IF(N723="snížená",J723,0)</f>
        <v>0</v>
      </c>
      <c r="BG723" s="143">
        <f>IF(N723="zákl. přenesená",J723,0)</f>
        <v>0</v>
      </c>
      <c r="BH723" s="143">
        <f>IF(N723="sníž. přenesená",J723,0)</f>
        <v>0</v>
      </c>
      <c r="BI723" s="143">
        <f>IF(N723="nulová",J723,0)</f>
        <v>0</v>
      </c>
      <c r="BJ723" s="16" t="s">
        <v>85</v>
      </c>
      <c r="BK723" s="143">
        <f>ROUND(I723*H723,2)</f>
        <v>159674.16</v>
      </c>
      <c r="BL723" s="16" t="s">
        <v>244</v>
      </c>
      <c r="BM723" s="142" t="s">
        <v>1526</v>
      </c>
    </row>
    <row r="724" spans="2:65" s="12" customFormat="1">
      <c r="B724" s="148"/>
      <c r="D724" s="144" t="s">
        <v>178</v>
      </c>
      <c r="E724" s="149" t="s">
        <v>1</v>
      </c>
      <c r="F724" s="150" t="s">
        <v>1527</v>
      </c>
      <c r="H724" s="151">
        <v>464.75</v>
      </c>
      <c r="I724" s="152"/>
      <c r="L724" s="148"/>
      <c r="M724" s="153"/>
      <c r="T724" s="154"/>
      <c r="AT724" s="149" t="s">
        <v>178</v>
      </c>
      <c r="AU724" s="149" t="s">
        <v>87</v>
      </c>
      <c r="AV724" s="12" t="s">
        <v>87</v>
      </c>
      <c r="AW724" s="12" t="s">
        <v>33</v>
      </c>
      <c r="AX724" s="12" t="s">
        <v>77</v>
      </c>
      <c r="AY724" s="149" t="s">
        <v>161</v>
      </c>
    </row>
    <row r="725" spans="2:65" s="13" customFormat="1">
      <c r="B725" s="155"/>
      <c r="D725" s="144" t="s">
        <v>178</v>
      </c>
      <c r="E725" s="156" t="s">
        <v>1</v>
      </c>
      <c r="F725" s="157" t="s">
        <v>180</v>
      </c>
      <c r="H725" s="158">
        <v>464.75</v>
      </c>
      <c r="I725" s="159"/>
      <c r="L725" s="155"/>
      <c r="M725" s="160"/>
      <c r="T725" s="161"/>
      <c r="AT725" s="156" t="s">
        <v>178</v>
      </c>
      <c r="AU725" s="156" t="s">
        <v>87</v>
      </c>
      <c r="AV725" s="13" t="s">
        <v>169</v>
      </c>
      <c r="AW725" s="13" t="s">
        <v>33</v>
      </c>
      <c r="AX725" s="13" t="s">
        <v>85</v>
      </c>
      <c r="AY725" s="156" t="s">
        <v>161</v>
      </c>
    </row>
    <row r="726" spans="2:65" s="1" customFormat="1" ht="24.2" customHeight="1">
      <c r="B726" s="31"/>
      <c r="C726" s="131" t="s">
        <v>1528</v>
      </c>
      <c r="D726" s="131" t="s">
        <v>164</v>
      </c>
      <c r="E726" s="132" t="s">
        <v>1529</v>
      </c>
      <c r="F726" s="133" t="s">
        <v>1530</v>
      </c>
      <c r="G726" s="134" t="s">
        <v>1380</v>
      </c>
      <c r="H726" s="182">
        <v>10000</v>
      </c>
      <c r="I726" s="136">
        <v>0.84640252999999999</v>
      </c>
      <c r="J726" s="137">
        <f>ROUND(I726*H726,2)</f>
        <v>8464.0300000000007</v>
      </c>
      <c r="K726" s="133" t="s">
        <v>168</v>
      </c>
      <c r="L726" s="31"/>
      <c r="M726" s="138" t="s">
        <v>1</v>
      </c>
      <c r="N726" s="139" t="s">
        <v>42</v>
      </c>
      <c r="P726" s="140">
        <f>O726*H726</f>
        <v>0</v>
      </c>
      <c r="Q726" s="140">
        <v>0</v>
      </c>
      <c r="R726" s="140">
        <f>Q726*H726</f>
        <v>0</v>
      </c>
      <c r="S726" s="140">
        <v>0</v>
      </c>
      <c r="T726" s="141">
        <f>S726*H726</f>
        <v>0</v>
      </c>
      <c r="AR726" s="142" t="s">
        <v>244</v>
      </c>
      <c r="AT726" s="142" t="s">
        <v>164</v>
      </c>
      <c r="AU726" s="142" t="s">
        <v>87</v>
      </c>
      <c r="AY726" s="16" t="s">
        <v>161</v>
      </c>
      <c r="BE726" s="143">
        <f>IF(N726="základní",J726,0)</f>
        <v>8464.0300000000007</v>
      </c>
      <c r="BF726" s="143">
        <f>IF(N726="snížená",J726,0)</f>
        <v>0</v>
      </c>
      <c r="BG726" s="143">
        <f>IF(N726="zákl. přenesená",J726,0)</f>
        <v>0</v>
      </c>
      <c r="BH726" s="143">
        <f>IF(N726="sníž. přenesená",J726,0)</f>
        <v>0</v>
      </c>
      <c r="BI726" s="143">
        <f>IF(N726="nulová",J726,0)</f>
        <v>0</v>
      </c>
      <c r="BJ726" s="16" t="s">
        <v>85</v>
      </c>
      <c r="BK726" s="143">
        <f>ROUND(I726*H726,2)</f>
        <v>8464.0300000000007</v>
      </c>
      <c r="BL726" s="16" t="s">
        <v>244</v>
      </c>
      <c r="BM726" s="142" t="s">
        <v>1531</v>
      </c>
    </row>
    <row r="727" spans="2:65" s="11" customFormat="1" ht="22.9" customHeight="1">
      <c r="B727" s="119"/>
      <c r="D727" s="120" t="s">
        <v>76</v>
      </c>
      <c r="E727" s="129" t="s">
        <v>1532</v>
      </c>
      <c r="F727" s="129" t="s">
        <v>1533</v>
      </c>
      <c r="I727" s="122"/>
      <c r="J727" s="130">
        <f>BK727</f>
        <v>5222.3999999999996</v>
      </c>
      <c r="L727" s="119"/>
      <c r="M727" s="124"/>
      <c r="P727" s="125">
        <f>SUM(P728:P729)</f>
        <v>0</v>
      </c>
      <c r="R727" s="125">
        <f>SUM(R728:R729)</f>
        <v>1.2000000000000001E-3</v>
      </c>
      <c r="T727" s="126">
        <f>SUM(T728:T729)</f>
        <v>0</v>
      </c>
      <c r="AR727" s="120" t="s">
        <v>87</v>
      </c>
      <c r="AT727" s="127" t="s">
        <v>76</v>
      </c>
      <c r="AU727" s="127" t="s">
        <v>85</v>
      </c>
      <c r="AY727" s="120" t="s">
        <v>161</v>
      </c>
      <c r="BK727" s="128">
        <f>SUM(BK728:BK729)</f>
        <v>5222.3999999999996</v>
      </c>
    </row>
    <row r="728" spans="2:65" s="1" customFormat="1" ht="33" customHeight="1">
      <c r="B728" s="31"/>
      <c r="C728" s="131" t="s">
        <v>1534</v>
      </c>
      <c r="D728" s="131" t="s">
        <v>164</v>
      </c>
      <c r="E728" s="132" t="s">
        <v>1535</v>
      </c>
      <c r="F728" s="133" t="s">
        <v>1536</v>
      </c>
      <c r="G728" s="134" t="s">
        <v>267</v>
      </c>
      <c r="H728" s="135">
        <v>5</v>
      </c>
      <c r="I728" s="136">
        <v>443.21</v>
      </c>
      <c r="J728" s="137">
        <f>ROUND(I728*H728,2)</f>
        <v>2216.0500000000002</v>
      </c>
      <c r="K728" s="133" t="s">
        <v>168</v>
      </c>
      <c r="L728" s="31"/>
      <c r="M728" s="138" t="s">
        <v>1</v>
      </c>
      <c r="N728" s="139" t="s">
        <v>42</v>
      </c>
      <c r="P728" s="140">
        <f>O728*H728</f>
        <v>0</v>
      </c>
      <c r="Q728" s="140">
        <v>6.9999999999999994E-5</v>
      </c>
      <c r="R728" s="140">
        <f>Q728*H728</f>
        <v>3.4999999999999994E-4</v>
      </c>
      <c r="S728" s="140">
        <v>0</v>
      </c>
      <c r="T728" s="141">
        <f>S728*H728</f>
        <v>0</v>
      </c>
      <c r="AR728" s="142" t="s">
        <v>244</v>
      </c>
      <c r="AT728" s="142" t="s">
        <v>164</v>
      </c>
      <c r="AU728" s="142" t="s">
        <v>87</v>
      </c>
      <c r="AY728" s="16" t="s">
        <v>161</v>
      </c>
      <c r="BE728" s="143">
        <f>IF(N728="základní",J728,0)</f>
        <v>2216.0500000000002</v>
      </c>
      <c r="BF728" s="143">
        <f>IF(N728="snížená",J728,0)</f>
        <v>0</v>
      </c>
      <c r="BG728" s="143">
        <f>IF(N728="zákl. přenesená",J728,0)</f>
        <v>0</v>
      </c>
      <c r="BH728" s="143">
        <f>IF(N728="sníž. přenesená",J728,0)</f>
        <v>0</v>
      </c>
      <c r="BI728" s="143">
        <f>IF(N728="nulová",J728,0)</f>
        <v>0</v>
      </c>
      <c r="BJ728" s="16" t="s">
        <v>85</v>
      </c>
      <c r="BK728" s="143">
        <f>ROUND(I728*H728,2)</f>
        <v>2216.0500000000002</v>
      </c>
      <c r="BL728" s="16" t="s">
        <v>244</v>
      </c>
      <c r="BM728" s="142" t="s">
        <v>1537</v>
      </c>
    </row>
    <row r="729" spans="2:65" s="1" customFormat="1" ht="37.9" customHeight="1">
      <c r="B729" s="31"/>
      <c r="C729" s="131" t="s">
        <v>1538</v>
      </c>
      <c r="D729" s="131" t="s">
        <v>164</v>
      </c>
      <c r="E729" s="132" t="s">
        <v>1539</v>
      </c>
      <c r="F729" s="133" t="s">
        <v>1540</v>
      </c>
      <c r="G729" s="134" t="s">
        <v>267</v>
      </c>
      <c r="H729" s="135">
        <v>5</v>
      </c>
      <c r="I729" s="136">
        <v>601.27</v>
      </c>
      <c r="J729" s="137">
        <f>ROUND(I729*H729,2)</f>
        <v>3006.35</v>
      </c>
      <c r="K729" s="133" t="s">
        <v>168</v>
      </c>
      <c r="L729" s="31"/>
      <c r="M729" s="138" t="s">
        <v>1</v>
      </c>
      <c r="N729" s="139" t="s">
        <v>42</v>
      </c>
      <c r="P729" s="140">
        <f>O729*H729</f>
        <v>0</v>
      </c>
      <c r="Q729" s="140">
        <v>1.7000000000000001E-4</v>
      </c>
      <c r="R729" s="140">
        <f>Q729*H729</f>
        <v>8.5000000000000006E-4</v>
      </c>
      <c r="S729" s="140">
        <v>0</v>
      </c>
      <c r="T729" s="141">
        <f>S729*H729</f>
        <v>0</v>
      </c>
      <c r="AR729" s="142" t="s">
        <v>244</v>
      </c>
      <c r="AT729" s="142" t="s">
        <v>164</v>
      </c>
      <c r="AU729" s="142" t="s">
        <v>87</v>
      </c>
      <c r="AY729" s="16" t="s">
        <v>161</v>
      </c>
      <c r="BE729" s="143">
        <f>IF(N729="základní",J729,0)</f>
        <v>3006.35</v>
      </c>
      <c r="BF729" s="143">
        <f>IF(N729="snížená",J729,0)</f>
        <v>0</v>
      </c>
      <c r="BG729" s="143">
        <f>IF(N729="zákl. přenesená",J729,0)</f>
        <v>0</v>
      </c>
      <c r="BH729" s="143">
        <f>IF(N729="sníž. přenesená",J729,0)</f>
        <v>0</v>
      </c>
      <c r="BI729" s="143">
        <f>IF(N729="nulová",J729,0)</f>
        <v>0</v>
      </c>
      <c r="BJ729" s="16" t="s">
        <v>85</v>
      </c>
      <c r="BK729" s="143">
        <f>ROUND(I729*H729,2)</f>
        <v>3006.35</v>
      </c>
      <c r="BL729" s="16" t="s">
        <v>244</v>
      </c>
      <c r="BM729" s="142" t="s">
        <v>1541</v>
      </c>
    </row>
    <row r="730" spans="2:65" s="11" customFormat="1" ht="22.9" customHeight="1">
      <c r="B730" s="119"/>
      <c r="D730" s="120" t="s">
        <v>76</v>
      </c>
      <c r="E730" s="129" t="s">
        <v>383</v>
      </c>
      <c r="F730" s="129" t="s">
        <v>384</v>
      </c>
      <c r="I730" s="122"/>
      <c r="J730" s="130">
        <f>BK730</f>
        <v>670793.98</v>
      </c>
      <c r="L730" s="119"/>
      <c r="M730" s="124"/>
      <c r="P730" s="125">
        <f>SUM(P731:P752)</f>
        <v>0</v>
      </c>
      <c r="R730" s="125">
        <f>SUM(R731:R752)</f>
        <v>3.0026031999999998</v>
      </c>
      <c r="T730" s="126">
        <f>SUM(T731:T752)</f>
        <v>0</v>
      </c>
      <c r="AR730" s="120" t="s">
        <v>87</v>
      </c>
      <c r="AT730" s="127" t="s">
        <v>76</v>
      </c>
      <c r="AU730" s="127" t="s">
        <v>85</v>
      </c>
      <c r="AY730" s="120" t="s">
        <v>161</v>
      </c>
      <c r="BK730" s="128">
        <f>SUM(BK731:BK752)</f>
        <v>670793.98</v>
      </c>
    </row>
    <row r="731" spans="2:65" s="1" customFormat="1" ht="24.2" customHeight="1">
      <c r="B731" s="31"/>
      <c r="C731" s="131" t="s">
        <v>1542</v>
      </c>
      <c r="D731" s="131" t="s">
        <v>164</v>
      </c>
      <c r="E731" s="132" t="s">
        <v>1543</v>
      </c>
      <c r="F731" s="133" t="s">
        <v>1544</v>
      </c>
      <c r="G731" s="134" t="s">
        <v>167</v>
      </c>
      <c r="H731" s="135">
        <v>0.63</v>
      </c>
      <c r="I731" s="136">
        <v>459.82</v>
      </c>
      <c r="J731" s="137">
        <f>ROUND(I731*H731,2)</f>
        <v>289.69</v>
      </c>
      <c r="K731" s="133" t="s">
        <v>168</v>
      </c>
      <c r="L731" s="31"/>
      <c r="M731" s="138" t="s">
        <v>1</v>
      </c>
      <c r="N731" s="139" t="s">
        <v>42</v>
      </c>
      <c r="P731" s="140">
        <f>O731*H731</f>
        <v>0</v>
      </c>
      <c r="Q731" s="140">
        <v>1.2540000000000001E-2</v>
      </c>
      <c r="R731" s="140">
        <f>Q731*H731</f>
        <v>7.9002000000000013E-3</v>
      </c>
      <c r="S731" s="140">
        <v>0</v>
      </c>
      <c r="T731" s="141">
        <f>S731*H731</f>
        <v>0</v>
      </c>
      <c r="AR731" s="142" t="s">
        <v>244</v>
      </c>
      <c r="AT731" s="142" t="s">
        <v>164</v>
      </c>
      <c r="AU731" s="142" t="s">
        <v>87</v>
      </c>
      <c r="AY731" s="16" t="s">
        <v>161</v>
      </c>
      <c r="BE731" s="143">
        <f>IF(N731="základní",J731,0)</f>
        <v>289.69</v>
      </c>
      <c r="BF731" s="143">
        <f>IF(N731="snížená",J731,0)</f>
        <v>0</v>
      </c>
      <c r="BG731" s="143">
        <f>IF(N731="zákl. přenesená",J731,0)</f>
        <v>0</v>
      </c>
      <c r="BH731" s="143">
        <f>IF(N731="sníž. přenesená",J731,0)</f>
        <v>0</v>
      </c>
      <c r="BI731" s="143">
        <f>IF(N731="nulová",J731,0)</f>
        <v>0</v>
      </c>
      <c r="BJ731" s="16" t="s">
        <v>85</v>
      </c>
      <c r="BK731" s="143">
        <f>ROUND(I731*H731,2)</f>
        <v>289.69</v>
      </c>
      <c r="BL731" s="16" t="s">
        <v>244</v>
      </c>
      <c r="BM731" s="142" t="s">
        <v>1545</v>
      </c>
    </row>
    <row r="732" spans="2:65" s="1" customFormat="1" ht="33" customHeight="1">
      <c r="B732" s="31"/>
      <c r="C732" s="131" t="s">
        <v>1546</v>
      </c>
      <c r="D732" s="131" t="s">
        <v>164</v>
      </c>
      <c r="E732" s="132" t="s">
        <v>1547</v>
      </c>
      <c r="F732" s="133" t="s">
        <v>1548</v>
      </c>
      <c r="G732" s="134" t="s">
        <v>1477</v>
      </c>
      <c r="H732" s="135">
        <v>26</v>
      </c>
      <c r="I732" s="136">
        <v>18470.939999999999</v>
      </c>
      <c r="J732" s="137">
        <f>ROUND(I732*H732,2)</f>
        <v>480244.44</v>
      </c>
      <c r="K732" s="133" t="s">
        <v>1</v>
      </c>
      <c r="L732" s="31"/>
      <c r="M732" s="138" t="s">
        <v>1</v>
      </c>
      <c r="N732" s="139" t="s">
        <v>42</v>
      </c>
      <c r="P732" s="140">
        <f>O732*H732</f>
        <v>0</v>
      </c>
      <c r="Q732" s="140">
        <v>0</v>
      </c>
      <c r="R732" s="140">
        <f>Q732*H732</f>
        <v>0</v>
      </c>
      <c r="S732" s="140">
        <v>0</v>
      </c>
      <c r="T732" s="141">
        <f>S732*H732</f>
        <v>0</v>
      </c>
      <c r="AR732" s="142" t="s">
        <v>244</v>
      </c>
      <c r="AT732" s="142" t="s">
        <v>164</v>
      </c>
      <c r="AU732" s="142" t="s">
        <v>87</v>
      </c>
      <c r="AY732" s="16" t="s">
        <v>161</v>
      </c>
      <c r="BE732" s="143">
        <f>IF(N732="základní",J732,0)</f>
        <v>480244.44</v>
      </c>
      <c r="BF732" s="143">
        <f>IF(N732="snížená",J732,0)</f>
        <v>0</v>
      </c>
      <c r="BG732" s="143">
        <f>IF(N732="zákl. přenesená",J732,0)</f>
        <v>0</v>
      </c>
      <c r="BH732" s="143">
        <f>IF(N732="sníž. přenesená",J732,0)</f>
        <v>0</v>
      </c>
      <c r="BI732" s="143">
        <f>IF(N732="nulová",J732,0)</f>
        <v>0</v>
      </c>
      <c r="BJ732" s="16" t="s">
        <v>85</v>
      </c>
      <c r="BK732" s="143">
        <f>ROUND(I732*H732,2)</f>
        <v>480244.44</v>
      </c>
      <c r="BL732" s="16" t="s">
        <v>244</v>
      </c>
      <c r="BM732" s="142" t="s">
        <v>1549</v>
      </c>
    </row>
    <row r="733" spans="2:65" s="1" customFormat="1" ht="33" customHeight="1">
      <c r="B733" s="31"/>
      <c r="C733" s="131" t="s">
        <v>1550</v>
      </c>
      <c r="D733" s="131" t="s">
        <v>164</v>
      </c>
      <c r="E733" s="132" t="s">
        <v>1551</v>
      </c>
      <c r="F733" s="133" t="s">
        <v>1552</v>
      </c>
      <c r="G733" s="134" t="s">
        <v>207</v>
      </c>
      <c r="H733" s="135">
        <v>35.5</v>
      </c>
      <c r="I733" s="136">
        <v>179.11</v>
      </c>
      <c r="J733" s="137">
        <f>ROUND(I733*H733,2)</f>
        <v>6358.41</v>
      </c>
      <c r="K733" s="133" t="s">
        <v>168</v>
      </c>
      <c r="L733" s="31"/>
      <c r="M733" s="138" t="s">
        <v>1</v>
      </c>
      <c r="N733" s="139" t="s">
        <v>42</v>
      </c>
      <c r="P733" s="140">
        <f>O733*H733</f>
        <v>0</v>
      </c>
      <c r="Q733" s="140">
        <v>0</v>
      </c>
      <c r="R733" s="140">
        <f>Q733*H733</f>
        <v>0</v>
      </c>
      <c r="S733" s="140">
        <v>0</v>
      </c>
      <c r="T733" s="141">
        <f>S733*H733</f>
        <v>0</v>
      </c>
      <c r="AR733" s="142" t="s">
        <v>244</v>
      </c>
      <c r="AT733" s="142" t="s">
        <v>164</v>
      </c>
      <c r="AU733" s="142" t="s">
        <v>87</v>
      </c>
      <c r="AY733" s="16" t="s">
        <v>161</v>
      </c>
      <c r="BE733" s="143">
        <f>IF(N733="základní",J733,0)</f>
        <v>6358.41</v>
      </c>
      <c r="BF733" s="143">
        <f>IF(N733="snížená",J733,0)</f>
        <v>0</v>
      </c>
      <c r="BG733" s="143">
        <f>IF(N733="zákl. přenesená",J733,0)</f>
        <v>0</v>
      </c>
      <c r="BH733" s="143">
        <f>IF(N733="sníž. přenesená",J733,0)</f>
        <v>0</v>
      </c>
      <c r="BI733" s="143">
        <f>IF(N733="nulová",J733,0)</f>
        <v>0</v>
      </c>
      <c r="BJ733" s="16" t="s">
        <v>85</v>
      </c>
      <c r="BK733" s="143">
        <f>ROUND(I733*H733,2)</f>
        <v>6358.41</v>
      </c>
      <c r="BL733" s="16" t="s">
        <v>244</v>
      </c>
      <c r="BM733" s="142" t="s">
        <v>1553</v>
      </c>
    </row>
    <row r="734" spans="2:65" s="1" customFormat="1" ht="29.25">
      <c r="B734" s="31"/>
      <c r="D734" s="144" t="s">
        <v>171</v>
      </c>
      <c r="F734" s="145" t="s">
        <v>1554</v>
      </c>
      <c r="I734" s="146"/>
      <c r="L734" s="31"/>
      <c r="M734" s="147"/>
      <c r="T734" s="55"/>
      <c r="AT734" s="16" t="s">
        <v>171</v>
      </c>
      <c r="AU734" s="16" t="s">
        <v>87</v>
      </c>
    </row>
    <row r="735" spans="2:65" s="1" customFormat="1" ht="21.75" customHeight="1">
      <c r="B735" s="31"/>
      <c r="C735" s="173" t="s">
        <v>1555</v>
      </c>
      <c r="D735" s="173" t="s">
        <v>614</v>
      </c>
      <c r="E735" s="174" t="s">
        <v>1556</v>
      </c>
      <c r="F735" s="175" t="s">
        <v>1557</v>
      </c>
      <c r="G735" s="176" t="s">
        <v>167</v>
      </c>
      <c r="H735" s="177">
        <v>0.63</v>
      </c>
      <c r="I735" s="136">
        <v>8937.23</v>
      </c>
      <c r="J735" s="178">
        <f>ROUND(I735*H735,2)</f>
        <v>5630.45</v>
      </c>
      <c r="K735" s="175" t="s">
        <v>168</v>
      </c>
      <c r="L735" s="179"/>
      <c r="M735" s="180" t="s">
        <v>1</v>
      </c>
      <c r="N735" s="181" t="s">
        <v>42</v>
      </c>
      <c r="P735" s="140">
        <f>O735*H735</f>
        <v>0</v>
      </c>
      <c r="Q735" s="140">
        <v>0.55000000000000004</v>
      </c>
      <c r="R735" s="140">
        <f>Q735*H735</f>
        <v>0.34650000000000003</v>
      </c>
      <c r="S735" s="140">
        <v>0</v>
      </c>
      <c r="T735" s="141">
        <f>S735*H735</f>
        <v>0</v>
      </c>
      <c r="AR735" s="142" t="s">
        <v>317</v>
      </c>
      <c r="AT735" s="142" t="s">
        <v>614</v>
      </c>
      <c r="AU735" s="142" t="s">
        <v>87</v>
      </c>
      <c r="AY735" s="16" t="s">
        <v>161</v>
      </c>
      <c r="BE735" s="143">
        <f>IF(N735="základní",J735,0)</f>
        <v>5630.45</v>
      </c>
      <c r="BF735" s="143">
        <f>IF(N735="snížená",J735,0)</f>
        <v>0</v>
      </c>
      <c r="BG735" s="143">
        <f>IF(N735="zákl. přenesená",J735,0)</f>
        <v>0</v>
      </c>
      <c r="BH735" s="143">
        <f>IF(N735="sníž. přenesená",J735,0)</f>
        <v>0</v>
      </c>
      <c r="BI735" s="143">
        <f>IF(N735="nulová",J735,0)</f>
        <v>0</v>
      </c>
      <c r="BJ735" s="16" t="s">
        <v>85</v>
      </c>
      <c r="BK735" s="143">
        <f>ROUND(I735*H735,2)</f>
        <v>5630.45</v>
      </c>
      <c r="BL735" s="16" t="s">
        <v>244</v>
      </c>
      <c r="BM735" s="142" t="s">
        <v>1558</v>
      </c>
    </row>
    <row r="736" spans="2:65" s="12" customFormat="1">
      <c r="B736" s="148"/>
      <c r="D736" s="144" t="s">
        <v>178</v>
      </c>
      <c r="E736" s="149" t="s">
        <v>1</v>
      </c>
      <c r="F736" s="150" t="s">
        <v>1559</v>
      </c>
      <c r="H736" s="151">
        <v>0.63</v>
      </c>
      <c r="I736" s="152"/>
      <c r="L736" s="148"/>
      <c r="M736" s="153"/>
      <c r="T736" s="154"/>
      <c r="AT736" s="149" t="s">
        <v>178</v>
      </c>
      <c r="AU736" s="149" t="s">
        <v>87</v>
      </c>
      <c r="AV736" s="12" t="s">
        <v>87</v>
      </c>
      <c r="AW736" s="12" t="s">
        <v>33</v>
      </c>
      <c r="AX736" s="12" t="s">
        <v>77</v>
      </c>
      <c r="AY736" s="149" t="s">
        <v>161</v>
      </c>
    </row>
    <row r="737" spans="2:65" s="13" customFormat="1">
      <c r="B737" s="155"/>
      <c r="D737" s="144" t="s">
        <v>178</v>
      </c>
      <c r="E737" s="156" t="s">
        <v>1</v>
      </c>
      <c r="F737" s="157" t="s">
        <v>180</v>
      </c>
      <c r="H737" s="158">
        <v>0.63</v>
      </c>
      <c r="I737" s="159"/>
      <c r="L737" s="155"/>
      <c r="M737" s="160"/>
      <c r="T737" s="161"/>
      <c r="AT737" s="156" t="s">
        <v>178</v>
      </c>
      <c r="AU737" s="156" t="s">
        <v>87</v>
      </c>
      <c r="AV737" s="13" t="s">
        <v>169</v>
      </c>
      <c r="AW737" s="13" t="s">
        <v>33</v>
      </c>
      <c r="AX737" s="13" t="s">
        <v>85</v>
      </c>
      <c r="AY737" s="156" t="s">
        <v>161</v>
      </c>
    </row>
    <row r="738" spans="2:65" s="1" customFormat="1" ht="33" customHeight="1">
      <c r="B738" s="31"/>
      <c r="C738" s="131" t="s">
        <v>1560</v>
      </c>
      <c r="D738" s="131" t="s">
        <v>164</v>
      </c>
      <c r="E738" s="132" t="s">
        <v>1561</v>
      </c>
      <c r="F738" s="133" t="s">
        <v>1562</v>
      </c>
      <c r="G738" s="134" t="s">
        <v>175</v>
      </c>
      <c r="H738" s="135">
        <v>186.1</v>
      </c>
      <c r="I738" s="136">
        <v>430.68</v>
      </c>
      <c r="J738" s="137">
        <f>ROUND(I738*H738,2)</f>
        <v>80149.55</v>
      </c>
      <c r="K738" s="133" t="s">
        <v>168</v>
      </c>
      <c r="L738" s="31"/>
      <c r="M738" s="138" t="s">
        <v>1</v>
      </c>
      <c r="N738" s="139" t="s">
        <v>42</v>
      </c>
      <c r="P738" s="140">
        <f>O738*H738</f>
        <v>0</v>
      </c>
      <c r="Q738" s="140">
        <v>1.423E-2</v>
      </c>
      <c r="R738" s="140">
        <f>Q738*H738</f>
        <v>2.6482029999999996</v>
      </c>
      <c r="S738" s="140">
        <v>0</v>
      </c>
      <c r="T738" s="141">
        <f>S738*H738</f>
        <v>0</v>
      </c>
      <c r="AR738" s="142" t="s">
        <v>244</v>
      </c>
      <c r="AT738" s="142" t="s">
        <v>164</v>
      </c>
      <c r="AU738" s="142" t="s">
        <v>87</v>
      </c>
      <c r="AY738" s="16" t="s">
        <v>161</v>
      </c>
      <c r="BE738" s="143">
        <f>IF(N738="základní",J738,0)</f>
        <v>80149.55</v>
      </c>
      <c r="BF738" s="143">
        <f>IF(N738="snížená",J738,0)</f>
        <v>0</v>
      </c>
      <c r="BG738" s="143">
        <f>IF(N738="zákl. přenesená",J738,0)</f>
        <v>0</v>
      </c>
      <c r="BH738" s="143">
        <f>IF(N738="sníž. přenesená",J738,0)</f>
        <v>0</v>
      </c>
      <c r="BI738" s="143">
        <f>IF(N738="nulová",J738,0)</f>
        <v>0</v>
      </c>
      <c r="BJ738" s="16" t="s">
        <v>85</v>
      </c>
      <c r="BK738" s="143">
        <f>ROUND(I738*H738,2)</f>
        <v>80149.55</v>
      </c>
      <c r="BL738" s="16" t="s">
        <v>244</v>
      </c>
      <c r="BM738" s="142" t="s">
        <v>1563</v>
      </c>
    </row>
    <row r="739" spans="2:65" s="1" customFormat="1" ht="19.5">
      <c r="B739" s="31"/>
      <c r="D739" s="144" t="s">
        <v>171</v>
      </c>
      <c r="F739" s="145" t="s">
        <v>1520</v>
      </c>
      <c r="I739" s="146"/>
      <c r="L739" s="31"/>
      <c r="M739" s="147"/>
      <c r="T739" s="55"/>
      <c r="AT739" s="16" t="s">
        <v>171</v>
      </c>
      <c r="AU739" s="16" t="s">
        <v>87</v>
      </c>
    </row>
    <row r="740" spans="2:65" s="14" customFormat="1">
      <c r="B740" s="162"/>
      <c r="D740" s="144" t="s">
        <v>178</v>
      </c>
      <c r="E740" s="163" t="s">
        <v>1</v>
      </c>
      <c r="F740" s="164" t="s">
        <v>1564</v>
      </c>
      <c r="H740" s="163" t="s">
        <v>1</v>
      </c>
      <c r="I740" s="165"/>
      <c r="L740" s="162"/>
      <c r="M740" s="166"/>
      <c r="T740" s="167"/>
      <c r="AT740" s="163" t="s">
        <v>178</v>
      </c>
      <c r="AU740" s="163" t="s">
        <v>87</v>
      </c>
      <c r="AV740" s="14" t="s">
        <v>85</v>
      </c>
      <c r="AW740" s="14" t="s">
        <v>33</v>
      </c>
      <c r="AX740" s="14" t="s">
        <v>77</v>
      </c>
      <c r="AY740" s="163" t="s">
        <v>161</v>
      </c>
    </row>
    <row r="741" spans="2:65" s="12" customFormat="1">
      <c r="B741" s="148"/>
      <c r="D741" s="144" t="s">
        <v>178</v>
      </c>
      <c r="E741" s="149" t="s">
        <v>1</v>
      </c>
      <c r="F741" s="150" t="s">
        <v>162</v>
      </c>
      <c r="H741" s="151">
        <v>9</v>
      </c>
      <c r="I741" s="152"/>
      <c r="L741" s="148"/>
      <c r="M741" s="153"/>
      <c r="T741" s="154"/>
      <c r="AT741" s="149" t="s">
        <v>178</v>
      </c>
      <c r="AU741" s="149" t="s">
        <v>87</v>
      </c>
      <c r="AV741" s="12" t="s">
        <v>87</v>
      </c>
      <c r="AW741" s="12" t="s">
        <v>33</v>
      </c>
      <c r="AX741" s="12" t="s">
        <v>77</v>
      </c>
      <c r="AY741" s="149" t="s">
        <v>161</v>
      </c>
    </row>
    <row r="742" spans="2:65" s="14" customFormat="1">
      <c r="B742" s="162"/>
      <c r="D742" s="144" t="s">
        <v>178</v>
      </c>
      <c r="E742" s="163" t="s">
        <v>1</v>
      </c>
      <c r="F742" s="164" t="s">
        <v>1565</v>
      </c>
      <c r="H742" s="163" t="s">
        <v>1</v>
      </c>
      <c r="I742" s="165"/>
      <c r="L742" s="162"/>
      <c r="M742" s="166"/>
      <c r="T742" s="167"/>
      <c r="AT742" s="163" t="s">
        <v>178</v>
      </c>
      <c r="AU742" s="163" t="s">
        <v>87</v>
      </c>
      <c r="AV742" s="14" t="s">
        <v>85</v>
      </c>
      <c r="AW742" s="14" t="s">
        <v>33</v>
      </c>
      <c r="AX742" s="14" t="s">
        <v>77</v>
      </c>
      <c r="AY742" s="163" t="s">
        <v>161</v>
      </c>
    </row>
    <row r="743" spans="2:65" s="12" customFormat="1">
      <c r="B743" s="148"/>
      <c r="D743" s="144" t="s">
        <v>178</v>
      </c>
      <c r="E743" s="149" t="s">
        <v>1</v>
      </c>
      <c r="F743" s="150" t="s">
        <v>1566</v>
      </c>
      <c r="H743" s="151">
        <v>177.1</v>
      </c>
      <c r="I743" s="152"/>
      <c r="L743" s="148"/>
      <c r="M743" s="153"/>
      <c r="T743" s="154"/>
      <c r="AT743" s="149" t="s">
        <v>178</v>
      </c>
      <c r="AU743" s="149" t="s">
        <v>87</v>
      </c>
      <c r="AV743" s="12" t="s">
        <v>87</v>
      </c>
      <c r="AW743" s="12" t="s">
        <v>33</v>
      </c>
      <c r="AX743" s="12" t="s">
        <v>77</v>
      </c>
      <c r="AY743" s="149" t="s">
        <v>161</v>
      </c>
    </row>
    <row r="744" spans="2:65" s="13" customFormat="1">
      <c r="B744" s="155"/>
      <c r="D744" s="144" t="s">
        <v>178</v>
      </c>
      <c r="E744" s="156" t="s">
        <v>1</v>
      </c>
      <c r="F744" s="157" t="s">
        <v>180</v>
      </c>
      <c r="H744" s="158">
        <v>186.1</v>
      </c>
      <c r="I744" s="159"/>
      <c r="L744" s="155"/>
      <c r="M744" s="160"/>
      <c r="T744" s="161"/>
      <c r="AT744" s="156" t="s">
        <v>178</v>
      </c>
      <c r="AU744" s="156" t="s">
        <v>87</v>
      </c>
      <c r="AV744" s="13" t="s">
        <v>169</v>
      </c>
      <c r="AW744" s="13" t="s">
        <v>33</v>
      </c>
      <c r="AX744" s="13" t="s">
        <v>85</v>
      </c>
      <c r="AY744" s="156" t="s">
        <v>161</v>
      </c>
    </row>
    <row r="745" spans="2:65" s="1" customFormat="1" ht="24.2" customHeight="1">
      <c r="B745" s="31"/>
      <c r="C745" s="131" t="s">
        <v>1567</v>
      </c>
      <c r="D745" s="131" t="s">
        <v>164</v>
      </c>
      <c r="E745" s="132" t="s">
        <v>1568</v>
      </c>
      <c r="F745" s="133" t="s">
        <v>1569</v>
      </c>
      <c r="G745" s="134" t="s">
        <v>175</v>
      </c>
      <c r="H745" s="135">
        <v>171.6</v>
      </c>
      <c r="I745" s="136">
        <v>196.65</v>
      </c>
      <c r="J745" s="137">
        <f>ROUND(I745*H745,2)</f>
        <v>33745.14</v>
      </c>
      <c r="K745" s="133" t="s">
        <v>168</v>
      </c>
      <c r="L745" s="31"/>
      <c r="M745" s="138" t="s">
        <v>1</v>
      </c>
      <c r="N745" s="139" t="s">
        <v>42</v>
      </c>
      <c r="P745" s="140">
        <f>O745*H745</f>
        <v>0</v>
      </c>
      <c r="Q745" s="140">
        <v>0</v>
      </c>
      <c r="R745" s="140">
        <f>Q745*H745</f>
        <v>0</v>
      </c>
      <c r="S745" s="140">
        <v>0</v>
      </c>
      <c r="T745" s="141">
        <f>S745*H745</f>
        <v>0</v>
      </c>
      <c r="AR745" s="142" t="s">
        <v>244</v>
      </c>
      <c r="AT745" s="142" t="s">
        <v>164</v>
      </c>
      <c r="AU745" s="142" t="s">
        <v>87</v>
      </c>
      <c r="AY745" s="16" t="s">
        <v>161</v>
      </c>
      <c r="BE745" s="143">
        <f>IF(N745="základní",J745,0)</f>
        <v>33745.14</v>
      </c>
      <c r="BF745" s="143">
        <f>IF(N745="snížená",J745,0)</f>
        <v>0</v>
      </c>
      <c r="BG745" s="143">
        <f>IF(N745="zákl. přenesená",J745,0)</f>
        <v>0</v>
      </c>
      <c r="BH745" s="143">
        <f>IF(N745="sníž. přenesená",J745,0)</f>
        <v>0</v>
      </c>
      <c r="BI745" s="143">
        <f>IF(N745="nulová",J745,0)</f>
        <v>0</v>
      </c>
      <c r="BJ745" s="16" t="s">
        <v>85</v>
      </c>
      <c r="BK745" s="143">
        <f>ROUND(I745*H745,2)</f>
        <v>33745.14</v>
      </c>
      <c r="BL745" s="16" t="s">
        <v>244</v>
      </c>
      <c r="BM745" s="142" t="s">
        <v>1570</v>
      </c>
    </row>
    <row r="746" spans="2:65" s="1" customFormat="1" ht="19.5">
      <c r="B746" s="31"/>
      <c r="D746" s="144" t="s">
        <v>171</v>
      </c>
      <c r="F746" s="145" t="s">
        <v>1520</v>
      </c>
      <c r="I746" s="146"/>
      <c r="L746" s="31"/>
      <c r="M746" s="147"/>
      <c r="T746" s="55"/>
      <c r="AT746" s="16" t="s">
        <v>171</v>
      </c>
      <c r="AU746" s="16" t="s">
        <v>87</v>
      </c>
    </row>
    <row r="747" spans="2:65" s="12" customFormat="1">
      <c r="B747" s="148"/>
      <c r="D747" s="144" t="s">
        <v>178</v>
      </c>
      <c r="E747" s="149" t="s">
        <v>1</v>
      </c>
      <c r="F747" s="150" t="s">
        <v>1571</v>
      </c>
      <c r="H747" s="151">
        <v>171.6</v>
      </c>
      <c r="I747" s="152"/>
      <c r="L747" s="148"/>
      <c r="M747" s="153"/>
      <c r="T747" s="154"/>
      <c r="AT747" s="149" t="s">
        <v>178</v>
      </c>
      <c r="AU747" s="149" t="s">
        <v>87</v>
      </c>
      <c r="AV747" s="12" t="s">
        <v>87</v>
      </c>
      <c r="AW747" s="12" t="s">
        <v>33</v>
      </c>
      <c r="AX747" s="12" t="s">
        <v>77</v>
      </c>
      <c r="AY747" s="149" t="s">
        <v>161</v>
      </c>
    </row>
    <row r="748" spans="2:65" s="13" customFormat="1">
      <c r="B748" s="155"/>
      <c r="D748" s="144" t="s">
        <v>178</v>
      </c>
      <c r="E748" s="156" t="s">
        <v>1</v>
      </c>
      <c r="F748" s="157" t="s">
        <v>180</v>
      </c>
      <c r="H748" s="158">
        <v>171.6</v>
      </c>
      <c r="I748" s="159"/>
      <c r="L748" s="155"/>
      <c r="M748" s="160"/>
      <c r="T748" s="161"/>
      <c r="AT748" s="156" t="s">
        <v>178</v>
      </c>
      <c r="AU748" s="156" t="s">
        <v>87</v>
      </c>
      <c r="AV748" s="13" t="s">
        <v>169</v>
      </c>
      <c r="AW748" s="13" t="s">
        <v>33</v>
      </c>
      <c r="AX748" s="13" t="s">
        <v>85</v>
      </c>
      <c r="AY748" s="156" t="s">
        <v>161</v>
      </c>
    </row>
    <row r="749" spans="2:65" s="1" customFormat="1" ht="21.75" customHeight="1">
      <c r="B749" s="31"/>
      <c r="C749" s="173" t="s">
        <v>1572</v>
      </c>
      <c r="D749" s="173" t="s">
        <v>614</v>
      </c>
      <c r="E749" s="174" t="s">
        <v>1573</v>
      </c>
      <c r="F749" s="175" t="s">
        <v>1574</v>
      </c>
      <c r="G749" s="176" t="s">
        <v>175</v>
      </c>
      <c r="H749" s="177">
        <v>188.76</v>
      </c>
      <c r="I749" s="136">
        <v>316.75</v>
      </c>
      <c r="J749" s="178">
        <f>ROUND(I749*H749,2)</f>
        <v>59789.73</v>
      </c>
      <c r="K749" s="175" t="s">
        <v>1</v>
      </c>
      <c r="L749" s="179"/>
      <c r="M749" s="180" t="s">
        <v>1</v>
      </c>
      <c r="N749" s="181" t="s">
        <v>42</v>
      </c>
      <c r="P749" s="140">
        <f>O749*H749</f>
        <v>0</v>
      </c>
      <c r="Q749" s="140">
        <v>0</v>
      </c>
      <c r="R749" s="140">
        <f>Q749*H749</f>
        <v>0</v>
      </c>
      <c r="S749" s="140">
        <v>0</v>
      </c>
      <c r="T749" s="141">
        <f>S749*H749</f>
        <v>0</v>
      </c>
      <c r="AR749" s="142" t="s">
        <v>317</v>
      </c>
      <c r="AT749" s="142" t="s">
        <v>614</v>
      </c>
      <c r="AU749" s="142" t="s">
        <v>87</v>
      </c>
      <c r="AY749" s="16" t="s">
        <v>161</v>
      </c>
      <c r="BE749" s="143">
        <f>IF(N749="základní",J749,0)</f>
        <v>59789.73</v>
      </c>
      <c r="BF749" s="143">
        <f>IF(N749="snížená",J749,0)</f>
        <v>0</v>
      </c>
      <c r="BG749" s="143">
        <f>IF(N749="zákl. přenesená",J749,0)</f>
        <v>0</v>
      </c>
      <c r="BH749" s="143">
        <f>IF(N749="sníž. přenesená",J749,0)</f>
        <v>0</v>
      </c>
      <c r="BI749" s="143">
        <f>IF(N749="nulová",J749,0)</f>
        <v>0</v>
      </c>
      <c r="BJ749" s="16" t="s">
        <v>85</v>
      </c>
      <c r="BK749" s="143">
        <f>ROUND(I749*H749,2)</f>
        <v>59789.73</v>
      </c>
      <c r="BL749" s="16" t="s">
        <v>244</v>
      </c>
      <c r="BM749" s="142" t="s">
        <v>1575</v>
      </c>
    </row>
    <row r="750" spans="2:65" s="12" customFormat="1">
      <c r="B750" s="148"/>
      <c r="D750" s="144" t="s">
        <v>178</v>
      </c>
      <c r="E750" s="149" t="s">
        <v>1</v>
      </c>
      <c r="F750" s="150" t="s">
        <v>1576</v>
      </c>
      <c r="H750" s="151">
        <v>188.76</v>
      </c>
      <c r="I750" s="152"/>
      <c r="L750" s="148"/>
      <c r="M750" s="153"/>
      <c r="T750" s="154"/>
      <c r="AT750" s="149" t="s">
        <v>178</v>
      </c>
      <c r="AU750" s="149" t="s">
        <v>87</v>
      </c>
      <c r="AV750" s="12" t="s">
        <v>87</v>
      </c>
      <c r="AW750" s="12" t="s">
        <v>33</v>
      </c>
      <c r="AX750" s="12" t="s">
        <v>77</v>
      </c>
      <c r="AY750" s="149" t="s">
        <v>161</v>
      </c>
    </row>
    <row r="751" spans="2:65" s="13" customFormat="1">
      <c r="B751" s="155"/>
      <c r="D751" s="144" t="s">
        <v>178</v>
      </c>
      <c r="E751" s="156" t="s">
        <v>1</v>
      </c>
      <c r="F751" s="157" t="s">
        <v>180</v>
      </c>
      <c r="H751" s="158">
        <v>188.76</v>
      </c>
      <c r="I751" s="159"/>
      <c r="L751" s="155"/>
      <c r="M751" s="160"/>
      <c r="T751" s="161"/>
      <c r="AT751" s="156" t="s">
        <v>178</v>
      </c>
      <c r="AU751" s="156" t="s">
        <v>87</v>
      </c>
      <c r="AV751" s="13" t="s">
        <v>169</v>
      </c>
      <c r="AW751" s="13" t="s">
        <v>33</v>
      </c>
      <c r="AX751" s="13" t="s">
        <v>85</v>
      </c>
      <c r="AY751" s="156" t="s">
        <v>161</v>
      </c>
    </row>
    <row r="752" spans="2:65" s="1" customFormat="1" ht="24.2" customHeight="1">
      <c r="B752" s="31"/>
      <c r="C752" s="131" t="s">
        <v>1577</v>
      </c>
      <c r="D752" s="131" t="s">
        <v>164</v>
      </c>
      <c r="E752" s="132" t="s">
        <v>1578</v>
      </c>
      <c r="F752" s="133" t="s">
        <v>1579</v>
      </c>
      <c r="G752" s="134" t="s">
        <v>1380</v>
      </c>
      <c r="H752" s="182">
        <v>1000</v>
      </c>
      <c r="I752" s="136">
        <v>4.5865701100000003</v>
      </c>
      <c r="J752" s="137">
        <f>ROUND(I752*H752,2)</f>
        <v>4586.57</v>
      </c>
      <c r="K752" s="133" t="s">
        <v>168</v>
      </c>
      <c r="L752" s="31"/>
      <c r="M752" s="138" t="s">
        <v>1</v>
      </c>
      <c r="N752" s="139" t="s">
        <v>42</v>
      </c>
      <c r="P752" s="140">
        <f>O752*H752</f>
        <v>0</v>
      </c>
      <c r="Q752" s="140">
        <v>0</v>
      </c>
      <c r="R752" s="140">
        <f>Q752*H752</f>
        <v>0</v>
      </c>
      <c r="S752" s="140">
        <v>0</v>
      </c>
      <c r="T752" s="141">
        <f>S752*H752</f>
        <v>0</v>
      </c>
      <c r="AR752" s="142" t="s">
        <v>244</v>
      </c>
      <c r="AT752" s="142" t="s">
        <v>164</v>
      </c>
      <c r="AU752" s="142" t="s">
        <v>87</v>
      </c>
      <c r="AY752" s="16" t="s">
        <v>161</v>
      </c>
      <c r="BE752" s="143">
        <f>IF(N752="základní",J752,0)</f>
        <v>4586.57</v>
      </c>
      <c r="BF752" s="143">
        <f>IF(N752="snížená",J752,0)</f>
        <v>0</v>
      </c>
      <c r="BG752" s="143">
        <f>IF(N752="zákl. přenesená",J752,0)</f>
        <v>0</v>
      </c>
      <c r="BH752" s="143">
        <f>IF(N752="sníž. přenesená",J752,0)</f>
        <v>0</v>
      </c>
      <c r="BI752" s="143">
        <f>IF(N752="nulová",J752,0)</f>
        <v>0</v>
      </c>
      <c r="BJ752" s="16" t="s">
        <v>85</v>
      </c>
      <c r="BK752" s="143">
        <f>ROUND(I752*H752,2)</f>
        <v>4586.57</v>
      </c>
      <c r="BL752" s="16" t="s">
        <v>244</v>
      </c>
      <c r="BM752" s="142" t="s">
        <v>1580</v>
      </c>
    </row>
    <row r="753" spans="2:65" s="11" customFormat="1" ht="22.9" customHeight="1">
      <c r="B753" s="119"/>
      <c r="D753" s="120" t="s">
        <v>76</v>
      </c>
      <c r="E753" s="129" t="s">
        <v>408</v>
      </c>
      <c r="F753" s="129" t="s">
        <v>409</v>
      </c>
      <c r="I753" s="122"/>
      <c r="J753" s="130">
        <f>BK753</f>
        <v>405600.4</v>
      </c>
      <c r="L753" s="119"/>
      <c r="M753" s="124"/>
      <c r="P753" s="125">
        <f>SUM(P754:P808)</f>
        <v>0</v>
      </c>
      <c r="R753" s="125">
        <f>SUM(R754:R808)</f>
        <v>2.3878316199999996</v>
      </c>
      <c r="T753" s="126">
        <f>SUM(T754:T808)</f>
        <v>0</v>
      </c>
      <c r="AR753" s="120" t="s">
        <v>87</v>
      </c>
      <c r="AT753" s="127" t="s">
        <v>76</v>
      </c>
      <c r="AU753" s="127" t="s">
        <v>85</v>
      </c>
      <c r="AY753" s="120" t="s">
        <v>161</v>
      </c>
      <c r="BK753" s="128">
        <f>SUM(BK754:BK808)</f>
        <v>405600.4</v>
      </c>
    </row>
    <row r="754" spans="2:65" s="1" customFormat="1" ht="24.2" customHeight="1">
      <c r="B754" s="31"/>
      <c r="C754" s="131" t="s">
        <v>1581</v>
      </c>
      <c r="D754" s="131" t="s">
        <v>164</v>
      </c>
      <c r="E754" s="132" t="s">
        <v>1582</v>
      </c>
      <c r="F754" s="133" t="s">
        <v>1583</v>
      </c>
      <c r="G754" s="134" t="s">
        <v>207</v>
      </c>
      <c r="H754" s="135">
        <v>12.5</v>
      </c>
      <c r="I754" s="136">
        <v>248.81</v>
      </c>
      <c r="J754" s="137">
        <f>ROUND(I754*H754,2)</f>
        <v>3110.13</v>
      </c>
      <c r="K754" s="133" t="s">
        <v>168</v>
      </c>
      <c r="L754" s="31"/>
      <c r="M754" s="138" t="s">
        <v>1</v>
      </c>
      <c r="N754" s="139" t="s">
        <v>42</v>
      </c>
      <c r="P754" s="140">
        <f>O754*H754</f>
        <v>0</v>
      </c>
      <c r="Q754" s="140">
        <v>2.9399999999999999E-3</v>
      </c>
      <c r="R754" s="140">
        <f>Q754*H754</f>
        <v>3.6749999999999998E-2</v>
      </c>
      <c r="S754" s="140">
        <v>0</v>
      </c>
      <c r="T754" s="141">
        <f>S754*H754</f>
        <v>0</v>
      </c>
      <c r="AR754" s="142" t="s">
        <v>244</v>
      </c>
      <c r="AT754" s="142" t="s">
        <v>164</v>
      </c>
      <c r="AU754" s="142" t="s">
        <v>87</v>
      </c>
      <c r="AY754" s="16" t="s">
        <v>161</v>
      </c>
      <c r="BE754" s="143">
        <f>IF(N754="základní",J754,0)</f>
        <v>3110.13</v>
      </c>
      <c r="BF754" s="143">
        <f>IF(N754="snížená",J754,0)</f>
        <v>0</v>
      </c>
      <c r="BG754" s="143">
        <f>IF(N754="zákl. přenesená",J754,0)</f>
        <v>0</v>
      </c>
      <c r="BH754" s="143">
        <f>IF(N754="sníž. přenesená",J754,0)</f>
        <v>0</v>
      </c>
      <c r="BI754" s="143">
        <f>IF(N754="nulová",J754,0)</f>
        <v>0</v>
      </c>
      <c r="BJ754" s="16" t="s">
        <v>85</v>
      </c>
      <c r="BK754" s="143">
        <f>ROUND(I754*H754,2)</f>
        <v>3110.13</v>
      </c>
      <c r="BL754" s="16" t="s">
        <v>244</v>
      </c>
      <c r="BM754" s="142" t="s">
        <v>1584</v>
      </c>
    </row>
    <row r="755" spans="2:65" s="1" customFormat="1" ht="19.5">
      <c r="B755" s="31"/>
      <c r="D755" s="144" t="s">
        <v>171</v>
      </c>
      <c r="F755" s="145" t="s">
        <v>1585</v>
      </c>
      <c r="I755" s="146"/>
      <c r="L755" s="31"/>
      <c r="M755" s="147"/>
      <c r="T755" s="55"/>
      <c r="AT755" s="16" t="s">
        <v>171</v>
      </c>
      <c r="AU755" s="16" t="s">
        <v>87</v>
      </c>
    </row>
    <row r="756" spans="2:65" s="1" customFormat="1" ht="37.9" customHeight="1">
      <c r="B756" s="31"/>
      <c r="C756" s="131" t="s">
        <v>1586</v>
      </c>
      <c r="D756" s="131" t="s">
        <v>164</v>
      </c>
      <c r="E756" s="132" t="s">
        <v>1587</v>
      </c>
      <c r="F756" s="133" t="s">
        <v>1588</v>
      </c>
      <c r="G756" s="134" t="s">
        <v>175</v>
      </c>
      <c r="H756" s="135">
        <v>12.5</v>
      </c>
      <c r="I756" s="136">
        <v>1453.69</v>
      </c>
      <c r="J756" s="137">
        <f>ROUND(I756*H756,2)</f>
        <v>18171.13</v>
      </c>
      <c r="K756" s="133" t="s">
        <v>168</v>
      </c>
      <c r="L756" s="31"/>
      <c r="M756" s="138" t="s">
        <v>1</v>
      </c>
      <c r="N756" s="139" t="s">
        <v>42</v>
      </c>
      <c r="P756" s="140">
        <f>O756*H756</f>
        <v>0</v>
      </c>
      <c r="Q756" s="140">
        <v>6.6100000000000004E-3</v>
      </c>
      <c r="R756" s="140">
        <f>Q756*H756</f>
        <v>8.2625000000000004E-2</v>
      </c>
      <c r="S756" s="140">
        <v>0</v>
      </c>
      <c r="T756" s="141">
        <f>S756*H756</f>
        <v>0</v>
      </c>
      <c r="AR756" s="142" t="s">
        <v>244</v>
      </c>
      <c r="AT756" s="142" t="s">
        <v>164</v>
      </c>
      <c r="AU756" s="142" t="s">
        <v>87</v>
      </c>
      <c r="AY756" s="16" t="s">
        <v>161</v>
      </c>
      <c r="BE756" s="143">
        <f>IF(N756="základní",J756,0)</f>
        <v>18171.13</v>
      </c>
      <c r="BF756" s="143">
        <f>IF(N756="snížená",J756,0)</f>
        <v>0</v>
      </c>
      <c r="BG756" s="143">
        <f>IF(N756="zákl. přenesená",J756,0)</f>
        <v>0</v>
      </c>
      <c r="BH756" s="143">
        <f>IF(N756="sníž. přenesená",J756,0)</f>
        <v>0</v>
      </c>
      <c r="BI756" s="143">
        <f>IF(N756="nulová",J756,0)</f>
        <v>0</v>
      </c>
      <c r="BJ756" s="16" t="s">
        <v>85</v>
      </c>
      <c r="BK756" s="143">
        <f>ROUND(I756*H756,2)</f>
        <v>18171.13</v>
      </c>
      <c r="BL756" s="16" t="s">
        <v>244</v>
      </c>
      <c r="BM756" s="142" t="s">
        <v>1589</v>
      </c>
    </row>
    <row r="757" spans="2:65" s="1" customFormat="1" ht="19.5">
      <c r="B757" s="31"/>
      <c r="D757" s="144" t="s">
        <v>171</v>
      </c>
      <c r="F757" s="145" t="s">
        <v>1590</v>
      </c>
      <c r="I757" s="146"/>
      <c r="L757" s="31"/>
      <c r="M757" s="147"/>
      <c r="T757" s="55"/>
      <c r="AT757" s="16" t="s">
        <v>171</v>
      </c>
      <c r="AU757" s="16" t="s">
        <v>87</v>
      </c>
    </row>
    <row r="758" spans="2:65" s="14" customFormat="1">
      <c r="B758" s="162"/>
      <c r="D758" s="144" t="s">
        <v>178</v>
      </c>
      <c r="E758" s="163" t="s">
        <v>1</v>
      </c>
      <c r="F758" s="164" t="s">
        <v>1564</v>
      </c>
      <c r="H758" s="163" t="s">
        <v>1</v>
      </c>
      <c r="I758" s="165"/>
      <c r="L758" s="162"/>
      <c r="M758" s="166"/>
      <c r="T758" s="167"/>
      <c r="AT758" s="163" t="s">
        <v>178</v>
      </c>
      <c r="AU758" s="163" t="s">
        <v>87</v>
      </c>
      <c r="AV758" s="14" t="s">
        <v>85</v>
      </c>
      <c r="AW758" s="14" t="s">
        <v>33</v>
      </c>
      <c r="AX758" s="14" t="s">
        <v>77</v>
      </c>
      <c r="AY758" s="163" t="s">
        <v>161</v>
      </c>
    </row>
    <row r="759" spans="2:65" s="12" customFormat="1">
      <c r="B759" s="148"/>
      <c r="D759" s="144" t="s">
        <v>178</v>
      </c>
      <c r="E759" s="149" t="s">
        <v>1</v>
      </c>
      <c r="F759" s="150" t="s">
        <v>1591</v>
      </c>
      <c r="H759" s="151">
        <v>9.5</v>
      </c>
      <c r="I759" s="152"/>
      <c r="L759" s="148"/>
      <c r="M759" s="153"/>
      <c r="T759" s="154"/>
      <c r="AT759" s="149" t="s">
        <v>178</v>
      </c>
      <c r="AU759" s="149" t="s">
        <v>87</v>
      </c>
      <c r="AV759" s="12" t="s">
        <v>87</v>
      </c>
      <c r="AW759" s="12" t="s">
        <v>33</v>
      </c>
      <c r="AX759" s="12" t="s">
        <v>77</v>
      </c>
      <c r="AY759" s="149" t="s">
        <v>161</v>
      </c>
    </row>
    <row r="760" spans="2:65" s="14" customFormat="1">
      <c r="B760" s="162"/>
      <c r="D760" s="144" t="s">
        <v>178</v>
      </c>
      <c r="E760" s="163" t="s">
        <v>1</v>
      </c>
      <c r="F760" s="164" t="s">
        <v>1592</v>
      </c>
      <c r="H760" s="163" t="s">
        <v>1</v>
      </c>
      <c r="I760" s="165"/>
      <c r="L760" s="162"/>
      <c r="M760" s="166"/>
      <c r="T760" s="167"/>
      <c r="AT760" s="163" t="s">
        <v>178</v>
      </c>
      <c r="AU760" s="163" t="s">
        <v>87</v>
      </c>
      <c r="AV760" s="14" t="s">
        <v>85</v>
      </c>
      <c r="AW760" s="14" t="s">
        <v>33</v>
      </c>
      <c r="AX760" s="14" t="s">
        <v>77</v>
      </c>
      <c r="AY760" s="163" t="s">
        <v>161</v>
      </c>
    </row>
    <row r="761" spans="2:65" s="12" customFormat="1">
      <c r="B761" s="148"/>
      <c r="D761" s="144" t="s">
        <v>178</v>
      </c>
      <c r="E761" s="149" t="s">
        <v>1</v>
      </c>
      <c r="F761" s="150" t="s">
        <v>181</v>
      </c>
      <c r="H761" s="151">
        <v>3</v>
      </c>
      <c r="I761" s="152"/>
      <c r="L761" s="148"/>
      <c r="M761" s="153"/>
      <c r="T761" s="154"/>
      <c r="AT761" s="149" t="s">
        <v>178</v>
      </c>
      <c r="AU761" s="149" t="s">
        <v>87</v>
      </c>
      <c r="AV761" s="12" t="s">
        <v>87</v>
      </c>
      <c r="AW761" s="12" t="s">
        <v>33</v>
      </c>
      <c r="AX761" s="12" t="s">
        <v>77</v>
      </c>
      <c r="AY761" s="149" t="s">
        <v>161</v>
      </c>
    </row>
    <row r="762" spans="2:65" s="13" customFormat="1">
      <c r="B762" s="155"/>
      <c r="D762" s="144" t="s">
        <v>178</v>
      </c>
      <c r="E762" s="156" t="s">
        <v>1</v>
      </c>
      <c r="F762" s="157" t="s">
        <v>180</v>
      </c>
      <c r="H762" s="158">
        <v>12.5</v>
      </c>
      <c r="I762" s="159"/>
      <c r="L762" s="155"/>
      <c r="M762" s="160"/>
      <c r="T762" s="161"/>
      <c r="AT762" s="156" t="s">
        <v>178</v>
      </c>
      <c r="AU762" s="156" t="s">
        <v>87</v>
      </c>
      <c r="AV762" s="13" t="s">
        <v>169</v>
      </c>
      <c r="AW762" s="13" t="s">
        <v>33</v>
      </c>
      <c r="AX762" s="13" t="s">
        <v>85</v>
      </c>
      <c r="AY762" s="156" t="s">
        <v>161</v>
      </c>
    </row>
    <row r="763" spans="2:65" s="1" customFormat="1" ht="16.5" customHeight="1">
      <c r="B763" s="31"/>
      <c r="C763" s="131" t="s">
        <v>1593</v>
      </c>
      <c r="D763" s="131" t="s">
        <v>164</v>
      </c>
      <c r="E763" s="132" t="s">
        <v>1594</v>
      </c>
      <c r="F763" s="133" t="s">
        <v>1595</v>
      </c>
      <c r="G763" s="134" t="s">
        <v>207</v>
      </c>
      <c r="H763" s="135">
        <v>22.4</v>
      </c>
      <c r="I763" s="136">
        <v>350.39</v>
      </c>
      <c r="J763" s="137">
        <f>ROUND(I763*H763,2)</f>
        <v>7848.74</v>
      </c>
      <c r="K763" s="133" t="s">
        <v>168</v>
      </c>
      <c r="L763" s="31"/>
      <c r="M763" s="138" t="s">
        <v>1</v>
      </c>
      <c r="N763" s="139" t="s">
        <v>42</v>
      </c>
      <c r="P763" s="140">
        <f>O763*H763</f>
        <v>0</v>
      </c>
      <c r="Q763" s="140">
        <v>0</v>
      </c>
      <c r="R763" s="140">
        <f>Q763*H763</f>
        <v>0</v>
      </c>
      <c r="S763" s="140">
        <v>0</v>
      </c>
      <c r="T763" s="141">
        <f>S763*H763</f>
        <v>0</v>
      </c>
      <c r="AR763" s="142" t="s">
        <v>244</v>
      </c>
      <c r="AT763" s="142" t="s">
        <v>164</v>
      </c>
      <c r="AU763" s="142" t="s">
        <v>87</v>
      </c>
      <c r="AY763" s="16" t="s">
        <v>161</v>
      </c>
      <c r="BE763" s="143">
        <f>IF(N763="základní",J763,0)</f>
        <v>7848.74</v>
      </c>
      <c r="BF763" s="143">
        <f>IF(N763="snížená",J763,0)</f>
        <v>0</v>
      </c>
      <c r="BG763" s="143">
        <f>IF(N763="zákl. přenesená",J763,0)</f>
        <v>0</v>
      </c>
      <c r="BH763" s="143">
        <f>IF(N763="sníž. přenesená",J763,0)</f>
        <v>0</v>
      </c>
      <c r="BI763" s="143">
        <f>IF(N763="nulová",J763,0)</f>
        <v>0</v>
      </c>
      <c r="BJ763" s="16" t="s">
        <v>85</v>
      </c>
      <c r="BK763" s="143">
        <f>ROUND(I763*H763,2)</f>
        <v>7848.74</v>
      </c>
      <c r="BL763" s="16" t="s">
        <v>244</v>
      </c>
      <c r="BM763" s="142" t="s">
        <v>1596</v>
      </c>
    </row>
    <row r="764" spans="2:65" s="1" customFormat="1" ht="19.5">
      <c r="B764" s="31"/>
      <c r="D764" s="144" t="s">
        <v>171</v>
      </c>
      <c r="F764" s="145" t="s">
        <v>1585</v>
      </c>
      <c r="I764" s="146"/>
      <c r="L764" s="31"/>
      <c r="M764" s="147"/>
      <c r="T764" s="55"/>
      <c r="AT764" s="16" t="s">
        <v>171</v>
      </c>
      <c r="AU764" s="16" t="s">
        <v>87</v>
      </c>
    </row>
    <row r="765" spans="2:65" s="1" customFormat="1" ht="21.75" customHeight="1">
      <c r="B765" s="31"/>
      <c r="C765" s="173" t="s">
        <v>1597</v>
      </c>
      <c r="D765" s="173" t="s">
        <v>614</v>
      </c>
      <c r="E765" s="174" t="s">
        <v>1598</v>
      </c>
      <c r="F765" s="175" t="s">
        <v>1599</v>
      </c>
      <c r="G765" s="176" t="s">
        <v>175</v>
      </c>
      <c r="H765" s="177">
        <v>7.3920000000000003</v>
      </c>
      <c r="I765" s="136">
        <v>345.37</v>
      </c>
      <c r="J765" s="178">
        <f>ROUND(I765*H765,2)</f>
        <v>2552.98</v>
      </c>
      <c r="K765" s="175" t="s">
        <v>168</v>
      </c>
      <c r="L765" s="179"/>
      <c r="M765" s="180" t="s">
        <v>1</v>
      </c>
      <c r="N765" s="181" t="s">
        <v>42</v>
      </c>
      <c r="P765" s="140">
        <f>O765*H765</f>
        <v>0</v>
      </c>
      <c r="Q765" s="140">
        <v>3.9100000000000003E-3</v>
      </c>
      <c r="R765" s="140">
        <f>Q765*H765</f>
        <v>2.8902720000000003E-2</v>
      </c>
      <c r="S765" s="140">
        <v>0</v>
      </c>
      <c r="T765" s="141">
        <f>S765*H765</f>
        <v>0</v>
      </c>
      <c r="AR765" s="142" t="s">
        <v>317</v>
      </c>
      <c r="AT765" s="142" t="s">
        <v>614</v>
      </c>
      <c r="AU765" s="142" t="s">
        <v>87</v>
      </c>
      <c r="AY765" s="16" t="s">
        <v>161</v>
      </c>
      <c r="BE765" s="143">
        <f>IF(N765="základní",J765,0)</f>
        <v>2552.98</v>
      </c>
      <c r="BF765" s="143">
        <f>IF(N765="snížená",J765,0)</f>
        <v>0</v>
      </c>
      <c r="BG765" s="143">
        <f>IF(N765="zákl. přenesená",J765,0)</f>
        <v>0</v>
      </c>
      <c r="BH765" s="143">
        <f>IF(N765="sníž. přenesená",J765,0)</f>
        <v>0</v>
      </c>
      <c r="BI765" s="143">
        <f>IF(N765="nulová",J765,0)</f>
        <v>0</v>
      </c>
      <c r="BJ765" s="16" t="s">
        <v>85</v>
      </c>
      <c r="BK765" s="143">
        <f>ROUND(I765*H765,2)</f>
        <v>2552.98</v>
      </c>
      <c r="BL765" s="16" t="s">
        <v>244</v>
      </c>
      <c r="BM765" s="142" t="s">
        <v>1600</v>
      </c>
    </row>
    <row r="766" spans="2:65" s="12" customFormat="1">
      <c r="B766" s="148"/>
      <c r="D766" s="144" t="s">
        <v>178</v>
      </c>
      <c r="E766" s="149" t="s">
        <v>1</v>
      </c>
      <c r="F766" s="150" t="s">
        <v>1601</v>
      </c>
      <c r="H766" s="151">
        <v>7.3920000000000003</v>
      </c>
      <c r="I766" s="152"/>
      <c r="L766" s="148"/>
      <c r="M766" s="153"/>
      <c r="T766" s="154"/>
      <c r="AT766" s="149" t="s">
        <v>178</v>
      </c>
      <c r="AU766" s="149" t="s">
        <v>87</v>
      </c>
      <c r="AV766" s="12" t="s">
        <v>87</v>
      </c>
      <c r="AW766" s="12" t="s">
        <v>33</v>
      </c>
      <c r="AX766" s="12" t="s">
        <v>77</v>
      </c>
      <c r="AY766" s="149" t="s">
        <v>161</v>
      </c>
    </row>
    <row r="767" spans="2:65" s="13" customFormat="1">
      <c r="B767" s="155"/>
      <c r="D767" s="144" t="s">
        <v>178</v>
      </c>
      <c r="E767" s="156" t="s">
        <v>1</v>
      </c>
      <c r="F767" s="157" t="s">
        <v>180</v>
      </c>
      <c r="H767" s="158">
        <v>7.3920000000000003</v>
      </c>
      <c r="I767" s="159"/>
      <c r="L767" s="155"/>
      <c r="M767" s="160"/>
      <c r="T767" s="161"/>
      <c r="AT767" s="156" t="s">
        <v>178</v>
      </c>
      <c r="AU767" s="156" t="s">
        <v>87</v>
      </c>
      <c r="AV767" s="13" t="s">
        <v>169</v>
      </c>
      <c r="AW767" s="13" t="s">
        <v>33</v>
      </c>
      <c r="AX767" s="13" t="s">
        <v>85</v>
      </c>
      <c r="AY767" s="156" t="s">
        <v>161</v>
      </c>
    </row>
    <row r="768" spans="2:65" s="1" customFormat="1" ht="33" customHeight="1">
      <c r="B768" s="31"/>
      <c r="C768" s="131" t="s">
        <v>1602</v>
      </c>
      <c r="D768" s="131" t="s">
        <v>164</v>
      </c>
      <c r="E768" s="132" t="s">
        <v>1603</v>
      </c>
      <c r="F768" s="133" t="s">
        <v>1604</v>
      </c>
      <c r="G768" s="134" t="s">
        <v>207</v>
      </c>
      <c r="H768" s="135">
        <v>187.66</v>
      </c>
      <c r="I768" s="136">
        <v>1236.28</v>
      </c>
      <c r="J768" s="137">
        <f>ROUND(I768*H768,2)</f>
        <v>232000.3</v>
      </c>
      <c r="K768" s="133" t="s">
        <v>168</v>
      </c>
      <c r="L768" s="31"/>
      <c r="M768" s="138" t="s">
        <v>1</v>
      </c>
      <c r="N768" s="139" t="s">
        <v>42</v>
      </c>
      <c r="P768" s="140">
        <f>O768*H768</f>
        <v>0</v>
      </c>
      <c r="Q768" s="140">
        <v>7.1199999999999996E-3</v>
      </c>
      <c r="R768" s="140">
        <f>Q768*H768</f>
        <v>1.3361391999999999</v>
      </c>
      <c r="S768" s="140">
        <v>0</v>
      </c>
      <c r="T768" s="141">
        <f>S768*H768</f>
        <v>0</v>
      </c>
      <c r="AR768" s="142" t="s">
        <v>244</v>
      </c>
      <c r="AT768" s="142" t="s">
        <v>164</v>
      </c>
      <c r="AU768" s="142" t="s">
        <v>87</v>
      </c>
      <c r="AY768" s="16" t="s">
        <v>161</v>
      </c>
      <c r="BE768" s="143">
        <f>IF(N768="základní",J768,0)</f>
        <v>232000.3</v>
      </c>
      <c r="BF768" s="143">
        <f>IF(N768="snížená",J768,0)</f>
        <v>0</v>
      </c>
      <c r="BG768" s="143">
        <f>IF(N768="zákl. přenesená",J768,0)</f>
        <v>0</v>
      </c>
      <c r="BH768" s="143">
        <f>IF(N768="sníž. přenesená",J768,0)</f>
        <v>0</v>
      </c>
      <c r="BI768" s="143">
        <f>IF(N768="nulová",J768,0)</f>
        <v>0</v>
      </c>
      <c r="BJ768" s="16" t="s">
        <v>85</v>
      </c>
      <c r="BK768" s="143">
        <f>ROUND(I768*H768,2)</f>
        <v>232000.3</v>
      </c>
      <c r="BL768" s="16" t="s">
        <v>244</v>
      </c>
      <c r="BM768" s="142" t="s">
        <v>1605</v>
      </c>
    </row>
    <row r="769" spans="2:65" s="1" customFormat="1" ht="19.5">
      <c r="B769" s="31"/>
      <c r="D769" s="144" t="s">
        <v>171</v>
      </c>
      <c r="F769" s="145" t="s">
        <v>1606</v>
      </c>
      <c r="I769" s="146"/>
      <c r="L769" s="31"/>
      <c r="M769" s="147"/>
      <c r="T769" s="55"/>
      <c r="AT769" s="16" t="s">
        <v>171</v>
      </c>
      <c r="AU769" s="16" t="s">
        <v>87</v>
      </c>
    </row>
    <row r="770" spans="2:65" s="14" customFormat="1">
      <c r="B770" s="162"/>
      <c r="D770" s="144" t="s">
        <v>178</v>
      </c>
      <c r="E770" s="163" t="s">
        <v>1</v>
      </c>
      <c r="F770" s="164" t="s">
        <v>1607</v>
      </c>
      <c r="H770" s="163" t="s">
        <v>1</v>
      </c>
      <c r="I770" s="165"/>
      <c r="L770" s="162"/>
      <c r="M770" s="166"/>
      <c r="T770" s="167"/>
      <c r="AT770" s="163" t="s">
        <v>178</v>
      </c>
      <c r="AU770" s="163" t="s">
        <v>87</v>
      </c>
      <c r="AV770" s="14" t="s">
        <v>85</v>
      </c>
      <c r="AW770" s="14" t="s">
        <v>33</v>
      </c>
      <c r="AX770" s="14" t="s">
        <v>77</v>
      </c>
      <c r="AY770" s="163" t="s">
        <v>161</v>
      </c>
    </row>
    <row r="771" spans="2:65" s="14" customFormat="1">
      <c r="B771" s="162"/>
      <c r="D771" s="144" t="s">
        <v>178</v>
      </c>
      <c r="E771" s="163" t="s">
        <v>1</v>
      </c>
      <c r="F771" s="164" t="s">
        <v>1608</v>
      </c>
      <c r="H771" s="163" t="s">
        <v>1</v>
      </c>
      <c r="I771" s="165"/>
      <c r="L771" s="162"/>
      <c r="M771" s="166"/>
      <c r="T771" s="167"/>
      <c r="AT771" s="163" t="s">
        <v>178</v>
      </c>
      <c r="AU771" s="163" t="s">
        <v>87</v>
      </c>
      <c r="AV771" s="14" t="s">
        <v>85</v>
      </c>
      <c r="AW771" s="14" t="s">
        <v>33</v>
      </c>
      <c r="AX771" s="14" t="s">
        <v>77</v>
      </c>
      <c r="AY771" s="163" t="s">
        <v>161</v>
      </c>
    </row>
    <row r="772" spans="2:65" s="12" customFormat="1">
      <c r="B772" s="148"/>
      <c r="D772" s="144" t="s">
        <v>178</v>
      </c>
      <c r="E772" s="149" t="s">
        <v>1</v>
      </c>
      <c r="F772" s="150" t="s">
        <v>1609</v>
      </c>
      <c r="H772" s="151">
        <v>95.06</v>
      </c>
      <c r="I772" s="152"/>
      <c r="L772" s="148"/>
      <c r="M772" s="153"/>
      <c r="T772" s="154"/>
      <c r="AT772" s="149" t="s">
        <v>178</v>
      </c>
      <c r="AU772" s="149" t="s">
        <v>87</v>
      </c>
      <c r="AV772" s="12" t="s">
        <v>87</v>
      </c>
      <c r="AW772" s="12" t="s">
        <v>33</v>
      </c>
      <c r="AX772" s="12" t="s">
        <v>77</v>
      </c>
      <c r="AY772" s="149" t="s">
        <v>161</v>
      </c>
    </row>
    <row r="773" spans="2:65" s="14" customFormat="1">
      <c r="B773" s="162"/>
      <c r="D773" s="144" t="s">
        <v>178</v>
      </c>
      <c r="E773" s="163" t="s">
        <v>1</v>
      </c>
      <c r="F773" s="164" t="s">
        <v>1592</v>
      </c>
      <c r="H773" s="163" t="s">
        <v>1</v>
      </c>
      <c r="I773" s="165"/>
      <c r="L773" s="162"/>
      <c r="M773" s="166"/>
      <c r="T773" s="167"/>
      <c r="AT773" s="163" t="s">
        <v>178</v>
      </c>
      <c r="AU773" s="163" t="s">
        <v>87</v>
      </c>
      <c r="AV773" s="14" t="s">
        <v>85</v>
      </c>
      <c r="AW773" s="14" t="s">
        <v>33</v>
      </c>
      <c r="AX773" s="14" t="s">
        <v>77</v>
      </c>
      <c r="AY773" s="163" t="s">
        <v>161</v>
      </c>
    </row>
    <row r="774" spans="2:65" s="12" customFormat="1">
      <c r="B774" s="148"/>
      <c r="D774" s="144" t="s">
        <v>178</v>
      </c>
      <c r="E774" s="149" t="s">
        <v>1</v>
      </c>
      <c r="F774" s="150" t="s">
        <v>1610</v>
      </c>
      <c r="H774" s="151">
        <v>55.8</v>
      </c>
      <c r="I774" s="152"/>
      <c r="L774" s="148"/>
      <c r="M774" s="153"/>
      <c r="T774" s="154"/>
      <c r="AT774" s="149" t="s">
        <v>178</v>
      </c>
      <c r="AU774" s="149" t="s">
        <v>87</v>
      </c>
      <c r="AV774" s="12" t="s">
        <v>87</v>
      </c>
      <c r="AW774" s="12" t="s">
        <v>33</v>
      </c>
      <c r="AX774" s="12" t="s">
        <v>77</v>
      </c>
      <c r="AY774" s="149" t="s">
        <v>161</v>
      </c>
    </row>
    <row r="775" spans="2:65" s="14" customFormat="1">
      <c r="B775" s="162"/>
      <c r="D775" s="144" t="s">
        <v>178</v>
      </c>
      <c r="E775" s="163" t="s">
        <v>1</v>
      </c>
      <c r="F775" s="164" t="s">
        <v>1611</v>
      </c>
      <c r="H775" s="163" t="s">
        <v>1</v>
      </c>
      <c r="I775" s="165"/>
      <c r="L775" s="162"/>
      <c r="M775" s="166"/>
      <c r="T775" s="167"/>
      <c r="AT775" s="163" t="s">
        <v>178</v>
      </c>
      <c r="AU775" s="163" t="s">
        <v>87</v>
      </c>
      <c r="AV775" s="14" t="s">
        <v>85</v>
      </c>
      <c r="AW775" s="14" t="s">
        <v>33</v>
      </c>
      <c r="AX775" s="14" t="s">
        <v>77</v>
      </c>
      <c r="AY775" s="163" t="s">
        <v>161</v>
      </c>
    </row>
    <row r="776" spans="2:65" s="12" customFormat="1">
      <c r="B776" s="148"/>
      <c r="D776" s="144" t="s">
        <v>178</v>
      </c>
      <c r="E776" s="149" t="s">
        <v>1</v>
      </c>
      <c r="F776" s="150" t="s">
        <v>1612</v>
      </c>
      <c r="H776" s="151">
        <v>36.799999999999997</v>
      </c>
      <c r="I776" s="152"/>
      <c r="L776" s="148"/>
      <c r="M776" s="153"/>
      <c r="T776" s="154"/>
      <c r="AT776" s="149" t="s">
        <v>178</v>
      </c>
      <c r="AU776" s="149" t="s">
        <v>87</v>
      </c>
      <c r="AV776" s="12" t="s">
        <v>87</v>
      </c>
      <c r="AW776" s="12" t="s">
        <v>33</v>
      </c>
      <c r="AX776" s="12" t="s">
        <v>77</v>
      </c>
      <c r="AY776" s="149" t="s">
        <v>161</v>
      </c>
    </row>
    <row r="777" spans="2:65" s="13" customFormat="1">
      <c r="B777" s="155"/>
      <c r="D777" s="144" t="s">
        <v>178</v>
      </c>
      <c r="E777" s="156" t="s">
        <v>1</v>
      </c>
      <c r="F777" s="157" t="s">
        <v>180</v>
      </c>
      <c r="H777" s="158">
        <v>187.66</v>
      </c>
      <c r="I777" s="159"/>
      <c r="L777" s="155"/>
      <c r="M777" s="160"/>
      <c r="T777" s="161"/>
      <c r="AT777" s="156" t="s">
        <v>178</v>
      </c>
      <c r="AU777" s="156" t="s">
        <v>87</v>
      </c>
      <c r="AV777" s="13" t="s">
        <v>169</v>
      </c>
      <c r="AW777" s="13" t="s">
        <v>33</v>
      </c>
      <c r="AX777" s="13" t="s">
        <v>85</v>
      </c>
      <c r="AY777" s="156" t="s">
        <v>161</v>
      </c>
    </row>
    <row r="778" spans="2:65" s="1" customFormat="1" ht="24.2" customHeight="1">
      <c r="B778" s="31"/>
      <c r="C778" s="131" t="s">
        <v>1613</v>
      </c>
      <c r="D778" s="131" t="s">
        <v>164</v>
      </c>
      <c r="E778" s="132" t="s">
        <v>1614</v>
      </c>
      <c r="F778" s="133" t="s">
        <v>1615</v>
      </c>
      <c r="G778" s="134" t="s">
        <v>207</v>
      </c>
      <c r="H778" s="135">
        <v>88.27</v>
      </c>
      <c r="I778" s="136">
        <v>765.32</v>
      </c>
      <c r="J778" s="137">
        <f>ROUND(I778*H778,2)</f>
        <v>67554.8</v>
      </c>
      <c r="K778" s="133" t="s">
        <v>168</v>
      </c>
      <c r="L778" s="31"/>
      <c r="M778" s="138" t="s">
        <v>1</v>
      </c>
      <c r="N778" s="139" t="s">
        <v>42</v>
      </c>
      <c r="P778" s="140">
        <f>O778*H778</f>
        <v>0</v>
      </c>
      <c r="Q778" s="140">
        <v>5.3499999999999997E-3</v>
      </c>
      <c r="R778" s="140">
        <f>Q778*H778</f>
        <v>0.47224449999999996</v>
      </c>
      <c r="S778" s="140">
        <v>0</v>
      </c>
      <c r="T778" s="141">
        <f>S778*H778</f>
        <v>0</v>
      </c>
      <c r="AR778" s="142" t="s">
        <v>244</v>
      </c>
      <c r="AT778" s="142" t="s">
        <v>164</v>
      </c>
      <c r="AU778" s="142" t="s">
        <v>87</v>
      </c>
      <c r="AY778" s="16" t="s">
        <v>161</v>
      </c>
      <c r="BE778" s="143">
        <f>IF(N778="základní",J778,0)</f>
        <v>67554.8</v>
      </c>
      <c r="BF778" s="143">
        <f>IF(N778="snížená",J778,0)</f>
        <v>0</v>
      </c>
      <c r="BG778" s="143">
        <f>IF(N778="zákl. přenesená",J778,0)</f>
        <v>0</v>
      </c>
      <c r="BH778" s="143">
        <f>IF(N778="sníž. přenesená",J778,0)</f>
        <v>0</v>
      </c>
      <c r="BI778" s="143">
        <f>IF(N778="nulová",J778,0)</f>
        <v>0</v>
      </c>
      <c r="BJ778" s="16" t="s">
        <v>85</v>
      </c>
      <c r="BK778" s="143">
        <f>ROUND(I778*H778,2)</f>
        <v>67554.8</v>
      </c>
      <c r="BL778" s="16" t="s">
        <v>244</v>
      </c>
      <c r="BM778" s="142" t="s">
        <v>1616</v>
      </c>
    </row>
    <row r="779" spans="2:65" s="1" customFormat="1" ht="19.5">
      <c r="B779" s="31"/>
      <c r="D779" s="144" t="s">
        <v>171</v>
      </c>
      <c r="F779" s="145" t="s">
        <v>1617</v>
      </c>
      <c r="I779" s="146"/>
      <c r="L779" s="31"/>
      <c r="M779" s="147"/>
      <c r="T779" s="55"/>
      <c r="AT779" s="16" t="s">
        <v>171</v>
      </c>
      <c r="AU779" s="16" t="s">
        <v>87</v>
      </c>
    </row>
    <row r="780" spans="2:65" s="14" customFormat="1">
      <c r="B780" s="162"/>
      <c r="D780" s="144" t="s">
        <v>178</v>
      </c>
      <c r="E780" s="163" t="s">
        <v>1</v>
      </c>
      <c r="F780" s="164" t="s">
        <v>1618</v>
      </c>
      <c r="H780" s="163" t="s">
        <v>1</v>
      </c>
      <c r="I780" s="165"/>
      <c r="L780" s="162"/>
      <c r="M780" s="166"/>
      <c r="T780" s="167"/>
      <c r="AT780" s="163" t="s">
        <v>178</v>
      </c>
      <c r="AU780" s="163" t="s">
        <v>87</v>
      </c>
      <c r="AV780" s="14" t="s">
        <v>85</v>
      </c>
      <c r="AW780" s="14" t="s">
        <v>33</v>
      </c>
      <c r="AX780" s="14" t="s">
        <v>77</v>
      </c>
      <c r="AY780" s="163" t="s">
        <v>161</v>
      </c>
    </row>
    <row r="781" spans="2:65" s="12" customFormat="1">
      <c r="B781" s="148"/>
      <c r="D781" s="144" t="s">
        <v>178</v>
      </c>
      <c r="E781" s="149" t="s">
        <v>1</v>
      </c>
      <c r="F781" s="150" t="s">
        <v>1619</v>
      </c>
      <c r="H781" s="151">
        <v>29.75</v>
      </c>
      <c r="I781" s="152"/>
      <c r="L781" s="148"/>
      <c r="M781" s="153"/>
      <c r="T781" s="154"/>
      <c r="AT781" s="149" t="s">
        <v>178</v>
      </c>
      <c r="AU781" s="149" t="s">
        <v>87</v>
      </c>
      <c r="AV781" s="12" t="s">
        <v>87</v>
      </c>
      <c r="AW781" s="12" t="s">
        <v>33</v>
      </c>
      <c r="AX781" s="12" t="s">
        <v>77</v>
      </c>
      <c r="AY781" s="149" t="s">
        <v>161</v>
      </c>
    </row>
    <row r="782" spans="2:65" s="14" customFormat="1">
      <c r="B782" s="162"/>
      <c r="D782" s="144" t="s">
        <v>178</v>
      </c>
      <c r="E782" s="163" t="s">
        <v>1</v>
      </c>
      <c r="F782" s="164" t="s">
        <v>1620</v>
      </c>
      <c r="H782" s="163" t="s">
        <v>1</v>
      </c>
      <c r="I782" s="165"/>
      <c r="L782" s="162"/>
      <c r="M782" s="166"/>
      <c r="T782" s="167"/>
      <c r="AT782" s="163" t="s">
        <v>178</v>
      </c>
      <c r="AU782" s="163" t="s">
        <v>87</v>
      </c>
      <c r="AV782" s="14" t="s">
        <v>85</v>
      </c>
      <c r="AW782" s="14" t="s">
        <v>33</v>
      </c>
      <c r="AX782" s="14" t="s">
        <v>77</v>
      </c>
      <c r="AY782" s="163" t="s">
        <v>161</v>
      </c>
    </row>
    <row r="783" spans="2:65" s="12" customFormat="1">
      <c r="B783" s="148"/>
      <c r="D783" s="144" t="s">
        <v>178</v>
      </c>
      <c r="E783" s="149" t="s">
        <v>1</v>
      </c>
      <c r="F783" s="150" t="s">
        <v>1621</v>
      </c>
      <c r="H783" s="151">
        <v>39.58</v>
      </c>
      <c r="I783" s="152"/>
      <c r="L783" s="148"/>
      <c r="M783" s="153"/>
      <c r="T783" s="154"/>
      <c r="AT783" s="149" t="s">
        <v>178</v>
      </c>
      <c r="AU783" s="149" t="s">
        <v>87</v>
      </c>
      <c r="AV783" s="12" t="s">
        <v>87</v>
      </c>
      <c r="AW783" s="12" t="s">
        <v>33</v>
      </c>
      <c r="AX783" s="12" t="s">
        <v>77</v>
      </c>
      <c r="AY783" s="149" t="s">
        <v>161</v>
      </c>
    </row>
    <row r="784" spans="2:65" s="14" customFormat="1">
      <c r="B784" s="162"/>
      <c r="D784" s="144" t="s">
        <v>178</v>
      </c>
      <c r="E784" s="163" t="s">
        <v>1</v>
      </c>
      <c r="F784" s="164" t="s">
        <v>1622</v>
      </c>
      <c r="H784" s="163" t="s">
        <v>1</v>
      </c>
      <c r="I784" s="165"/>
      <c r="L784" s="162"/>
      <c r="M784" s="166"/>
      <c r="T784" s="167"/>
      <c r="AT784" s="163" t="s">
        <v>178</v>
      </c>
      <c r="AU784" s="163" t="s">
        <v>87</v>
      </c>
      <c r="AV784" s="14" t="s">
        <v>85</v>
      </c>
      <c r="AW784" s="14" t="s">
        <v>33</v>
      </c>
      <c r="AX784" s="14" t="s">
        <v>77</v>
      </c>
      <c r="AY784" s="163" t="s">
        <v>161</v>
      </c>
    </row>
    <row r="785" spans="2:65" s="12" customFormat="1">
      <c r="B785" s="148"/>
      <c r="D785" s="144" t="s">
        <v>178</v>
      </c>
      <c r="E785" s="149" t="s">
        <v>1</v>
      </c>
      <c r="F785" s="150" t="s">
        <v>1623</v>
      </c>
      <c r="H785" s="151">
        <v>8.1999999999999993</v>
      </c>
      <c r="I785" s="152"/>
      <c r="L785" s="148"/>
      <c r="M785" s="153"/>
      <c r="T785" s="154"/>
      <c r="AT785" s="149" t="s">
        <v>178</v>
      </c>
      <c r="AU785" s="149" t="s">
        <v>87</v>
      </c>
      <c r="AV785" s="12" t="s">
        <v>87</v>
      </c>
      <c r="AW785" s="12" t="s">
        <v>33</v>
      </c>
      <c r="AX785" s="12" t="s">
        <v>77</v>
      </c>
      <c r="AY785" s="149" t="s">
        <v>161</v>
      </c>
    </row>
    <row r="786" spans="2:65" s="14" customFormat="1">
      <c r="B786" s="162"/>
      <c r="D786" s="144" t="s">
        <v>178</v>
      </c>
      <c r="E786" s="163" t="s">
        <v>1</v>
      </c>
      <c r="F786" s="164" t="s">
        <v>1624</v>
      </c>
      <c r="H786" s="163" t="s">
        <v>1</v>
      </c>
      <c r="I786" s="165"/>
      <c r="L786" s="162"/>
      <c r="M786" s="166"/>
      <c r="T786" s="167"/>
      <c r="AT786" s="163" t="s">
        <v>178</v>
      </c>
      <c r="AU786" s="163" t="s">
        <v>87</v>
      </c>
      <c r="AV786" s="14" t="s">
        <v>85</v>
      </c>
      <c r="AW786" s="14" t="s">
        <v>33</v>
      </c>
      <c r="AX786" s="14" t="s">
        <v>77</v>
      </c>
      <c r="AY786" s="163" t="s">
        <v>161</v>
      </c>
    </row>
    <row r="787" spans="2:65" s="12" customFormat="1">
      <c r="B787" s="148"/>
      <c r="D787" s="144" t="s">
        <v>178</v>
      </c>
      <c r="E787" s="149" t="s">
        <v>1</v>
      </c>
      <c r="F787" s="150" t="s">
        <v>1625</v>
      </c>
      <c r="H787" s="151">
        <v>10.74</v>
      </c>
      <c r="I787" s="152"/>
      <c r="L787" s="148"/>
      <c r="M787" s="153"/>
      <c r="T787" s="154"/>
      <c r="AT787" s="149" t="s">
        <v>178</v>
      </c>
      <c r="AU787" s="149" t="s">
        <v>87</v>
      </c>
      <c r="AV787" s="12" t="s">
        <v>87</v>
      </c>
      <c r="AW787" s="12" t="s">
        <v>33</v>
      </c>
      <c r="AX787" s="12" t="s">
        <v>77</v>
      </c>
      <c r="AY787" s="149" t="s">
        <v>161</v>
      </c>
    </row>
    <row r="788" spans="2:65" s="13" customFormat="1">
      <c r="B788" s="155"/>
      <c r="D788" s="144" t="s">
        <v>178</v>
      </c>
      <c r="E788" s="156" t="s">
        <v>1</v>
      </c>
      <c r="F788" s="157" t="s">
        <v>180</v>
      </c>
      <c r="H788" s="158">
        <v>88.27</v>
      </c>
      <c r="I788" s="159"/>
      <c r="L788" s="155"/>
      <c r="M788" s="160"/>
      <c r="T788" s="161"/>
      <c r="AT788" s="156" t="s">
        <v>178</v>
      </c>
      <c r="AU788" s="156" t="s">
        <v>87</v>
      </c>
      <c r="AV788" s="13" t="s">
        <v>169</v>
      </c>
      <c r="AW788" s="13" t="s">
        <v>33</v>
      </c>
      <c r="AX788" s="13" t="s">
        <v>85</v>
      </c>
      <c r="AY788" s="156" t="s">
        <v>161</v>
      </c>
    </row>
    <row r="789" spans="2:65" s="1" customFormat="1" ht="33" customHeight="1">
      <c r="B789" s="31"/>
      <c r="C789" s="131" t="s">
        <v>1626</v>
      </c>
      <c r="D789" s="131" t="s">
        <v>164</v>
      </c>
      <c r="E789" s="132" t="s">
        <v>1627</v>
      </c>
      <c r="F789" s="133" t="s">
        <v>1628</v>
      </c>
      <c r="G789" s="134" t="s">
        <v>207</v>
      </c>
      <c r="H789" s="135">
        <v>11.4</v>
      </c>
      <c r="I789" s="136">
        <v>916.82</v>
      </c>
      <c r="J789" s="137">
        <f>ROUND(I789*H789,2)</f>
        <v>10451.75</v>
      </c>
      <c r="K789" s="133" t="s">
        <v>168</v>
      </c>
      <c r="L789" s="31"/>
      <c r="M789" s="138" t="s">
        <v>1</v>
      </c>
      <c r="N789" s="139" t="s">
        <v>42</v>
      </c>
      <c r="P789" s="140">
        <f>O789*H789</f>
        <v>0</v>
      </c>
      <c r="Q789" s="140">
        <v>4.3600000000000002E-3</v>
      </c>
      <c r="R789" s="140">
        <f>Q789*H789</f>
        <v>4.9704000000000005E-2</v>
      </c>
      <c r="S789" s="140">
        <v>0</v>
      </c>
      <c r="T789" s="141">
        <f>S789*H789</f>
        <v>0</v>
      </c>
      <c r="AR789" s="142" t="s">
        <v>244</v>
      </c>
      <c r="AT789" s="142" t="s">
        <v>164</v>
      </c>
      <c r="AU789" s="142" t="s">
        <v>87</v>
      </c>
      <c r="AY789" s="16" t="s">
        <v>161</v>
      </c>
      <c r="BE789" s="143">
        <f>IF(N789="základní",J789,0)</f>
        <v>10451.75</v>
      </c>
      <c r="BF789" s="143">
        <f>IF(N789="snížená",J789,0)</f>
        <v>0</v>
      </c>
      <c r="BG789" s="143">
        <f>IF(N789="zákl. přenesená",J789,0)</f>
        <v>0</v>
      </c>
      <c r="BH789" s="143">
        <f>IF(N789="sníž. přenesená",J789,0)</f>
        <v>0</v>
      </c>
      <c r="BI789" s="143">
        <f>IF(N789="nulová",J789,0)</f>
        <v>0</v>
      </c>
      <c r="BJ789" s="16" t="s">
        <v>85</v>
      </c>
      <c r="BK789" s="143">
        <f>ROUND(I789*H789,2)</f>
        <v>10451.75</v>
      </c>
      <c r="BL789" s="16" t="s">
        <v>244</v>
      </c>
      <c r="BM789" s="142" t="s">
        <v>1629</v>
      </c>
    </row>
    <row r="790" spans="2:65" s="1" customFormat="1" ht="19.5">
      <c r="B790" s="31"/>
      <c r="D790" s="144" t="s">
        <v>171</v>
      </c>
      <c r="F790" s="145" t="s">
        <v>1630</v>
      </c>
      <c r="I790" s="146"/>
      <c r="L790" s="31"/>
      <c r="M790" s="147"/>
      <c r="T790" s="55"/>
      <c r="AT790" s="16" t="s">
        <v>171</v>
      </c>
      <c r="AU790" s="16" t="s">
        <v>87</v>
      </c>
    </row>
    <row r="791" spans="2:65" s="1" customFormat="1" ht="33" customHeight="1">
      <c r="B791" s="31"/>
      <c r="C791" s="131" t="s">
        <v>1631</v>
      </c>
      <c r="D791" s="131" t="s">
        <v>164</v>
      </c>
      <c r="E791" s="132" t="s">
        <v>1632</v>
      </c>
      <c r="F791" s="133" t="s">
        <v>1633</v>
      </c>
      <c r="G791" s="134" t="s">
        <v>175</v>
      </c>
      <c r="H791" s="135">
        <v>0.78</v>
      </c>
      <c r="I791" s="136">
        <v>1732.75</v>
      </c>
      <c r="J791" s="137">
        <f>ROUND(I791*H791,2)</f>
        <v>1351.55</v>
      </c>
      <c r="K791" s="133" t="s">
        <v>168</v>
      </c>
      <c r="L791" s="31"/>
      <c r="M791" s="138" t="s">
        <v>1</v>
      </c>
      <c r="N791" s="139" t="s">
        <v>42</v>
      </c>
      <c r="P791" s="140">
        <f>O791*H791</f>
        <v>0</v>
      </c>
      <c r="Q791" s="140">
        <v>1.0789999999999999E-2</v>
      </c>
      <c r="R791" s="140">
        <f>Q791*H791</f>
        <v>8.4162000000000004E-3</v>
      </c>
      <c r="S791" s="140">
        <v>0</v>
      </c>
      <c r="T791" s="141">
        <f>S791*H791</f>
        <v>0</v>
      </c>
      <c r="AR791" s="142" t="s">
        <v>244</v>
      </c>
      <c r="AT791" s="142" t="s">
        <v>164</v>
      </c>
      <c r="AU791" s="142" t="s">
        <v>87</v>
      </c>
      <c r="AY791" s="16" t="s">
        <v>161</v>
      </c>
      <c r="BE791" s="143">
        <f>IF(N791="základní",J791,0)</f>
        <v>1351.55</v>
      </c>
      <c r="BF791" s="143">
        <f>IF(N791="snížená",J791,0)</f>
        <v>0</v>
      </c>
      <c r="BG791" s="143">
        <f>IF(N791="zákl. přenesená",J791,0)</f>
        <v>0</v>
      </c>
      <c r="BH791" s="143">
        <f>IF(N791="sníž. přenesená",J791,0)</f>
        <v>0</v>
      </c>
      <c r="BI791" s="143">
        <f>IF(N791="nulová",J791,0)</f>
        <v>0</v>
      </c>
      <c r="BJ791" s="16" t="s">
        <v>85</v>
      </c>
      <c r="BK791" s="143">
        <f>ROUND(I791*H791,2)</f>
        <v>1351.55</v>
      </c>
      <c r="BL791" s="16" t="s">
        <v>244</v>
      </c>
      <c r="BM791" s="142" t="s">
        <v>1634</v>
      </c>
    </row>
    <row r="792" spans="2:65" s="1" customFormat="1" ht="33" customHeight="1">
      <c r="B792" s="31"/>
      <c r="C792" s="131" t="s">
        <v>1635</v>
      </c>
      <c r="D792" s="131" t="s">
        <v>164</v>
      </c>
      <c r="E792" s="132" t="s">
        <v>1636</v>
      </c>
      <c r="F792" s="133" t="s">
        <v>1637</v>
      </c>
      <c r="G792" s="134" t="s">
        <v>267</v>
      </c>
      <c r="H792" s="135">
        <v>12</v>
      </c>
      <c r="I792" s="136">
        <v>1944.72</v>
      </c>
      <c r="J792" s="137">
        <f>ROUND(I792*H792,2)</f>
        <v>23336.639999999999</v>
      </c>
      <c r="K792" s="133" t="s">
        <v>168</v>
      </c>
      <c r="L792" s="31"/>
      <c r="M792" s="138" t="s">
        <v>1</v>
      </c>
      <c r="N792" s="139" t="s">
        <v>42</v>
      </c>
      <c r="P792" s="140">
        <f>O792*H792</f>
        <v>0</v>
      </c>
      <c r="Q792" s="140">
        <v>1.5679999999999999E-2</v>
      </c>
      <c r="R792" s="140">
        <f>Q792*H792</f>
        <v>0.18815999999999999</v>
      </c>
      <c r="S792" s="140">
        <v>0</v>
      </c>
      <c r="T792" s="141">
        <f>S792*H792</f>
        <v>0</v>
      </c>
      <c r="AR792" s="142" t="s">
        <v>244</v>
      </c>
      <c r="AT792" s="142" t="s">
        <v>164</v>
      </c>
      <c r="AU792" s="142" t="s">
        <v>87</v>
      </c>
      <c r="AY792" s="16" t="s">
        <v>161</v>
      </c>
      <c r="BE792" s="143">
        <f>IF(N792="základní",J792,0)</f>
        <v>23336.639999999999</v>
      </c>
      <c r="BF792" s="143">
        <f>IF(N792="snížená",J792,0)</f>
        <v>0</v>
      </c>
      <c r="BG792" s="143">
        <f>IF(N792="zákl. přenesená",J792,0)</f>
        <v>0</v>
      </c>
      <c r="BH792" s="143">
        <f>IF(N792="sníž. přenesená",J792,0)</f>
        <v>0</v>
      </c>
      <c r="BI792" s="143">
        <f>IF(N792="nulová",J792,0)</f>
        <v>0</v>
      </c>
      <c r="BJ792" s="16" t="s">
        <v>85</v>
      </c>
      <c r="BK792" s="143">
        <f>ROUND(I792*H792,2)</f>
        <v>23336.639999999999</v>
      </c>
      <c r="BL792" s="16" t="s">
        <v>244</v>
      </c>
      <c r="BM792" s="142" t="s">
        <v>1638</v>
      </c>
    </row>
    <row r="793" spans="2:65" s="1" customFormat="1" ht="29.25">
      <c r="B793" s="31"/>
      <c r="D793" s="144" t="s">
        <v>171</v>
      </c>
      <c r="F793" s="145" t="s">
        <v>1639</v>
      </c>
      <c r="I793" s="146"/>
      <c r="L793" s="31"/>
      <c r="M793" s="147"/>
      <c r="T793" s="55"/>
      <c r="AT793" s="16" t="s">
        <v>171</v>
      </c>
      <c r="AU793" s="16" t="s">
        <v>87</v>
      </c>
    </row>
    <row r="794" spans="2:65" s="1" customFormat="1" ht="16.5" customHeight="1">
      <c r="B794" s="31"/>
      <c r="C794" s="131" t="s">
        <v>1640</v>
      </c>
      <c r="D794" s="131" t="s">
        <v>164</v>
      </c>
      <c r="E794" s="132" t="s">
        <v>1641</v>
      </c>
      <c r="F794" s="133" t="s">
        <v>1642</v>
      </c>
      <c r="G794" s="134" t="s">
        <v>207</v>
      </c>
      <c r="H794" s="135">
        <v>8</v>
      </c>
      <c r="I794" s="136">
        <v>841.12</v>
      </c>
      <c r="J794" s="137">
        <f>ROUND(I794*H794,2)</f>
        <v>6728.96</v>
      </c>
      <c r="K794" s="133" t="s">
        <v>1</v>
      </c>
      <c r="L794" s="31"/>
      <c r="M794" s="138" t="s">
        <v>1</v>
      </c>
      <c r="N794" s="139" t="s">
        <v>42</v>
      </c>
      <c r="P794" s="140">
        <f>O794*H794</f>
        <v>0</v>
      </c>
      <c r="Q794" s="140">
        <v>0</v>
      </c>
      <c r="R794" s="140">
        <f>Q794*H794</f>
        <v>0</v>
      </c>
      <c r="S794" s="140">
        <v>0</v>
      </c>
      <c r="T794" s="141">
        <f>S794*H794</f>
        <v>0</v>
      </c>
      <c r="AR794" s="142" t="s">
        <v>244</v>
      </c>
      <c r="AT794" s="142" t="s">
        <v>164</v>
      </c>
      <c r="AU794" s="142" t="s">
        <v>87</v>
      </c>
      <c r="AY794" s="16" t="s">
        <v>161</v>
      </c>
      <c r="BE794" s="143">
        <f>IF(N794="základní",J794,0)</f>
        <v>6728.96</v>
      </c>
      <c r="BF794" s="143">
        <f>IF(N794="snížená",J794,0)</f>
        <v>0</v>
      </c>
      <c r="BG794" s="143">
        <f>IF(N794="zákl. přenesená",J794,0)</f>
        <v>0</v>
      </c>
      <c r="BH794" s="143">
        <f>IF(N794="sníž. přenesená",J794,0)</f>
        <v>0</v>
      </c>
      <c r="BI794" s="143">
        <f>IF(N794="nulová",J794,0)</f>
        <v>0</v>
      </c>
      <c r="BJ794" s="16" t="s">
        <v>85</v>
      </c>
      <c r="BK794" s="143">
        <f>ROUND(I794*H794,2)</f>
        <v>6728.96</v>
      </c>
      <c r="BL794" s="16" t="s">
        <v>244</v>
      </c>
      <c r="BM794" s="142" t="s">
        <v>1643</v>
      </c>
    </row>
    <row r="795" spans="2:65" s="1" customFormat="1" ht="24.2" customHeight="1">
      <c r="B795" s="31"/>
      <c r="C795" s="131" t="s">
        <v>1644</v>
      </c>
      <c r="D795" s="131" t="s">
        <v>164</v>
      </c>
      <c r="E795" s="132" t="s">
        <v>1645</v>
      </c>
      <c r="F795" s="133" t="s">
        <v>1646</v>
      </c>
      <c r="G795" s="134" t="s">
        <v>207</v>
      </c>
      <c r="H795" s="135">
        <v>13</v>
      </c>
      <c r="I795" s="136">
        <v>514.6</v>
      </c>
      <c r="J795" s="137">
        <f>ROUND(I795*H795,2)</f>
        <v>6689.8</v>
      </c>
      <c r="K795" s="133" t="s">
        <v>1</v>
      </c>
      <c r="L795" s="31"/>
      <c r="M795" s="138" t="s">
        <v>1</v>
      </c>
      <c r="N795" s="139" t="s">
        <v>42</v>
      </c>
      <c r="P795" s="140">
        <f>O795*H795</f>
        <v>0</v>
      </c>
      <c r="Q795" s="140">
        <v>1.6299999999999999E-3</v>
      </c>
      <c r="R795" s="140">
        <f>Q795*H795</f>
        <v>2.1190000000000001E-2</v>
      </c>
      <c r="S795" s="140">
        <v>0</v>
      </c>
      <c r="T795" s="141">
        <f>S795*H795</f>
        <v>0</v>
      </c>
      <c r="AR795" s="142" t="s">
        <v>244</v>
      </c>
      <c r="AT795" s="142" t="s">
        <v>164</v>
      </c>
      <c r="AU795" s="142" t="s">
        <v>87</v>
      </c>
      <c r="AY795" s="16" t="s">
        <v>161</v>
      </c>
      <c r="BE795" s="143">
        <f>IF(N795="základní",J795,0)</f>
        <v>6689.8</v>
      </c>
      <c r="BF795" s="143">
        <f>IF(N795="snížená",J795,0)</f>
        <v>0</v>
      </c>
      <c r="BG795" s="143">
        <f>IF(N795="zákl. přenesená",J795,0)</f>
        <v>0</v>
      </c>
      <c r="BH795" s="143">
        <f>IF(N795="sníž. přenesená",J795,0)</f>
        <v>0</v>
      </c>
      <c r="BI795" s="143">
        <f>IF(N795="nulová",J795,0)</f>
        <v>0</v>
      </c>
      <c r="BJ795" s="16" t="s">
        <v>85</v>
      </c>
      <c r="BK795" s="143">
        <f>ROUND(I795*H795,2)</f>
        <v>6689.8</v>
      </c>
      <c r="BL795" s="16" t="s">
        <v>244</v>
      </c>
      <c r="BM795" s="142" t="s">
        <v>1647</v>
      </c>
    </row>
    <row r="796" spans="2:65" s="1" customFormat="1" ht="19.5">
      <c r="B796" s="31"/>
      <c r="D796" s="144" t="s">
        <v>171</v>
      </c>
      <c r="F796" s="145" t="s">
        <v>1585</v>
      </c>
      <c r="I796" s="146"/>
      <c r="L796" s="31"/>
      <c r="M796" s="147"/>
      <c r="T796" s="55"/>
      <c r="AT796" s="16" t="s">
        <v>171</v>
      </c>
      <c r="AU796" s="16" t="s">
        <v>87</v>
      </c>
    </row>
    <row r="797" spans="2:65" s="1" customFormat="1" ht="24.2" customHeight="1">
      <c r="B797" s="31"/>
      <c r="C797" s="131" t="s">
        <v>1648</v>
      </c>
      <c r="D797" s="131" t="s">
        <v>164</v>
      </c>
      <c r="E797" s="132" t="s">
        <v>1649</v>
      </c>
      <c r="F797" s="133" t="s">
        <v>1650</v>
      </c>
      <c r="G797" s="134" t="s">
        <v>267</v>
      </c>
      <c r="H797" s="135">
        <v>8</v>
      </c>
      <c r="I797" s="136">
        <v>1537.62</v>
      </c>
      <c r="J797" s="137">
        <f>ROUND(I797*H797,2)</f>
        <v>12300.96</v>
      </c>
      <c r="K797" s="133" t="s">
        <v>1</v>
      </c>
      <c r="L797" s="31"/>
      <c r="M797" s="138" t="s">
        <v>1</v>
      </c>
      <c r="N797" s="139" t="s">
        <v>42</v>
      </c>
      <c r="P797" s="140">
        <f>O797*H797</f>
        <v>0</v>
      </c>
      <c r="Q797" s="140">
        <v>2.5000000000000001E-4</v>
      </c>
      <c r="R797" s="140">
        <f>Q797*H797</f>
        <v>2E-3</v>
      </c>
      <c r="S797" s="140">
        <v>0</v>
      </c>
      <c r="T797" s="141">
        <f>S797*H797</f>
        <v>0</v>
      </c>
      <c r="AR797" s="142" t="s">
        <v>244</v>
      </c>
      <c r="AT797" s="142" t="s">
        <v>164</v>
      </c>
      <c r="AU797" s="142" t="s">
        <v>87</v>
      </c>
      <c r="AY797" s="16" t="s">
        <v>161</v>
      </c>
      <c r="BE797" s="143">
        <f>IF(N797="základní",J797,0)</f>
        <v>12300.96</v>
      </c>
      <c r="BF797" s="143">
        <f>IF(N797="snížená",J797,0)</f>
        <v>0</v>
      </c>
      <c r="BG797" s="143">
        <f>IF(N797="zákl. přenesená",J797,0)</f>
        <v>0</v>
      </c>
      <c r="BH797" s="143">
        <f>IF(N797="sníž. přenesená",J797,0)</f>
        <v>0</v>
      </c>
      <c r="BI797" s="143">
        <f>IF(N797="nulová",J797,0)</f>
        <v>0</v>
      </c>
      <c r="BJ797" s="16" t="s">
        <v>85</v>
      </c>
      <c r="BK797" s="143">
        <f>ROUND(I797*H797,2)</f>
        <v>12300.96</v>
      </c>
      <c r="BL797" s="16" t="s">
        <v>244</v>
      </c>
      <c r="BM797" s="142" t="s">
        <v>1651</v>
      </c>
    </row>
    <row r="798" spans="2:65" s="1" customFormat="1" ht="19.5">
      <c r="B798" s="31"/>
      <c r="D798" s="144" t="s">
        <v>171</v>
      </c>
      <c r="F798" s="145" t="s">
        <v>1585</v>
      </c>
      <c r="I798" s="146"/>
      <c r="L798" s="31"/>
      <c r="M798" s="147"/>
      <c r="T798" s="55"/>
      <c r="AT798" s="16" t="s">
        <v>171</v>
      </c>
      <c r="AU798" s="16" t="s">
        <v>87</v>
      </c>
    </row>
    <row r="799" spans="2:65" s="1" customFormat="1" ht="24.2" customHeight="1">
      <c r="B799" s="31"/>
      <c r="C799" s="131" t="s">
        <v>1652</v>
      </c>
      <c r="D799" s="131" t="s">
        <v>164</v>
      </c>
      <c r="E799" s="132" t="s">
        <v>1653</v>
      </c>
      <c r="F799" s="133" t="s">
        <v>1654</v>
      </c>
      <c r="G799" s="134" t="s">
        <v>207</v>
      </c>
      <c r="H799" s="135">
        <v>77</v>
      </c>
      <c r="I799" s="136">
        <v>86.17</v>
      </c>
      <c r="J799" s="137">
        <f>ROUND(I799*H799,2)</f>
        <v>6635.09</v>
      </c>
      <c r="K799" s="133" t="s">
        <v>1</v>
      </c>
      <c r="L799" s="31"/>
      <c r="M799" s="138" t="s">
        <v>1</v>
      </c>
      <c r="N799" s="139" t="s">
        <v>42</v>
      </c>
      <c r="P799" s="140">
        <f>O799*H799</f>
        <v>0</v>
      </c>
      <c r="Q799" s="140">
        <v>2.0999999999999999E-3</v>
      </c>
      <c r="R799" s="140">
        <f>Q799*H799</f>
        <v>0.16169999999999998</v>
      </c>
      <c r="S799" s="140">
        <v>0</v>
      </c>
      <c r="T799" s="141">
        <f>S799*H799</f>
        <v>0</v>
      </c>
      <c r="AR799" s="142" t="s">
        <v>244</v>
      </c>
      <c r="AT799" s="142" t="s">
        <v>164</v>
      </c>
      <c r="AU799" s="142" t="s">
        <v>87</v>
      </c>
      <c r="AY799" s="16" t="s">
        <v>161</v>
      </c>
      <c r="BE799" s="143">
        <f>IF(N799="základní",J799,0)</f>
        <v>6635.09</v>
      </c>
      <c r="BF799" s="143">
        <f>IF(N799="snížená",J799,0)</f>
        <v>0</v>
      </c>
      <c r="BG799" s="143">
        <f>IF(N799="zákl. přenesená",J799,0)</f>
        <v>0</v>
      </c>
      <c r="BH799" s="143">
        <f>IF(N799="sníž. přenesená",J799,0)</f>
        <v>0</v>
      </c>
      <c r="BI799" s="143">
        <f>IF(N799="nulová",J799,0)</f>
        <v>0</v>
      </c>
      <c r="BJ799" s="16" t="s">
        <v>85</v>
      </c>
      <c r="BK799" s="143">
        <f>ROUND(I799*H799,2)</f>
        <v>6635.09</v>
      </c>
      <c r="BL799" s="16" t="s">
        <v>244</v>
      </c>
      <c r="BM799" s="142" t="s">
        <v>1655</v>
      </c>
    </row>
    <row r="800" spans="2:65" s="1" customFormat="1" ht="19.5">
      <c r="B800" s="31"/>
      <c r="D800" s="144" t="s">
        <v>171</v>
      </c>
      <c r="F800" s="145" t="s">
        <v>1606</v>
      </c>
      <c r="I800" s="146"/>
      <c r="L800" s="31"/>
      <c r="M800" s="147"/>
      <c r="T800" s="55"/>
      <c r="AT800" s="16" t="s">
        <v>171</v>
      </c>
      <c r="AU800" s="16" t="s">
        <v>87</v>
      </c>
    </row>
    <row r="801" spans="2:65" s="14" customFormat="1">
      <c r="B801" s="162"/>
      <c r="D801" s="144" t="s">
        <v>178</v>
      </c>
      <c r="E801" s="163" t="s">
        <v>1</v>
      </c>
      <c r="F801" s="164" t="s">
        <v>1618</v>
      </c>
      <c r="H801" s="163" t="s">
        <v>1</v>
      </c>
      <c r="I801" s="165"/>
      <c r="L801" s="162"/>
      <c r="M801" s="166"/>
      <c r="T801" s="167"/>
      <c r="AT801" s="163" t="s">
        <v>178</v>
      </c>
      <c r="AU801" s="163" t="s">
        <v>87</v>
      </c>
      <c r="AV801" s="14" t="s">
        <v>85</v>
      </c>
      <c r="AW801" s="14" t="s">
        <v>33</v>
      </c>
      <c r="AX801" s="14" t="s">
        <v>77</v>
      </c>
      <c r="AY801" s="163" t="s">
        <v>161</v>
      </c>
    </row>
    <row r="802" spans="2:65" s="12" customFormat="1">
      <c r="B802" s="148"/>
      <c r="D802" s="144" t="s">
        <v>178</v>
      </c>
      <c r="E802" s="149" t="s">
        <v>1</v>
      </c>
      <c r="F802" s="150" t="s">
        <v>323</v>
      </c>
      <c r="H802" s="151">
        <v>33</v>
      </c>
      <c r="I802" s="152"/>
      <c r="L802" s="148"/>
      <c r="M802" s="153"/>
      <c r="T802" s="154"/>
      <c r="AT802" s="149" t="s">
        <v>178</v>
      </c>
      <c r="AU802" s="149" t="s">
        <v>87</v>
      </c>
      <c r="AV802" s="12" t="s">
        <v>87</v>
      </c>
      <c r="AW802" s="12" t="s">
        <v>33</v>
      </c>
      <c r="AX802" s="12" t="s">
        <v>77</v>
      </c>
      <c r="AY802" s="149" t="s">
        <v>161</v>
      </c>
    </row>
    <row r="803" spans="2:65" s="14" customFormat="1">
      <c r="B803" s="162"/>
      <c r="D803" s="144" t="s">
        <v>178</v>
      </c>
      <c r="E803" s="163" t="s">
        <v>1</v>
      </c>
      <c r="F803" s="164" t="s">
        <v>1620</v>
      </c>
      <c r="H803" s="163" t="s">
        <v>1</v>
      </c>
      <c r="I803" s="165"/>
      <c r="L803" s="162"/>
      <c r="M803" s="166"/>
      <c r="T803" s="167"/>
      <c r="AT803" s="163" t="s">
        <v>178</v>
      </c>
      <c r="AU803" s="163" t="s">
        <v>87</v>
      </c>
      <c r="AV803" s="14" t="s">
        <v>85</v>
      </c>
      <c r="AW803" s="14" t="s">
        <v>33</v>
      </c>
      <c r="AX803" s="14" t="s">
        <v>77</v>
      </c>
      <c r="AY803" s="163" t="s">
        <v>161</v>
      </c>
    </row>
    <row r="804" spans="2:65" s="12" customFormat="1">
      <c r="B804" s="148"/>
      <c r="D804" s="144" t="s">
        <v>178</v>
      </c>
      <c r="E804" s="149" t="s">
        <v>1</v>
      </c>
      <c r="F804" s="150" t="s">
        <v>1656</v>
      </c>
      <c r="H804" s="151">
        <v>23.9</v>
      </c>
      <c r="I804" s="152"/>
      <c r="L804" s="148"/>
      <c r="M804" s="153"/>
      <c r="T804" s="154"/>
      <c r="AT804" s="149" t="s">
        <v>178</v>
      </c>
      <c r="AU804" s="149" t="s">
        <v>87</v>
      </c>
      <c r="AV804" s="12" t="s">
        <v>87</v>
      </c>
      <c r="AW804" s="12" t="s">
        <v>33</v>
      </c>
      <c r="AX804" s="12" t="s">
        <v>77</v>
      </c>
      <c r="AY804" s="149" t="s">
        <v>161</v>
      </c>
    </row>
    <row r="805" spans="2:65" s="14" customFormat="1">
      <c r="B805" s="162"/>
      <c r="D805" s="144" t="s">
        <v>178</v>
      </c>
      <c r="E805" s="163" t="s">
        <v>1</v>
      </c>
      <c r="F805" s="164" t="s">
        <v>1564</v>
      </c>
      <c r="H805" s="163" t="s">
        <v>1</v>
      </c>
      <c r="I805" s="165"/>
      <c r="L805" s="162"/>
      <c r="M805" s="166"/>
      <c r="T805" s="167"/>
      <c r="AT805" s="163" t="s">
        <v>178</v>
      </c>
      <c r="AU805" s="163" t="s">
        <v>87</v>
      </c>
      <c r="AV805" s="14" t="s">
        <v>85</v>
      </c>
      <c r="AW805" s="14" t="s">
        <v>33</v>
      </c>
      <c r="AX805" s="14" t="s">
        <v>77</v>
      </c>
      <c r="AY805" s="163" t="s">
        <v>161</v>
      </c>
    </row>
    <row r="806" spans="2:65" s="12" customFormat="1">
      <c r="B806" s="148"/>
      <c r="D806" s="144" t="s">
        <v>178</v>
      </c>
      <c r="E806" s="149" t="s">
        <v>1</v>
      </c>
      <c r="F806" s="150" t="s">
        <v>1657</v>
      </c>
      <c r="H806" s="151">
        <v>20.100000000000001</v>
      </c>
      <c r="I806" s="152"/>
      <c r="L806" s="148"/>
      <c r="M806" s="153"/>
      <c r="T806" s="154"/>
      <c r="AT806" s="149" t="s">
        <v>178</v>
      </c>
      <c r="AU806" s="149" t="s">
        <v>87</v>
      </c>
      <c r="AV806" s="12" t="s">
        <v>87</v>
      </c>
      <c r="AW806" s="12" t="s">
        <v>33</v>
      </c>
      <c r="AX806" s="12" t="s">
        <v>77</v>
      </c>
      <c r="AY806" s="149" t="s">
        <v>161</v>
      </c>
    </row>
    <row r="807" spans="2:65" s="13" customFormat="1">
      <c r="B807" s="155"/>
      <c r="D807" s="144" t="s">
        <v>178</v>
      </c>
      <c r="E807" s="156" t="s">
        <v>1</v>
      </c>
      <c r="F807" s="157" t="s">
        <v>180</v>
      </c>
      <c r="H807" s="158">
        <v>77</v>
      </c>
      <c r="I807" s="159"/>
      <c r="L807" s="155"/>
      <c r="M807" s="160"/>
      <c r="T807" s="161"/>
      <c r="AT807" s="156" t="s">
        <v>178</v>
      </c>
      <c r="AU807" s="156" t="s">
        <v>87</v>
      </c>
      <c r="AV807" s="13" t="s">
        <v>169</v>
      </c>
      <c r="AW807" s="13" t="s">
        <v>33</v>
      </c>
      <c r="AX807" s="13" t="s">
        <v>85</v>
      </c>
      <c r="AY807" s="156" t="s">
        <v>161</v>
      </c>
    </row>
    <row r="808" spans="2:65" s="1" customFormat="1" ht="24.2" customHeight="1">
      <c r="B808" s="31"/>
      <c r="C808" s="131" t="s">
        <v>1658</v>
      </c>
      <c r="D808" s="131" t="s">
        <v>164</v>
      </c>
      <c r="E808" s="132" t="s">
        <v>1659</v>
      </c>
      <c r="F808" s="133" t="s">
        <v>1660</v>
      </c>
      <c r="G808" s="134" t="s">
        <v>1380</v>
      </c>
      <c r="H808" s="182">
        <v>5000</v>
      </c>
      <c r="I808" s="136">
        <v>1.3735142899999999</v>
      </c>
      <c r="J808" s="137">
        <f>ROUND(I808*H808,2)</f>
        <v>6867.57</v>
      </c>
      <c r="K808" s="133" t="s">
        <v>168</v>
      </c>
      <c r="L808" s="31"/>
      <c r="M808" s="138" t="s">
        <v>1</v>
      </c>
      <c r="N808" s="139" t="s">
        <v>42</v>
      </c>
      <c r="P808" s="140">
        <f>O808*H808</f>
        <v>0</v>
      </c>
      <c r="Q808" s="140">
        <v>0</v>
      </c>
      <c r="R808" s="140">
        <f>Q808*H808</f>
        <v>0</v>
      </c>
      <c r="S808" s="140">
        <v>0</v>
      </c>
      <c r="T808" s="141">
        <f>S808*H808</f>
        <v>0</v>
      </c>
      <c r="AR808" s="142" t="s">
        <v>244</v>
      </c>
      <c r="AT808" s="142" t="s">
        <v>164</v>
      </c>
      <c r="AU808" s="142" t="s">
        <v>87</v>
      </c>
      <c r="AY808" s="16" t="s">
        <v>161</v>
      </c>
      <c r="BE808" s="143">
        <f>IF(N808="základní",J808,0)</f>
        <v>6867.57</v>
      </c>
      <c r="BF808" s="143">
        <f>IF(N808="snížená",J808,0)</f>
        <v>0</v>
      </c>
      <c r="BG808" s="143">
        <f>IF(N808="zákl. přenesená",J808,0)</f>
        <v>0</v>
      </c>
      <c r="BH808" s="143">
        <f>IF(N808="sníž. přenesená",J808,0)</f>
        <v>0</v>
      </c>
      <c r="BI808" s="143">
        <f>IF(N808="nulová",J808,0)</f>
        <v>0</v>
      </c>
      <c r="BJ808" s="16" t="s">
        <v>85</v>
      </c>
      <c r="BK808" s="143">
        <f>ROUND(I808*H808,2)</f>
        <v>6867.57</v>
      </c>
      <c r="BL808" s="16" t="s">
        <v>244</v>
      </c>
      <c r="BM808" s="142" t="s">
        <v>1661</v>
      </c>
    </row>
    <row r="809" spans="2:65" s="11" customFormat="1" ht="22.9" customHeight="1">
      <c r="B809" s="119"/>
      <c r="D809" s="120" t="s">
        <v>76</v>
      </c>
      <c r="E809" s="129" t="s">
        <v>460</v>
      </c>
      <c r="F809" s="129" t="s">
        <v>461</v>
      </c>
      <c r="I809" s="122"/>
      <c r="J809" s="130">
        <f>BK809</f>
        <v>1190726.4999999998</v>
      </c>
      <c r="L809" s="119"/>
      <c r="M809" s="124"/>
      <c r="P809" s="125">
        <f>SUM(P810:P885)</f>
        <v>0</v>
      </c>
      <c r="R809" s="125">
        <f>SUM(R810:R885)</f>
        <v>0</v>
      </c>
      <c r="T809" s="126">
        <f>SUM(T810:T885)</f>
        <v>0</v>
      </c>
      <c r="AR809" s="120" t="s">
        <v>87</v>
      </c>
      <c r="AT809" s="127" t="s">
        <v>76</v>
      </c>
      <c r="AU809" s="127" t="s">
        <v>85</v>
      </c>
      <c r="AY809" s="120" t="s">
        <v>161</v>
      </c>
      <c r="BK809" s="128">
        <f>SUM(BK810:BK885)</f>
        <v>1190726.4999999998</v>
      </c>
    </row>
    <row r="810" spans="2:65" s="1" customFormat="1" ht="24.2" customHeight="1">
      <c r="B810" s="31"/>
      <c r="C810" s="131" t="s">
        <v>1662</v>
      </c>
      <c r="D810" s="131" t="s">
        <v>164</v>
      </c>
      <c r="E810" s="132" t="s">
        <v>1663</v>
      </c>
      <c r="F810" s="133" t="s">
        <v>1664</v>
      </c>
      <c r="G810" s="134" t="s">
        <v>1665</v>
      </c>
      <c r="H810" s="135">
        <v>8</v>
      </c>
      <c r="I810" s="136">
        <v>6177.46</v>
      </c>
      <c r="J810" s="137">
        <f>ROUND(I810*H810,2)</f>
        <v>49419.68</v>
      </c>
      <c r="K810" s="133" t="s">
        <v>1</v>
      </c>
      <c r="L810" s="31"/>
      <c r="M810" s="138" t="s">
        <v>1</v>
      </c>
      <c r="N810" s="139" t="s">
        <v>42</v>
      </c>
      <c r="P810" s="140">
        <f>O810*H810</f>
        <v>0</v>
      </c>
      <c r="Q810" s="140">
        <v>0</v>
      </c>
      <c r="R810" s="140">
        <f>Q810*H810</f>
        <v>0</v>
      </c>
      <c r="S810" s="140">
        <v>0</v>
      </c>
      <c r="T810" s="141">
        <f>S810*H810</f>
        <v>0</v>
      </c>
      <c r="AR810" s="142" t="s">
        <v>244</v>
      </c>
      <c r="AT810" s="142" t="s">
        <v>164</v>
      </c>
      <c r="AU810" s="142" t="s">
        <v>87</v>
      </c>
      <c r="AY810" s="16" t="s">
        <v>161</v>
      </c>
      <c r="BE810" s="143">
        <f>IF(N810="základní",J810,0)</f>
        <v>49419.68</v>
      </c>
      <c r="BF810" s="143">
        <f>IF(N810="snížená",J810,0)</f>
        <v>0</v>
      </c>
      <c r="BG810" s="143">
        <f>IF(N810="zákl. přenesená",J810,0)</f>
        <v>0</v>
      </c>
      <c r="BH810" s="143">
        <f>IF(N810="sníž. přenesená",J810,0)</f>
        <v>0</v>
      </c>
      <c r="BI810" s="143">
        <f>IF(N810="nulová",J810,0)</f>
        <v>0</v>
      </c>
      <c r="BJ810" s="16" t="s">
        <v>85</v>
      </c>
      <c r="BK810" s="143">
        <f>ROUND(I810*H810,2)</f>
        <v>49419.68</v>
      </c>
      <c r="BL810" s="16" t="s">
        <v>244</v>
      </c>
      <c r="BM810" s="142" t="s">
        <v>1666</v>
      </c>
    </row>
    <row r="811" spans="2:65" s="1" customFormat="1" ht="29.25">
      <c r="B811" s="31"/>
      <c r="D811" s="144" t="s">
        <v>171</v>
      </c>
      <c r="F811" s="145" t="s">
        <v>1667</v>
      </c>
      <c r="I811" s="146"/>
      <c r="L811" s="31"/>
      <c r="M811" s="147"/>
      <c r="T811" s="55"/>
      <c r="AT811" s="16" t="s">
        <v>171</v>
      </c>
      <c r="AU811" s="16" t="s">
        <v>87</v>
      </c>
    </row>
    <row r="812" spans="2:65" s="1" customFormat="1" ht="24.2" customHeight="1">
      <c r="B812" s="31"/>
      <c r="C812" s="131" t="s">
        <v>1668</v>
      </c>
      <c r="D812" s="131" t="s">
        <v>164</v>
      </c>
      <c r="E812" s="132" t="s">
        <v>1669</v>
      </c>
      <c r="F812" s="133" t="s">
        <v>1670</v>
      </c>
      <c r="G812" s="134" t="s">
        <v>1665</v>
      </c>
      <c r="H812" s="135">
        <v>6</v>
      </c>
      <c r="I812" s="136">
        <v>4556.38</v>
      </c>
      <c r="J812" s="137">
        <f>ROUND(I812*H812,2)</f>
        <v>27338.28</v>
      </c>
      <c r="K812" s="133" t="s">
        <v>1</v>
      </c>
      <c r="L812" s="31"/>
      <c r="M812" s="138" t="s">
        <v>1</v>
      </c>
      <c r="N812" s="139" t="s">
        <v>42</v>
      </c>
      <c r="P812" s="140">
        <f>O812*H812</f>
        <v>0</v>
      </c>
      <c r="Q812" s="140">
        <v>0</v>
      </c>
      <c r="R812" s="140">
        <f>Q812*H812</f>
        <v>0</v>
      </c>
      <c r="S812" s="140">
        <v>0</v>
      </c>
      <c r="T812" s="141">
        <f>S812*H812</f>
        <v>0</v>
      </c>
      <c r="AR812" s="142" t="s">
        <v>244</v>
      </c>
      <c r="AT812" s="142" t="s">
        <v>164</v>
      </c>
      <c r="AU812" s="142" t="s">
        <v>87</v>
      </c>
      <c r="AY812" s="16" t="s">
        <v>161</v>
      </c>
      <c r="BE812" s="143">
        <f>IF(N812="základní",J812,0)</f>
        <v>27338.28</v>
      </c>
      <c r="BF812" s="143">
        <f>IF(N812="snížená",J812,0)</f>
        <v>0</v>
      </c>
      <c r="BG812" s="143">
        <f>IF(N812="zákl. přenesená",J812,0)</f>
        <v>0</v>
      </c>
      <c r="BH812" s="143">
        <f>IF(N812="sníž. přenesená",J812,0)</f>
        <v>0</v>
      </c>
      <c r="BI812" s="143">
        <f>IF(N812="nulová",J812,0)</f>
        <v>0</v>
      </c>
      <c r="BJ812" s="16" t="s">
        <v>85</v>
      </c>
      <c r="BK812" s="143">
        <f>ROUND(I812*H812,2)</f>
        <v>27338.28</v>
      </c>
      <c r="BL812" s="16" t="s">
        <v>244</v>
      </c>
      <c r="BM812" s="142" t="s">
        <v>1671</v>
      </c>
    </row>
    <row r="813" spans="2:65" s="1" customFormat="1" ht="29.25">
      <c r="B813" s="31"/>
      <c r="D813" s="144" t="s">
        <v>171</v>
      </c>
      <c r="F813" s="145" t="s">
        <v>1667</v>
      </c>
      <c r="I813" s="146"/>
      <c r="L813" s="31"/>
      <c r="M813" s="147"/>
      <c r="T813" s="55"/>
      <c r="AT813" s="16" t="s">
        <v>171</v>
      </c>
      <c r="AU813" s="16" t="s">
        <v>87</v>
      </c>
    </row>
    <row r="814" spans="2:65" s="1" customFormat="1" ht="24.2" customHeight="1">
      <c r="B814" s="31"/>
      <c r="C814" s="131" t="s">
        <v>1672</v>
      </c>
      <c r="D814" s="131" t="s">
        <v>164</v>
      </c>
      <c r="E814" s="132" t="s">
        <v>1673</v>
      </c>
      <c r="F814" s="133" t="s">
        <v>1674</v>
      </c>
      <c r="G814" s="134" t="s">
        <v>1665</v>
      </c>
      <c r="H814" s="135">
        <v>1</v>
      </c>
      <c r="I814" s="136">
        <v>6439.76</v>
      </c>
      <c r="J814" s="137">
        <f>ROUND(I814*H814,2)</f>
        <v>6439.76</v>
      </c>
      <c r="K814" s="133" t="s">
        <v>1</v>
      </c>
      <c r="L814" s="31"/>
      <c r="M814" s="138" t="s">
        <v>1</v>
      </c>
      <c r="N814" s="139" t="s">
        <v>42</v>
      </c>
      <c r="P814" s="140">
        <f>O814*H814</f>
        <v>0</v>
      </c>
      <c r="Q814" s="140">
        <v>0</v>
      </c>
      <c r="R814" s="140">
        <f>Q814*H814</f>
        <v>0</v>
      </c>
      <c r="S814" s="140">
        <v>0</v>
      </c>
      <c r="T814" s="141">
        <f>S814*H814</f>
        <v>0</v>
      </c>
      <c r="AR814" s="142" t="s">
        <v>244</v>
      </c>
      <c r="AT814" s="142" t="s">
        <v>164</v>
      </c>
      <c r="AU814" s="142" t="s">
        <v>87</v>
      </c>
      <c r="AY814" s="16" t="s">
        <v>161</v>
      </c>
      <c r="BE814" s="143">
        <f>IF(N814="základní",J814,0)</f>
        <v>6439.76</v>
      </c>
      <c r="BF814" s="143">
        <f>IF(N814="snížená",J814,0)</f>
        <v>0</v>
      </c>
      <c r="BG814" s="143">
        <f>IF(N814="zákl. přenesená",J814,0)</f>
        <v>0</v>
      </c>
      <c r="BH814" s="143">
        <f>IF(N814="sníž. přenesená",J814,0)</f>
        <v>0</v>
      </c>
      <c r="BI814" s="143">
        <f>IF(N814="nulová",J814,0)</f>
        <v>0</v>
      </c>
      <c r="BJ814" s="16" t="s">
        <v>85</v>
      </c>
      <c r="BK814" s="143">
        <f>ROUND(I814*H814,2)</f>
        <v>6439.76</v>
      </c>
      <c r="BL814" s="16" t="s">
        <v>244</v>
      </c>
      <c r="BM814" s="142" t="s">
        <v>1675</v>
      </c>
    </row>
    <row r="815" spans="2:65" s="1" customFormat="1" ht="19.5">
      <c r="B815" s="31"/>
      <c r="D815" s="144" t="s">
        <v>171</v>
      </c>
      <c r="F815" s="145" t="s">
        <v>1676</v>
      </c>
      <c r="I815" s="146"/>
      <c r="L815" s="31"/>
      <c r="M815" s="147"/>
      <c r="T815" s="55"/>
      <c r="AT815" s="16" t="s">
        <v>171</v>
      </c>
      <c r="AU815" s="16" t="s">
        <v>87</v>
      </c>
    </row>
    <row r="816" spans="2:65" s="1" customFormat="1" ht="24.2" customHeight="1">
      <c r="B816" s="31"/>
      <c r="C816" s="131" t="s">
        <v>1677</v>
      </c>
      <c r="D816" s="131" t="s">
        <v>164</v>
      </c>
      <c r="E816" s="132" t="s">
        <v>1678</v>
      </c>
      <c r="F816" s="133" t="s">
        <v>1679</v>
      </c>
      <c r="G816" s="134" t="s">
        <v>1665</v>
      </c>
      <c r="H816" s="135">
        <v>1</v>
      </c>
      <c r="I816" s="136">
        <v>20965.07</v>
      </c>
      <c r="J816" s="137">
        <f>ROUND(I816*H816,2)</f>
        <v>20965.07</v>
      </c>
      <c r="K816" s="133" t="s">
        <v>1</v>
      </c>
      <c r="L816" s="31"/>
      <c r="M816" s="138" t="s">
        <v>1</v>
      </c>
      <c r="N816" s="139" t="s">
        <v>42</v>
      </c>
      <c r="P816" s="140">
        <f>O816*H816</f>
        <v>0</v>
      </c>
      <c r="Q816" s="140">
        <v>0</v>
      </c>
      <c r="R816" s="140">
        <f>Q816*H816</f>
        <v>0</v>
      </c>
      <c r="S816" s="140">
        <v>0</v>
      </c>
      <c r="T816" s="141">
        <f>S816*H816</f>
        <v>0</v>
      </c>
      <c r="AR816" s="142" t="s">
        <v>244</v>
      </c>
      <c r="AT816" s="142" t="s">
        <v>164</v>
      </c>
      <c r="AU816" s="142" t="s">
        <v>87</v>
      </c>
      <c r="AY816" s="16" t="s">
        <v>161</v>
      </c>
      <c r="BE816" s="143">
        <f>IF(N816="základní",J816,0)</f>
        <v>20965.07</v>
      </c>
      <c r="BF816" s="143">
        <f>IF(N816="snížená",J816,0)</f>
        <v>0</v>
      </c>
      <c r="BG816" s="143">
        <f>IF(N816="zákl. přenesená",J816,0)</f>
        <v>0</v>
      </c>
      <c r="BH816" s="143">
        <f>IF(N816="sníž. přenesená",J816,0)</f>
        <v>0</v>
      </c>
      <c r="BI816" s="143">
        <f>IF(N816="nulová",J816,0)</f>
        <v>0</v>
      </c>
      <c r="BJ816" s="16" t="s">
        <v>85</v>
      </c>
      <c r="BK816" s="143">
        <f>ROUND(I816*H816,2)</f>
        <v>20965.07</v>
      </c>
      <c r="BL816" s="16" t="s">
        <v>244</v>
      </c>
      <c r="BM816" s="142" t="s">
        <v>1680</v>
      </c>
    </row>
    <row r="817" spans="2:65" s="1" customFormat="1" ht="19.5">
      <c r="B817" s="31"/>
      <c r="D817" s="144" t="s">
        <v>171</v>
      </c>
      <c r="F817" s="145" t="s">
        <v>1676</v>
      </c>
      <c r="I817" s="146"/>
      <c r="L817" s="31"/>
      <c r="M817" s="147"/>
      <c r="T817" s="55"/>
      <c r="AT817" s="16" t="s">
        <v>171</v>
      </c>
      <c r="AU817" s="16" t="s">
        <v>87</v>
      </c>
    </row>
    <row r="818" spans="2:65" s="1" customFormat="1" ht="24.2" customHeight="1">
      <c r="B818" s="31"/>
      <c r="C818" s="131" t="s">
        <v>1681</v>
      </c>
      <c r="D818" s="131" t="s">
        <v>164</v>
      </c>
      <c r="E818" s="132" t="s">
        <v>1682</v>
      </c>
      <c r="F818" s="133" t="s">
        <v>1683</v>
      </c>
      <c r="G818" s="134" t="s">
        <v>1665</v>
      </c>
      <c r="H818" s="135">
        <v>6</v>
      </c>
      <c r="I818" s="136">
        <v>5483.06</v>
      </c>
      <c r="J818" s="137">
        <f>ROUND(I818*H818,2)</f>
        <v>32898.36</v>
      </c>
      <c r="K818" s="133" t="s">
        <v>1</v>
      </c>
      <c r="L818" s="31"/>
      <c r="M818" s="138" t="s">
        <v>1</v>
      </c>
      <c r="N818" s="139" t="s">
        <v>42</v>
      </c>
      <c r="P818" s="140">
        <f>O818*H818</f>
        <v>0</v>
      </c>
      <c r="Q818" s="140">
        <v>0</v>
      </c>
      <c r="R818" s="140">
        <f>Q818*H818</f>
        <v>0</v>
      </c>
      <c r="S818" s="140">
        <v>0</v>
      </c>
      <c r="T818" s="141">
        <f>S818*H818</f>
        <v>0</v>
      </c>
      <c r="AR818" s="142" t="s">
        <v>244</v>
      </c>
      <c r="AT818" s="142" t="s">
        <v>164</v>
      </c>
      <c r="AU818" s="142" t="s">
        <v>87</v>
      </c>
      <c r="AY818" s="16" t="s">
        <v>161</v>
      </c>
      <c r="BE818" s="143">
        <f>IF(N818="základní",J818,0)</f>
        <v>32898.36</v>
      </c>
      <c r="BF818" s="143">
        <f>IF(N818="snížená",J818,0)</f>
        <v>0</v>
      </c>
      <c r="BG818" s="143">
        <f>IF(N818="zákl. přenesená",J818,0)</f>
        <v>0</v>
      </c>
      <c r="BH818" s="143">
        <f>IF(N818="sníž. přenesená",J818,0)</f>
        <v>0</v>
      </c>
      <c r="BI818" s="143">
        <f>IF(N818="nulová",J818,0)</f>
        <v>0</v>
      </c>
      <c r="BJ818" s="16" t="s">
        <v>85</v>
      </c>
      <c r="BK818" s="143">
        <f>ROUND(I818*H818,2)</f>
        <v>32898.36</v>
      </c>
      <c r="BL818" s="16" t="s">
        <v>244</v>
      </c>
      <c r="BM818" s="142" t="s">
        <v>1684</v>
      </c>
    </row>
    <row r="819" spans="2:65" s="1" customFormat="1" ht="19.5">
      <c r="B819" s="31"/>
      <c r="D819" s="144" t="s">
        <v>171</v>
      </c>
      <c r="F819" s="145" t="s">
        <v>1685</v>
      </c>
      <c r="I819" s="146"/>
      <c r="L819" s="31"/>
      <c r="M819" s="147"/>
      <c r="T819" s="55"/>
      <c r="AT819" s="16" t="s">
        <v>171</v>
      </c>
      <c r="AU819" s="16" t="s">
        <v>87</v>
      </c>
    </row>
    <row r="820" spans="2:65" s="1" customFormat="1" ht="24.2" customHeight="1">
      <c r="B820" s="31"/>
      <c r="C820" s="131" t="s">
        <v>1686</v>
      </c>
      <c r="D820" s="131" t="s">
        <v>164</v>
      </c>
      <c r="E820" s="132" t="s">
        <v>1687</v>
      </c>
      <c r="F820" s="133" t="s">
        <v>1688</v>
      </c>
      <c r="G820" s="134" t="s">
        <v>1665</v>
      </c>
      <c r="H820" s="135">
        <v>1</v>
      </c>
      <c r="I820" s="136">
        <v>10679.17</v>
      </c>
      <c r="J820" s="137">
        <f>ROUND(I820*H820,2)</f>
        <v>10679.17</v>
      </c>
      <c r="K820" s="133" t="s">
        <v>1</v>
      </c>
      <c r="L820" s="31"/>
      <c r="M820" s="138" t="s">
        <v>1</v>
      </c>
      <c r="N820" s="139" t="s">
        <v>42</v>
      </c>
      <c r="P820" s="140">
        <f>O820*H820</f>
        <v>0</v>
      </c>
      <c r="Q820" s="140">
        <v>0</v>
      </c>
      <c r="R820" s="140">
        <f>Q820*H820</f>
        <v>0</v>
      </c>
      <c r="S820" s="140">
        <v>0</v>
      </c>
      <c r="T820" s="141">
        <f>S820*H820</f>
        <v>0</v>
      </c>
      <c r="AR820" s="142" t="s">
        <v>244</v>
      </c>
      <c r="AT820" s="142" t="s">
        <v>164</v>
      </c>
      <c r="AU820" s="142" t="s">
        <v>87</v>
      </c>
      <c r="AY820" s="16" t="s">
        <v>161</v>
      </c>
      <c r="BE820" s="143">
        <f>IF(N820="základní",J820,0)</f>
        <v>10679.17</v>
      </c>
      <c r="BF820" s="143">
        <f>IF(N820="snížená",J820,0)</f>
        <v>0</v>
      </c>
      <c r="BG820" s="143">
        <f>IF(N820="zákl. přenesená",J820,0)</f>
        <v>0</v>
      </c>
      <c r="BH820" s="143">
        <f>IF(N820="sníž. přenesená",J820,0)</f>
        <v>0</v>
      </c>
      <c r="BI820" s="143">
        <f>IF(N820="nulová",J820,0)</f>
        <v>0</v>
      </c>
      <c r="BJ820" s="16" t="s">
        <v>85</v>
      </c>
      <c r="BK820" s="143">
        <f>ROUND(I820*H820,2)</f>
        <v>10679.17</v>
      </c>
      <c r="BL820" s="16" t="s">
        <v>244</v>
      </c>
      <c r="BM820" s="142" t="s">
        <v>1689</v>
      </c>
    </row>
    <row r="821" spans="2:65" s="1" customFormat="1" ht="19.5">
      <c r="B821" s="31"/>
      <c r="D821" s="144" t="s">
        <v>171</v>
      </c>
      <c r="F821" s="145" t="s">
        <v>1690</v>
      </c>
      <c r="I821" s="146"/>
      <c r="L821" s="31"/>
      <c r="M821" s="147"/>
      <c r="T821" s="55"/>
      <c r="AT821" s="16" t="s">
        <v>171</v>
      </c>
      <c r="AU821" s="16" t="s">
        <v>87</v>
      </c>
    </row>
    <row r="822" spans="2:65" s="1" customFormat="1" ht="24.2" customHeight="1">
      <c r="B822" s="31"/>
      <c r="C822" s="131" t="s">
        <v>1691</v>
      </c>
      <c r="D822" s="131" t="s">
        <v>164</v>
      </c>
      <c r="E822" s="132" t="s">
        <v>1692</v>
      </c>
      <c r="F822" s="133" t="s">
        <v>1693</v>
      </c>
      <c r="G822" s="134" t="s">
        <v>1665</v>
      </c>
      <c r="H822" s="135">
        <v>3</v>
      </c>
      <c r="I822" s="136">
        <v>12924.96</v>
      </c>
      <c r="J822" s="137">
        <f>ROUND(I822*H822,2)</f>
        <v>38774.879999999997</v>
      </c>
      <c r="K822" s="133" t="s">
        <v>1</v>
      </c>
      <c r="L822" s="31"/>
      <c r="M822" s="138" t="s">
        <v>1</v>
      </c>
      <c r="N822" s="139" t="s">
        <v>42</v>
      </c>
      <c r="P822" s="140">
        <f>O822*H822</f>
        <v>0</v>
      </c>
      <c r="Q822" s="140">
        <v>0</v>
      </c>
      <c r="R822" s="140">
        <f>Q822*H822</f>
        <v>0</v>
      </c>
      <c r="S822" s="140">
        <v>0</v>
      </c>
      <c r="T822" s="141">
        <f>S822*H822</f>
        <v>0</v>
      </c>
      <c r="AR822" s="142" t="s">
        <v>244</v>
      </c>
      <c r="AT822" s="142" t="s">
        <v>164</v>
      </c>
      <c r="AU822" s="142" t="s">
        <v>87</v>
      </c>
      <c r="AY822" s="16" t="s">
        <v>161</v>
      </c>
      <c r="BE822" s="143">
        <f>IF(N822="základní",J822,0)</f>
        <v>38774.879999999997</v>
      </c>
      <c r="BF822" s="143">
        <f>IF(N822="snížená",J822,0)</f>
        <v>0</v>
      </c>
      <c r="BG822" s="143">
        <f>IF(N822="zákl. přenesená",J822,0)</f>
        <v>0</v>
      </c>
      <c r="BH822" s="143">
        <f>IF(N822="sníž. přenesená",J822,0)</f>
        <v>0</v>
      </c>
      <c r="BI822" s="143">
        <f>IF(N822="nulová",J822,0)</f>
        <v>0</v>
      </c>
      <c r="BJ822" s="16" t="s">
        <v>85</v>
      </c>
      <c r="BK822" s="143">
        <f>ROUND(I822*H822,2)</f>
        <v>38774.879999999997</v>
      </c>
      <c r="BL822" s="16" t="s">
        <v>244</v>
      </c>
      <c r="BM822" s="142" t="s">
        <v>1694</v>
      </c>
    </row>
    <row r="823" spans="2:65" s="1" customFormat="1" ht="19.5">
      <c r="B823" s="31"/>
      <c r="D823" s="144" t="s">
        <v>171</v>
      </c>
      <c r="F823" s="145" t="s">
        <v>1690</v>
      </c>
      <c r="I823" s="146"/>
      <c r="L823" s="31"/>
      <c r="M823" s="147"/>
      <c r="T823" s="55"/>
      <c r="AT823" s="16" t="s">
        <v>171</v>
      </c>
      <c r="AU823" s="16" t="s">
        <v>87</v>
      </c>
    </row>
    <row r="824" spans="2:65" s="1" customFormat="1" ht="24.2" customHeight="1">
      <c r="B824" s="31"/>
      <c r="C824" s="131" t="s">
        <v>1695</v>
      </c>
      <c r="D824" s="131" t="s">
        <v>164</v>
      </c>
      <c r="E824" s="132" t="s">
        <v>1696</v>
      </c>
      <c r="F824" s="133" t="s">
        <v>1697</v>
      </c>
      <c r="G824" s="134" t="s">
        <v>1665</v>
      </c>
      <c r="H824" s="135">
        <v>11</v>
      </c>
      <c r="I824" s="136">
        <v>8774.3799999999992</v>
      </c>
      <c r="J824" s="137">
        <f>ROUND(I824*H824,2)</f>
        <v>96518.18</v>
      </c>
      <c r="K824" s="133" t="s">
        <v>1</v>
      </c>
      <c r="L824" s="31"/>
      <c r="M824" s="138" t="s">
        <v>1</v>
      </c>
      <c r="N824" s="139" t="s">
        <v>42</v>
      </c>
      <c r="P824" s="140">
        <f>O824*H824</f>
        <v>0</v>
      </c>
      <c r="Q824" s="140">
        <v>0</v>
      </c>
      <c r="R824" s="140">
        <f>Q824*H824</f>
        <v>0</v>
      </c>
      <c r="S824" s="140">
        <v>0</v>
      </c>
      <c r="T824" s="141">
        <f>S824*H824</f>
        <v>0</v>
      </c>
      <c r="AR824" s="142" t="s">
        <v>244</v>
      </c>
      <c r="AT824" s="142" t="s">
        <v>164</v>
      </c>
      <c r="AU824" s="142" t="s">
        <v>87</v>
      </c>
      <c r="AY824" s="16" t="s">
        <v>161</v>
      </c>
      <c r="BE824" s="143">
        <f>IF(N824="základní",J824,0)</f>
        <v>96518.18</v>
      </c>
      <c r="BF824" s="143">
        <f>IF(N824="snížená",J824,0)</f>
        <v>0</v>
      </c>
      <c r="BG824" s="143">
        <f>IF(N824="zákl. přenesená",J824,0)</f>
        <v>0</v>
      </c>
      <c r="BH824" s="143">
        <f>IF(N824="sníž. přenesená",J824,0)</f>
        <v>0</v>
      </c>
      <c r="BI824" s="143">
        <f>IF(N824="nulová",J824,0)</f>
        <v>0</v>
      </c>
      <c r="BJ824" s="16" t="s">
        <v>85</v>
      </c>
      <c r="BK824" s="143">
        <f>ROUND(I824*H824,2)</f>
        <v>96518.18</v>
      </c>
      <c r="BL824" s="16" t="s">
        <v>244</v>
      </c>
      <c r="BM824" s="142" t="s">
        <v>1698</v>
      </c>
    </row>
    <row r="825" spans="2:65" s="1" customFormat="1" ht="19.5">
      <c r="B825" s="31"/>
      <c r="D825" s="144" t="s">
        <v>171</v>
      </c>
      <c r="F825" s="145" t="s">
        <v>1690</v>
      </c>
      <c r="I825" s="146"/>
      <c r="L825" s="31"/>
      <c r="M825" s="147"/>
      <c r="T825" s="55"/>
      <c r="AT825" s="16" t="s">
        <v>171</v>
      </c>
      <c r="AU825" s="16" t="s">
        <v>87</v>
      </c>
    </row>
    <row r="826" spans="2:65" s="1" customFormat="1" ht="24.2" customHeight="1">
      <c r="B826" s="31"/>
      <c r="C826" s="131" t="s">
        <v>1699</v>
      </c>
      <c r="D826" s="131" t="s">
        <v>164</v>
      </c>
      <c r="E826" s="132" t="s">
        <v>1700</v>
      </c>
      <c r="F826" s="133" t="s">
        <v>1701</v>
      </c>
      <c r="G826" s="134" t="s">
        <v>1665</v>
      </c>
      <c r="H826" s="135">
        <v>1</v>
      </c>
      <c r="I826" s="136">
        <v>11693.96</v>
      </c>
      <c r="J826" s="137">
        <f>ROUND(I826*H826,2)</f>
        <v>11693.96</v>
      </c>
      <c r="K826" s="133" t="s">
        <v>1</v>
      </c>
      <c r="L826" s="31"/>
      <c r="M826" s="138" t="s">
        <v>1</v>
      </c>
      <c r="N826" s="139" t="s">
        <v>42</v>
      </c>
      <c r="P826" s="140">
        <f>O826*H826</f>
        <v>0</v>
      </c>
      <c r="Q826" s="140">
        <v>0</v>
      </c>
      <c r="R826" s="140">
        <f>Q826*H826</f>
        <v>0</v>
      </c>
      <c r="S826" s="140">
        <v>0</v>
      </c>
      <c r="T826" s="141">
        <f>S826*H826</f>
        <v>0</v>
      </c>
      <c r="AR826" s="142" t="s">
        <v>244</v>
      </c>
      <c r="AT826" s="142" t="s">
        <v>164</v>
      </c>
      <c r="AU826" s="142" t="s">
        <v>87</v>
      </c>
      <c r="AY826" s="16" t="s">
        <v>161</v>
      </c>
      <c r="BE826" s="143">
        <f>IF(N826="základní",J826,0)</f>
        <v>11693.96</v>
      </c>
      <c r="BF826" s="143">
        <f>IF(N826="snížená",J826,0)</f>
        <v>0</v>
      </c>
      <c r="BG826" s="143">
        <f>IF(N826="zákl. přenesená",J826,0)</f>
        <v>0</v>
      </c>
      <c r="BH826" s="143">
        <f>IF(N826="sníž. přenesená",J826,0)</f>
        <v>0</v>
      </c>
      <c r="BI826" s="143">
        <f>IF(N826="nulová",J826,0)</f>
        <v>0</v>
      </c>
      <c r="BJ826" s="16" t="s">
        <v>85</v>
      </c>
      <c r="BK826" s="143">
        <f>ROUND(I826*H826,2)</f>
        <v>11693.96</v>
      </c>
      <c r="BL826" s="16" t="s">
        <v>244</v>
      </c>
      <c r="BM826" s="142" t="s">
        <v>1702</v>
      </c>
    </row>
    <row r="827" spans="2:65" s="1" customFormat="1" ht="19.5">
      <c r="B827" s="31"/>
      <c r="D827" s="144" t="s">
        <v>171</v>
      </c>
      <c r="F827" s="145" t="s">
        <v>1690</v>
      </c>
      <c r="I827" s="146"/>
      <c r="L827" s="31"/>
      <c r="M827" s="147"/>
      <c r="T827" s="55"/>
      <c r="AT827" s="16" t="s">
        <v>171</v>
      </c>
      <c r="AU827" s="16" t="s">
        <v>87</v>
      </c>
    </row>
    <row r="828" spans="2:65" s="1" customFormat="1" ht="24.2" customHeight="1">
      <c r="B828" s="31"/>
      <c r="C828" s="131" t="s">
        <v>1703</v>
      </c>
      <c r="D828" s="131" t="s">
        <v>164</v>
      </c>
      <c r="E828" s="132" t="s">
        <v>1704</v>
      </c>
      <c r="F828" s="133" t="s">
        <v>1705</v>
      </c>
      <c r="G828" s="134" t="s">
        <v>1665</v>
      </c>
      <c r="H828" s="135">
        <v>4</v>
      </c>
      <c r="I828" s="136">
        <v>7875.03</v>
      </c>
      <c r="J828" s="137">
        <f>ROUND(I828*H828,2)</f>
        <v>31500.12</v>
      </c>
      <c r="K828" s="133" t="s">
        <v>1</v>
      </c>
      <c r="L828" s="31"/>
      <c r="M828" s="138" t="s">
        <v>1</v>
      </c>
      <c r="N828" s="139" t="s">
        <v>42</v>
      </c>
      <c r="P828" s="140">
        <f>O828*H828</f>
        <v>0</v>
      </c>
      <c r="Q828" s="140">
        <v>0</v>
      </c>
      <c r="R828" s="140">
        <f>Q828*H828</f>
        <v>0</v>
      </c>
      <c r="S828" s="140">
        <v>0</v>
      </c>
      <c r="T828" s="141">
        <f>S828*H828</f>
        <v>0</v>
      </c>
      <c r="AR828" s="142" t="s">
        <v>244</v>
      </c>
      <c r="AT828" s="142" t="s">
        <v>164</v>
      </c>
      <c r="AU828" s="142" t="s">
        <v>87</v>
      </c>
      <c r="AY828" s="16" t="s">
        <v>161</v>
      </c>
      <c r="BE828" s="143">
        <f>IF(N828="základní",J828,0)</f>
        <v>31500.12</v>
      </c>
      <c r="BF828" s="143">
        <f>IF(N828="snížená",J828,0)</f>
        <v>0</v>
      </c>
      <c r="BG828" s="143">
        <f>IF(N828="zákl. přenesená",J828,0)</f>
        <v>0</v>
      </c>
      <c r="BH828" s="143">
        <f>IF(N828="sníž. přenesená",J828,0)</f>
        <v>0</v>
      </c>
      <c r="BI828" s="143">
        <f>IF(N828="nulová",J828,0)</f>
        <v>0</v>
      </c>
      <c r="BJ828" s="16" t="s">
        <v>85</v>
      </c>
      <c r="BK828" s="143">
        <f>ROUND(I828*H828,2)</f>
        <v>31500.12</v>
      </c>
      <c r="BL828" s="16" t="s">
        <v>244</v>
      </c>
      <c r="BM828" s="142" t="s">
        <v>1706</v>
      </c>
    </row>
    <row r="829" spans="2:65" s="1" customFormat="1" ht="19.5">
      <c r="B829" s="31"/>
      <c r="D829" s="144" t="s">
        <v>171</v>
      </c>
      <c r="F829" s="145" t="s">
        <v>1690</v>
      </c>
      <c r="I829" s="146"/>
      <c r="L829" s="31"/>
      <c r="M829" s="147"/>
      <c r="T829" s="55"/>
      <c r="AT829" s="16" t="s">
        <v>171</v>
      </c>
      <c r="AU829" s="16" t="s">
        <v>87</v>
      </c>
    </row>
    <row r="830" spans="2:65" s="1" customFormat="1" ht="24.2" customHeight="1">
      <c r="B830" s="31"/>
      <c r="C830" s="131" t="s">
        <v>1707</v>
      </c>
      <c r="D830" s="131" t="s">
        <v>164</v>
      </c>
      <c r="E830" s="132" t="s">
        <v>1708</v>
      </c>
      <c r="F830" s="133" t="s">
        <v>1709</v>
      </c>
      <c r="G830" s="134" t="s">
        <v>1665</v>
      </c>
      <c r="H830" s="135">
        <v>1</v>
      </c>
      <c r="I830" s="136">
        <v>10546.04</v>
      </c>
      <c r="J830" s="137">
        <f>ROUND(I830*H830,2)</f>
        <v>10546.04</v>
      </c>
      <c r="K830" s="133" t="s">
        <v>1</v>
      </c>
      <c r="L830" s="31"/>
      <c r="M830" s="138" t="s">
        <v>1</v>
      </c>
      <c r="N830" s="139" t="s">
        <v>42</v>
      </c>
      <c r="P830" s="140">
        <f>O830*H830</f>
        <v>0</v>
      </c>
      <c r="Q830" s="140">
        <v>0</v>
      </c>
      <c r="R830" s="140">
        <f>Q830*H830</f>
        <v>0</v>
      </c>
      <c r="S830" s="140">
        <v>0</v>
      </c>
      <c r="T830" s="141">
        <f>S830*H830</f>
        <v>0</v>
      </c>
      <c r="AR830" s="142" t="s">
        <v>244</v>
      </c>
      <c r="AT830" s="142" t="s">
        <v>164</v>
      </c>
      <c r="AU830" s="142" t="s">
        <v>87</v>
      </c>
      <c r="AY830" s="16" t="s">
        <v>161</v>
      </c>
      <c r="BE830" s="143">
        <f>IF(N830="základní",J830,0)</f>
        <v>10546.04</v>
      </c>
      <c r="BF830" s="143">
        <f>IF(N830="snížená",J830,0)</f>
        <v>0</v>
      </c>
      <c r="BG830" s="143">
        <f>IF(N830="zákl. přenesená",J830,0)</f>
        <v>0</v>
      </c>
      <c r="BH830" s="143">
        <f>IF(N830="sníž. přenesená",J830,0)</f>
        <v>0</v>
      </c>
      <c r="BI830" s="143">
        <f>IF(N830="nulová",J830,0)</f>
        <v>0</v>
      </c>
      <c r="BJ830" s="16" t="s">
        <v>85</v>
      </c>
      <c r="BK830" s="143">
        <f>ROUND(I830*H830,2)</f>
        <v>10546.04</v>
      </c>
      <c r="BL830" s="16" t="s">
        <v>244</v>
      </c>
      <c r="BM830" s="142" t="s">
        <v>1710</v>
      </c>
    </row>
    <row r="831" spans="2:65" s="1" customFormat="1" ht="19.5">
      <c r="B831" s="31"/>
      <c r="D831" s="144" t="s">
        <v>171</v>
      </c>
      <c r="F831" s="145" t="s">
        <v>1676</v>
      </c>
      <c r="I831" s="146"/>
      <c r="L831" s="31"/>
      <c r="M831" s="147"/>
      <c r="T831" s="55"/>
      <c r="AT831" s="16" t="s">
        <v>171</v>
      </c>
      <c r="AU831" s="16" t="s">
        <v>87</v>
      </c>
    </row>
    <row r="832" spans="2:65" s="1" customFormat="1" ht="33" customHeight="1">
      <c r="B832" s="31"/>
      <c r="C832" s="131" t="s">
        <v>1711</v>
      </c>
      <c r="D832" s="131" t="s">
        <v>164</v>
      </c>
      <c r="E832" s="132" t="s">
        <v>1712</v>
      </c>
      <c r="F832" s="133" t="s">
        <v>1713</v>
      </c>
      <c r="G832" s="134" t="s">
        <v>1665</v>
      </c>
      <c r="H832" s="135">
        <v>1</v>
      </c>
      <c r="I832" s="136">
        <v>13955.15</v>
      </c>
      <c r="J832" s="137">
        <f>ROUND(I832*H832,2)</f>
        <v>13955.15</v>
      </c>
      <c r="K832" s="133" t="s">
        <v>1</v>
      </c>
      <c r="L832" s="31"/>
      <c r="M832" s="138" t="s">
        <v>1</v>
      </c>
      <c r="N832" s="139" t="s">
        <v>42</v>
      </c>
      <c r="P832" s="140">
        <f>O832*H832</f>
        <v>0</v>
      </c>
      <c r="Q832" s="140">
        <v>0</v>
      </c>
      <c r="R832" s="140">
        <f>Q832*H832</f>
        <v>0</v>
      </c>
      <c r="S832" s="140">
        <v>0</v>
      </c>
      <c r="T832" s="141">
        <f>S832*H832</f>
        <v>0</v>
      </c>
      <c r="AR832" s="142" t="s">
        <v>244</v>
      </c>
      <c r="AT832" s="142" t="s">
        <v>164</v>
      </c>
      <c r="AU832" s="142" t="s">
        <v>87</v>
      </c>
      <c r="AY832" s="16" t="s">
        <v>161</v>
      </c>
      <c r="BE832" s="143">
        <f>IF(N832="základní",J832,0)</f>
        <v>13955.15</v>
      </c>
      <c r="BF832" s="143">
        <f>IF(N832="snížená",J832,0)</f>
        <v>0</v>
      </c>
      <c r="BG832" s="143">
        <f>IF(N832="zákl. přenesená",J832,0)</f>
        <v>0</v>
      </c>
      <c r="BH832" s="143">
        <f>IF(N832="sníž. přenesená",J832,0)</f>
        <v>0</v>
      </c>
      <c r="BI832" s="143">
        <f>IF(N832="nulová",J832,0)</f>
        <v>0</v>
      </c>
      <c r="BJ832" s="16" t="s">
        <v>85</v>
      </c>
      <c r="BK832" s="143">
        <f>ROUND(I832*H832,2)</f>
        <v>13955.15</v>
      </c>
      <c r="BL832" s="16" t="s">
        <v>244</v>
      </c>
      <c r="BM832" s="142" t="s">
        <v>1714</v>
      </c>
    </row>
    <row r="833" spans="2:65" s="1" customFormat="1" ht="19.5">
      <c r="B833" s="31"/>
      <c r="D833" s="144" t="s">
        <v>171</v>
      </c>
      <c r="F833" s="145" t="s">
        <v>1676</v>
      </c>
      <c r="I833" s="146"/>
      <c r="L833" s="31"/>
      <c r="M833" s="147"/>
      <c r="T833" s="55"/>
      <c r="AT833" s="16" t="s">
        <v>171</v>
      </c>
      <c r="AU833" s="16" t="s">
        <v>87</v>
      </c>
    </row>
    <row r="834" spans="2:65" s="1" customFormat="1" ht="24.2" customHeight="1">
      <c r="B834" s="31"/>
      <c r="C834" s="131" t="s">
        <v>1715</v>
      </c>
      <c r="D834" s="131" t="s">
        <v>164</v>
      </c>
      <c r="E834" s="132" t="s">
        <v>1716</v>
      </c>
      <c r="F834" s="133" t="s">
        <v>1717</v>
      </c>
      <c r="G834" s="134" t="s">
        <v>1665</v>
      </c>
      <c r="H834" s="135">
        <v>1</v>
      </c>
      <c r="I834" s="136">
        <v>8006.99</v>
      </c>
      <c r="J834" s="137">
        <f>ROUND(I834*H834,2)</f>
        <v>8006.99</v>
      </c>
      <c r="K834" s="133" t="s">
        <v>1</v>
      </c>
      <c r="L834" s="31"/>
      <c r="M834" s="138" t="s">
        <v>1</v>
      </c>
      <c r="N834" s="139" t="s">
        <v>42</v>
      </c>
      <c r="P834" s="140">
        <f>O834*H834</f>
        <v>0</v>
      </c>
      <c r="Q834" s="140">
        <v>0</v>
      </c>
      <c r="R834" s="140">
        <f>Q834*H834</f>
        <v>0</v>
      </c>
      <c r="S834" s="140">
        <v>0</v>
      </c>
      <c r="T834" s="141">
        <f>S834*H834</f>
        <v>0</v>
      </c>
      <c r="AR834" s="142" t="s">
        <v>244</v>
      </c>
      <c r="AT834" s="142" t="s">
        <v>164</v>
      </c>
      <c r="AU834" s="142" t="s">
        <v>87</v>
      </c>
      <c r="AY834" s="16" t="s">
        <v>161</v>
      </c>
      <c r="BE834" s="143">
        <f>IF(N834="základní",J834,0)</f>
        <v>8006.99</v>
      </c>
      <c r="BF834" s="143">
        <f>IF(N834="snížená",J834,0)</f>
        <v>0</v>
      </c>
      <c r="BG834" s="143">
        <f>IF(N834="zákl. přenesená",J834,0)</f>
        <v>0</v>
      </c>
      <c r="BH834" s="143">
        <f>IF(N834="sníž. přenesená",J834,0)</f>
        <v>0</v>
      </c>
      <c r="BI834" s="143">
        <f>IF(N834="nulová",J834,0)</f>
        <v>0</v>
      </c>
      <c r="BJ834" s="16" t="s">
        <v>85</v>
      </c>
      <c r="BK834" s="143">
        <f>ROUND(I834*H834,2)</f>
        <v>8006.99</v>
      </c>
      <c r="BL834" s="16" t="s">
        <v>244</v>
      </c>
      <c r="BM834" s="142" t="s">
        <v>1718</v>
      </c>
    </row>
    <row r="835" spans="2:65" s="1" customFormat="1" ht="19.5">
      <c r="B835" s="31"/>
      <c r="D835" s="144" t="s">
        <v>171</v>
      </c>
      <c r="F835" s="145" t="s">
        <v>1676</v>
      </c>
      <c r="I835" s="146"/>
      <c r="L835" s="31"/>
      <c r="M835" s="147"/>
      <c r="T835" s="55"/>
      <c r="AT835" s="16" t="s">
        <v>171</v>
      </c>
      <c r="AU835" s="16" t="s">
        <v>87</v>
      </c>
    </row>
    <row r="836" spans="2:65" s="1" customFormat="1" ht="24.2" customHeight="1">
      <c r="B836" s="31"/>
      <c r="C836" s="131" t="s">
        <v>1719</v>
      </c>
      <c r="D836" s="131" t="s">
        <v>164</v>
      </c>
      <c r="E836" s="132" t="s">
        <v>1720</v>
      </c>
      <c r="F836" s="133" t="s">
        <v>1721</v>
      </c>
      <c r="G836" s="134" t="s">
        <v>1665</v>
      </c>
      <c r="H836" s="135">
        <v>1</v>
      </c>
      <c r="I836" s="136">
        <v>22786.81</v>
      </c>
      <c r="J836" s="137">
        <f>ROUND(I836*H836,2)</f>
        <v>22786.81</v>
      </c>
      <c r="K836" s="133" t="s">
        <v>1</v>
      </c>
      <c r="L836" s="31"/>
      <c r="M836" s="138" t="s">
        <v>1</v>
      </c>
      <c r="N836" s="139" t="s">
        <v>42</v>
      </c>
      <c r="P836" s="140">
        <f>O836*H836</f>
        <v>0</v>
      </c>
      <c r="Q836" s="140">
        <v>0</v>
      </c>
      <c r="R836" s="140">
        <f>Q836*H836</f>
        <v>0</v>
      </c>
      <c r="S836" s="140">
        <v>0</v>
      </c>
      <c r="T836" s="141">
        <f>S836*H836</f>
        <v>0</v>
      </c>
      <c r="AR836" s="142" t="s">
        <v>244</v>
      </c>
      <c r="AT836" s="142" t="s">
        <v>164</v>
      </c>
      <c r="AU836" s="142" t="s">
        <v>87</v>
      </c>
      <c r="AY836" s="16" t="s">
        <v>161</v>
      </c>
      <c r="BE836" s="143">
        <f>IF(N836="základní",J836,0)</f>
        <v>22786.81</v>
      </c>
      <c r="BF836" s="143">
        <f>IF(N836="snížená",J836,0)</f>
        <v>0</v>
      </c>
      <c r="BG836" s="143">
        <f>IF(N836="zákl. přenesená",J836,0)</f>
        <v>0</v>
      </c>
      <c r="BH836" s="143">
        <f>IF(N836="sníž. přenesená",J836,0)</f>
        <v>0</v>
      </c>
      <c r="BI836" s="143">
        <f>IF(N836="nulová",J836,0)</f>
        <v>0</v>
      </c>
      <c r="BJ836" s="16" t="s">
        <v>85</v>
      </c>
      <c r="BK836" s="143">
        <f>ROUND(I836*H836,2)</f>
        <v>22786.81</v>
      </c>
      <c r="BL836" s="16" t="s">
        <v>244</v>
      </c>
      <c r="BM836" s="142" t="s">
        <v>1722</v>
      </c>
    </row>
    <row r="837" spans="2:65" s="1" customFormat="1" ht="19.5">
      <c r="B837" s="31"/>
      <c r="D837" s="144" t="s">
        <v>171</v>
      </c>
      <c r="F837" s="145" t="s">
        <v>1676</v>
      </c>
      <c r="I837" s="146"/>
      <c r="L837" s="31"/>
      <c r="M837" s="147"/>
      <c r="T837" s="55"/>
      <c r="AT837" s="16" t="s">
        <v>171</v>
      </c>
      <c r="AU837" s="16" t="s">
        <v>87</v>
      </c>
    </row>
    <row r="838" spans="2:65" s="1" customFormat="1" ht="24.2" customHeight="1">
      <c r="B838" s="31"/>
      <c r="C838" s="131" t="s">
        <v>1723</v>
      </c>
      <c r="D838" s="131" t="s">
        <v>164</v>
      </c>
      <c r="E838" s="132" t="s">
        <v>1724</v>
      </c>
      <c r="F838" s="133" t="s">
        <v>1725</v>
      </c>
      <c r="G838" s="134" t="s">
        <v>1665</v>
      </c>
      <c r="H838" s="135">
        <v>1</v>
      </c>
      <c r="I838" s="136">
        <v>33877.35</v>
      </c>
      <c r="J838" s="137">
        <f>ROUND(I838*H838,2)</f>
        <v>33877.35</v>
      </c>
      <c r="K838" s="133" t="s">
        <v>1</v>
      </c>
      <c r="L838" s="31"/>
      <c r="M838" s="138" t="s">
        <v>1</v>
      </c>
      <c r="N838" s="139" t="s">
        <v>42</v>
      </c>
      <c r="P838" s="140">
        <f>O838*H838</f>
        <v>0</v>
      </c>
      <c r="Q838" s="140">
        <v>0</v>
      </c>
      <c r="R838" s="140">
        <f>Q838*H838</f>
        <v>0</v>
      </c>
      <c r="S838" s="140">
        <v>0</v>
      </c>
      <c r="T838" s="141">
        <f>S838*H838</f>
        <v>0</v>
      </c>
      <c r="AR838" s="142" t="s">
        <v>244</v>
      </c>
      <c r="AT838" s="142" t="s">
        <v>164</v>
      </c>
      <c r="AU838" s="142" t="s">
        <v>87</v>
      </c>
      <c r="AY838" s="16" t="s">
        <v>161</v>
      </c>
      <c r="BE838" s="143">
        <f>IF(N838="základní",J838,0)</f>
        <v>33877.35</v>
      </c>
      <c r="BF838" s="143">
        <f>IF(N838="snížená",J838,0)</f>
        <v>0</v>
      </c>
      <c r="BG838" s="143">
        <f>IF(N838="zákl. přenesená",J838,0)</f>
        <v>0</v>
      </c>
      <c r="BH838" s="143">
        <f>IF(N838="sníž. přenesená",J838,0)</f>
        <v>0</v>
      </c>
      <c r="BI838" s="143">
        <f>IF(N838="nulová",J838,0)</f>
        <v>0</v>
      </c>
      <c r="BJ838" s="16" t="s">
        <v>85</v>
      </c>
      <c r="BK838" s="143">
        <f>ROUND(I838*H838,2)</f>
        <v>33877.35</v>
      </c>
      <c r="BL838" s="16" t="s">
        <v>244</v>
      </c>
      <c r="BM838" s="142" t="s">
        <v>1726</v>
      </c>
    </row>
    <row r="839" spans="2:65" s="1" customFormat="1" ht="19.5">
      <c r="B839" s="31"/>
      <c r="D839" s="144" t="s">
        <v>171</v>
      </c>
      <c r="F839" s="145" t="s">
        <v>1676</v>
      </c>
      <c r="I839" s="146"/>
      <c r="L839" s="31"/>
      <c r="M839" s="147"/>
      <c r="T839" s="55"/>
      <c r="AT839" s="16" t="s">
        <v>171</v>
      </c>
      <c r="AU839" s="16" t="s">
        <v>87</v>
      </c>
    </row>
    <row r="840" spans="2:65" s="1" customFormat="1" ht="24.2" customHeight="1">
      <c r="B840" s="31"/>
      <c r="C840" s="131" t="s">
        <v>1727</v>
      </c>
      <c r="D840" s="131" t="s">
        <v>164</v>
      </c>
      <c r="E840" s="132" t="s">
        <v>1728</v>
      </c>
      <c r="F840" s="133" t="s">
        <v>1729</v>
      </c>
      <c r="G840" s="134" t="s">
        <v>1665</v>
      </c>
      <c r="H840" s="135">
        <v>2</v>
      </c>
      <c r="I840" s="136">
        <v>45611.11</v>
      </c>
      <c r="J840" s="137">
        <f>ROUND(I840*H840,2)</f>
        <v>91222.22</v>
      </c>
      <c r="K840" s="133" t="s">
        <v>1</v>
      </c>
      <c r="L840" s="31"/>
      <c r="M840" s="138" t="s">
        <v>1</v>
      </c>
      <c r="N840" s="139" t="s">
        <v>42</v>
      </c>
      <c r="P840" s="140">
        <f>O840*H840</f>
        <v>0</v>
      </c>
      <c r="Q840" s="140">
        <v>0</v>
      </c>
      <c r="R840" s="140">
        <f>Q840*H840</f>
        <v>0</v>
      </c>
      <c r="S840" s="140">
        <v>0</v>
      </c>
      <c r="T840" s="141">
        <f>S840*H840</f>
        <v>0</v>
      </c>
      <c r="AR840" s="142" t="s">
        <v>244</v>
      </c>
      <c r="AT840" s="142" t="s">
        <v>164</v>
      </c>
      <c r="AU840" s="142" t="s">
        <v>87</v>
      </c>
      <c r="AY840" s="16" t="s">
        <v>161</v>
      </c>
      <c r="BE840" s="143">
        <f>IF(N840="základní",J840,0)</f>
        <v>91222.22</v>
      </c>
      <c r="BF840" s="143">
        <f>IF(N840="snížená",J840,0)</f>
        <v>0</v>
      </c>
      <c r="BG840" s="143">
        <f>IF(N840="zákl. přenesená",J840,0)</f>
        <v>0</v>
      </c>
      <c r="BH840" s="143">
        <f>IF(N840="sníž. přenesená",J840,0)</f>
        <v>0</v>
      </c>
      <c r="BI840" s="143">
        <f>IF(N840="nulová",J840,0)</f>
        <v>0</v>
      </c>
      <c r="BJ840" s="16" t="s">
        <v>85</v>
      </c>
      <c r="BK840" s="143">
        <f>ROUND(I840*H840,2)</f>
        <v>91222.22</v>
      </c>
      <c r="BL840" s="16" t="s">
        <v>244</v>
      </c>
      <c r="BM840" s="142" t="s">
        <v>1730</v>
      </c>
    </row>
    <row r="841" spans="2:65" s="1" customFormat="1" ht="19.5">
      <c r="B841" s="31"/>
      <c r="D841" s="144" t="s">
        <v>171</v>
      </c>
      <c r="F841" s="145" t="s">
        <v>1676</v>
      </c>
      <c r="I841" s="146"/>
      <c r="L841" s="31"/>
      <c r="M841" s="147"/>
      <c r="T841" s="55"/>
      <c r="AT841" s="16" t="s">
        <v>171</v>
      </c>
      <c r="AU841" s="16" t="s">
        <v>87</v>
      </c>
    </row>
    <row r="842" spans="2:65" s="1" customFormat="1" ht="24.2" customHeight="1">
      <c r="B842" s="31"/>
      <c r="C842" s="131" t="s">
        <v>1731</v>
      </c>
      <c r="D842" s="131" t="s">
        <v>164</v>
      </c>
      <c r="E842" s="132" t="s">
        <v>1732</v>
      </c>
      <c r="F842" s="133" t="s">
        <v>1733</v>
      </c>
      <c r="G842" s="134" t="s">
        <v>1665</v>
      </c>
      <c r="H842" s="135">
        <v>1</v>
      </c>
      <c r="I842" s="136">
        <v>10189.73</v>
      </c>
      <c r="J842" s="137">
        <f>ROUND(I842*H842,2)</f>
        <v>10189.73</v>
      </c>
      <c r="K842" s="133" t="s">
        <v>1</v>
      </c>
      <c r="L842" s="31"/>
      <c r="M842" s="138" t="s">
        <v>1</v>
      </c>
      <c r="N842" s="139" t="s">
        <v>42</v>
      </c>
      <c r="P842" s="140">
        <f>O842*H842</f>
        <v>0</v>
      </c>
      <c r="Q842" s="140">
        <v>0</v>
      </c>
      <c r="R842" s="140">
        <f>Q842*H842</f>
        <v>0</v>
      </c>
      <c r="S842" s="140">
        <v>0</v>
      </c>
      <c r="T842" s="141">
        <f>S842*H842</f>
        <v>0</v>
      </c>
      <c r="AR842" s="142" t="s">
        <v>244</v>
      </c>
      <c r="AT842" s="142" t="s">
        <v>164</v>
      </c>
      <c r="AU842" s="142" t="s">
        <v>87</v>
      </c>
      <c r="AY842" s="16" t="s">
        <v>161</v>
      </c>
      <c r="BE842" s="143">
        <f>IF(N842="základní",J842,0)</f>
        <v>10189.73</v>
      </c>
      <c r="BF842" s="143">
        <f>IF(N842="snížená",J842,0)</f>
        <v>0</v>
      </c>
      <c r="BG842" s="143">
        <f>IF(N842="zákl. přenesená",J842,0)</f>
        <v>0</v>
      </c>
      <c r="BH842" s="143">
        <f>IF(N842="sníž. přenesená",J842,0)</f>
        <v>0</v>
      </c>
      <c r="BI842" s="143">
        <f>IF(N842="nulová",J842,0)</f>
        <v>0</v>
      </c>
      <c r="BJ842" s="16" t="s">
        <v>85</v>
      </c>
      <c r="BK842" s="143">
        <f>ROUND(I842*H842,2)</f>
        <v>10189.73</v>
      </c>
      <c r="BL842" s="16" t="s">
        <v>244</v>
      </c>
      <c r="BM842" s="142" t="s">
        <v>1734</v>
      </c>
    </row>
    <row r="843" spans="2:65" s="1" customFormat="1" ht="19.5">
      <c r="B843" s="31"/>
      <c r="D843" s="144" t="s">
        <v>171</v>
      </c>
      <c r="F843" s="145" t="s">
        <v>1676</v>
      </c>
      <c r="I843" s="146"/>
      <c r="L843" s="31"/>
      <c r="M843" s="147"/>
      <c r="T843" s="55"/>
      <c r="AT843" s="16" t="s">
        <v>171</v>
      </c>
      <c r="AU843" s="16" t="s">
        <v>87</v>
      </c>
    </row>
    <row r="844" spans="2:65" s="1" customFormat="1" ht="24.2" customHeight="1">
      <c r="B844" s="31"/>
      <c r="C844" s="131" t="s">
        <v>1735</v>
      </c>
      <c r="D844" s="131" t="s">
        <v>164</v>
      </c>
      <c r="E844" s="132" t="s">
        <v>1736</v>
      </c>
      <c r="F844" s="133" t="s">
        <v>1737</v>
      </c>
      <c r="G844" s="134" t="s">
        <v>1665</v>
      </c>
      <c r="H844" s="135">
        <v>1</v>
      </c>
      <c r="I844" s="136">
        <v>16162.45</v>
      </c>
      <c r="J844" s="137">
        <f>ROUND(I844*H844,2)</f>
        <v>16162.45</v>
      </c>
      <c r="K844" s="133" t="s">
        <v>1</v>
      </c>
      <c r="L844" s="31"/>
      <c r="M844" s="138" t="s">
        <v>1</v>
      </c>
      <c r="N844" s="139" t="s">
        <v>42</v>
      </c>
      <c r="P844" s="140">
        <f>O844*H844</f>
        <v>0</v>
      </c>
      <c r="Q844" s="140">
        <v>0</v>
      </c>
      <c r="R844" s="140">
        <f>Q844*H844</f>
        <v>0</v>
      </c>
      <c r="S844" s="140">
        <v>0</v>
      </c>
      <c r="T844" s="141">
        <f>S844*H844</f>
        <v>0</v>
      </c>
      <c r="AR844" s="142" t="s">
        <v>244</v>
      </c>
      <c r="AT844" s="142" t="s">
        <v>164</v>
      </c>
      <c r="AU844" s="142" t="s">
        <v>87</v>
      </c>
      <c r="AY844" s="16" t="s">
        <v>161</v>
      </c>
      <c r="BE844" s="143">
        <f>IF(N844="základní",J844,0)</f>
        <v>16162.45</v>
      </c>
      <c r="BF844" s="143">
        <f>IF(N844="snížená",J844,0)</f>
        <v>0</v>
      </c>
      <c r="BG844" s="143">
        <f>IF(N844="zákl. přenesená",J844,0)</f>
        <v>0</v>
      </c>
      <c r="BH844" s="143">
        <f>IF(N844="sníž. přenesená",J844,0)</f>
        <v>0</v>
      </c>
      <c r="BI844" s="143">
        <f>IF(N844="nulová",J844,0)</f>
        <v>0</v>
      </c>
      <c r="BJ844" s="16" t="s">
        <v>85</v>
      </c>
      <c r="BK844" s="143">
        <f>ROUND(I844*H844,2)</f>
        <v>16162.45</v>
      </c>
      <c r="BL844" s="16" t="s">
        <v>244</v>
      </c>
      <c r="BM844" s="142" t="s">
        <v>1738</v>
      </c>
    </row>
    <row r="845" spans="2:65" s="1" customFormat="1" ht="19.5">
      <c r="B845" s="31"/>
      <c r="D845" s="144" t="s">
        <v>171</v>
      </c>
      <c r="F845" s="145" t="s">
        <v>1676</v>
      </c>
      <c r="I845" s="146"/>
      <c r="L845" s="31"/>
      <c r="M845" s="147"/>
      <c r="T845" s="55"/>
      <c r="AT845" s="16" t="s">
        <v>171</v>
      </c>
      <c r="AU845" s="16" t="s">
        <v>87</v>
      </c>
    </row>
    <row r="846" spans="2:65" s="1" customFormat="1" ht="24.2" customHeight="1">
      <c r="B846" s="31"/>
      <c r="C846" s="131" t="s">
        <v>1739</v>
      </c>
      <c r="D846" s="131" t="s">
        <v>164</v>
      </c>
      <c r="E846" s="132" t="s">
        <v>1740</v>
      </c>
      <c r="F846" s="133" t="s">
        <v>1741</v>
      </c>
      <c r="G846" s="134" t="s">
        <v>1665</v>
      </c>
      <c r="H846" s="135">
        <v>2</v>
      </c>
      <c r="I846" s="136">
        <v>6378.49</v>
      </c>
      <c r="J846" s="137">
        <f>ROUND(I846*H846,2)</f>
        <v>12756.98</v>
      </c>
      <c r="K846" s="133" t="s">
        <v>1</v>
      </c>
      <c r="L846" s="31"/>
      <c r="M846" s="138" t="s">
        <v>1</v>
      </c>
      <c r="N846" s="139" t="s">
        <v>42</v>
      </c>
      <c r="P846" s="140">
        <f>O846*H846</f>
        <v>0</v>
      </c>
      <c r="Q846" s="140">
        <v>0</v>
      </c>
      <c r="R846" s="140">
        <f>Q846*H846</f>
        <v>0</v>
      </c>
      <c r="S846" s="140">
        <v>0</v>
      </c>
      <c r="T846" s="141">
        <f>S846*H846</f>
        <v>0</v>
      </c>
      <c r="AR846" s="142" t="s">
        <v>244</v>
      </c>
      <c r="AT846" s="142" t="s">
        <v>164</v>
      </c>
      <c r="AU846" s="142" t="s">
        <v>87</v>
      </c>
      <c r="AY846" s="16" t="s">
        <v>161</v>
      </c>
      <c r="BE846" s="143">
        <f>IF(N846="základní",J846,0)</f>
        <v>12756.98</v>
      </c>
      <c r="BF846" s="143">
        <f>IF(N846="snížená",J846,0)</f>
        <v>0</v>
      </c>
      <c r="BG846" s="143">
        <f>IF(N846="zákl. přenesená",J846,0)</f>
        <v>0</v>
      </c>
      <c r="BH846" s="143">
        <f>IF(N846="sníž. přenesená",J846,0)</f>
        <v>0</v>
      </c>
      <c r="BI846" s="143">
        <f>IF(N846="nulová",J846,0)</f>
        <v>0</v>
      </c>
      <c r="BJ846" s="16" t="s">
        <v>85</v>
      </c>
      <c r="BK846" s="143">
        <f>ROUND(I846*H846,2)</f>
        <v>12756.98</v>
      </c>
      <c r="BL846" s="16" t="s">
        <v>244</v>
      </c>
      <c r="BM846" s="142" t="s">
        <v>1742</v>
      </c>
    </row>
    <row r="847" spans="2:65" s="1" customFormat="1" ht="19.5">
      <c r="B847" s="31"/>
      <c r="D847" s="144" t="s">
        <v>171</v>
      </c>
      <c r="F847" s="145" t="s">
        <v>1676</v>
      </c>
      <c r="I847" s="146"/>
      <c r="L847" s="31"/>
      <c r="M847" s="147"/>
      <c r="T847" s="55"/>
      <c r="AT847" s="16" t="s">
        <v>171</v>
      </c>
      <c r="AU847" s="16" t="s">
        <v>87</v>
      </c>
    </row>
    <row r="848" spans="2:65" s="1" customFormat="1" ht="24.2" customHeight="1">
      <c r="B848" s="31"/>
      <c r="C848" s="131" t="s">
        <v>1743</v>
      </c>
      <c r="D848" s="131" t="s">
        <v>164</v>
      </c>
      <c r="E848" s="132" t="s">
        <v>1744</v>
      </c>
      <c r="F848" s="133" t="s">
        <v>1745</v>
      </c>
      <c r="G848" s="134" t="s">
        <v>1665</v>
      </c>
      <c r="H848" s="135">
        <v>1</v>
      </c>
      <c r="I848" s="136">
        <v>12152.61</v>
      </c>
      <c r="J848" s="137">
        <f>ROUND(I848*H848,2)</f>
        <v>12152.61</v>
      </c>
      <c r="K848" s="133" t="s">
        <v>1</v>
      </c>
      <c r="L848" s="31"/>
      <c r="M848" s="138" t="s">
        <v>1</v>
      </c>
      <c r="N848" s="139" t="s">
        <v>42</v>
      </c>
      <c r="P848" s="140">
        <f>O848*H848</f>
        <v>0</v>
      </c>
      <c r="Q848" s="140">
        <v>0</v>
      </c>
      <c r="R848" s="140">
        <f>Q848*H848</f>
        <v>0</v>
      </c>
      <c r="S848" s="140">
        <v>0</v>
      </c>
      <c r="T848" s="141">
        <f>S848*H848</f>
        <v>0</v>
      </c>
      <c r="AR848" s="142" t="s">
        <v>244</v>
      </c>
      <c r="AT848" s="142" t="s">
        <v>164</v>
      </c>
      <c r="AU848" s="142" t="s">
        <v>87</v>
      </c>
      <c r="AY848" s="16" t="s">
        <v>161</v>
      </c>
      <c r="BE848" s="143">
        <f>IF(N848="základní",J848,0)</f>
        <v>12152.61</v>
      </c>
      <c r="BF848" s="143">
        <f>IF(N848="snížená",J848,0)</f>
        <v>0</v>
      </c>
      <c r="BG848" s="143">
        <f>IF(N848="zákl. přenesená",J848,0)</f>
        <v>0</v>
      </c>
      <c r="BH848" s="143">
        <f>IF(N848="sníž. přenesená",J848,0)</f>
        <v>0</v>
      </c>
      <c r="BI848" s="143">
        <f>IF(N848="nulová",J848,0)</f>
        <v>0</v>
      </c>
      <c r="BJ848" s="16" t="s">
        <v>85</v>
      </c>
      <c r="BK848" s="143">
        <f>ROUND(I848*H848,2)</f>
        <v>12152.61</v>
      </c>
      <c r="BL848" s="16" t="s">
        <v>244</v>
      </c>
      <c r="BM848" s="142" t="s">
        <v>1746</v>
      </c>
    </row>
    <row r="849" spans="2:65" s="1" customFormat="1" ht="19.5">
      <c r="B849" s="31"/>
      <c r="D849" s="144" t="s">
        <v>171</v>
      </c>
      <c r="F849" s="145" t="s">
        <v>1676</v>
      </c>
      <c r="I849" s="146"/>
      <c r="L849" s="31"/>
      <c r="M849" s="147"/>
      <c r="T849" s="55"/>
      <c r="AT849" s="16" t="s">
        <v>171</v>
      </c>
      <c r="AU849" s="16" t="s">
        <v>87</v>
      </c>
    </row>
    <row r="850" spans="2:65" s="1" customFormat="1" ht="24.2" customHeight="1">
      <c r="B850" s="31"/>
      <c r="C850" s="131" t="s">
        <v>1747</v>
      </c>
      <c r="D850" s="131" t="s">
        <v>164</v>
      </c>
      <c r="E850" s="132" t="s">
        <v>1748</v>
      </c>
      <c r="F850" s="133" t="s">
        <v>1749</v>
      </c>
      <c r="G850" s="134" t="s">
        <v>1665</v>
      </c>
      <c r="H850" s="135">
        <v>2</v>
      </c>
      <c r="I850" s="136">
        <v>11941.04</v>
      </c>
      <c r="J850" s="137">
        <f>ROUND(I850*H850,2)</f>
        <v>23882.080000000002</v>
      </c>
      <c r="K850" s="133" t="s">
        <v>1</v>
      </c>
      <c r="L850" s="31"/>
      <c r="M850" s="138" t="s">
        <v>1</v>
      </c>
      <c r="N850" s="139" t="s">
        <v>42</v>
      </c>
      <c r="P850" s="140">
        <f>O850*H850</f>
        <v>0</v>
      </c>
      <c r="Q850" s="140">
        <v>0</v>
      </c>
      <c r="R850" s="140">
        <f>Q850*H850</f>
        <v>0</v>
      </c>
      <c r="S850" s="140">
        <v>0</v>
      </c>
      <c r="T850" s="141">
        <f>S850*H850</f>
        <v>0</v>
      </c>
      <c r="AR850" s="142" t="s">
        <v>244</v>
      </c>
      <c r="AT850" s="142" t="s">
        <v>164</v>
      </c>
      <c r="AU850" s="142" t="s">
        <v>87</v>
      </c>
      <c r="AY850" s="16" t="s">
        <v>161</v>
      </c>
      <c r="BE850" s="143">
        <f>IF(N850="základní",J850,0)</f>
        <v>23882.080000000002</v>
      </c>
      <c r="BF850" s="143">
        <f>IF(N850="snížená",J850,0)</f>
        <v>0</v>
      </c>
      <c r="BG850" s="143">
        <f>IF(N850="zákl. přenesená",J850,0)</f>
        <v>0</v>
      </c>
      <c r="BH850" s="143">
        <f>IF(N850="sníž. přenesená",J850,0)</f>
        <v>0</v>
      </c>
      <c r="BI850" s="143">
        <f>IF(N850="nulová",J850,0)</f>
        <v>0</v>
      </c>
      <c r="BJ850" s="16" t="s">
        <v>85</v>
      </c>
      <c r="BK850" s="143">
        <f>ROUND(I850*H850,2)</f>
        <v>23882.080000000002</v>
      </c>
      <c r="BL850" s="16" t="s">
        <v>244</v>
      </c>
      <c r="BM850" s="142" t="s">
        <v>1750</v>
      </c>
    </row>
    <row r="851" spans="2:65" s="1" customFormat="1" ht="19.5">
      <c r="B851" s="31"/>
      <c r="D851" s="144" t="s">
        <v>171</v>
      </c>
      <c r="F851" s="145" t="s">
        <v>1676</v>
      </c>
      <c r="I851" s="146"/>
      <c r="L851" s="31"/>
      <c r="M851" s="147"/>
      <c r="T851" s="55"/>
      <c r="AT851" s="16" t="s">
        <v>171</v>
      </c>
      <c r="AU851" s="16" t="s">
        <v>87</v>
      </c>
    </row>
    <row r="852" spans="2:65" s="1" customFormat="1" ht="24.2" customHeight="1">
      <c r="B852" s="31"/>
      <c r="C852" s="131" t="s">
        <v>1751</v>
      </c>
      <c r="D852" s="131" t="s">
        <v>164</v>
      </c>
      <c r="E852" s="132" t="s">
        <v>1752</v>
      </c>
      <c r="F852" s="133" t="s">
        <v>1753</v>
      </c>
      <c r="G852" s="134" t="s">
        <v>1665</v>
      </c>
      <c r="H852" s="135">
        <v>1</v>
      </c>
      <c r="I852" s="136">
        <v>9544.6299999999992</v>
      </c>
      <c r="J852" s="137">
        <f>ROUND(I852*H852,2)</f>
        <v>9544.6299999999992</v>
      </c>
      <c r="K852" s="133" t="s">
        <v>1</v>
      </c>
      <c r="L852" s="31"/>
      <c r="M852" s="138" t="s">
        <v>1</v>
      </c>
      <c r="N852" s="139" t="s">
        <v>42</v>
      </c>
      <c r="P852" s="140">
        <f>O852*H852</f>
        <v>0</v>
      </c>
      <c r="Q852" s="140">
        <v>0</v>
      </c>
      <c r="R852" s="140">
        <f>Q852*H852</f>
        <v>0</v>
      </c>
      <c r="S852" s="140">
        <v>0</v>
      </c>
      <c r="T852" s="141">
        <f>S852*H852</f>
        <v>0</v>
      </c>
      <c r="AR852" s="142" t="s">
        <v>244</v>
      </c>
      <c r="AT852" s="142" t="s">
        <v>164</v>
      </c>
      <c r="AU852" s="142" t="s">
        <v>87</v>
      </c>
      <c r="AY852" s="16" t="s">
        <v>161</v>
      </c>
      <c r="BE852" s="143">
        <f>IF(N852="základní",J852,0)</f>
        <v>9544.6299999999992</v>
      </c>
      <c r="BF852" s="143">
        <f>IF(N852="snížená",J852,0)</f>
        <v>0</v>
      </c>
      <c r="BG852" s="143">
        <f>IF(N852="zákl. přenesená",J852,0)</f>
        <v>0</v>
      </c>
      <c r="BH852" s="143">
        <f>IF(N852="sníž. přenesená",J852,0)</f>
        <v>0</v>
      </c>
      <c r="BI852" s="143">
        <f>IF(N852="nulová",J852,0)</f>
        <v>0</v>
      </c>
      <c r="BJ852" s="16" t="s">
        <v>85</v>
      </c>
      <c r="BK852" s="143">
        <f>ROUND(I852*H852,2)</f>
        <v>9544.6299999999992</v>
      </c>
      <c r="BL852" s="16" t="s">
        <v>244</v>
      </c>
      <c r="BM852" s="142" t="s">
        <v>1754</v>
      </c>
    </row>
    <row r="853" spans="2:65" s="1" customFormat="1" ht="19.5">
      <c r="B853" s="31"/>
      <c r="D853" s="144" t="s">
        <v>171</v>
      </c>
      <c r="F853" s="145" t="s">
        <v>1676</v>
      </c>
      <c r="I853" s="146"/>
      <c r="L853" s="31"/>
      <c r="M853" s="147"/>
      <c r="T853" s="55"/>
      <c r="AT853" s="16" t="s">
        <v>171</v>
      </c>
      <c r="AU853" s="16" t="s">
        <v>87</v>
      </c>
    </row>
    <row r="854" spans="2:65" s="1" customFormat="1" ht="24.2" customHeight="1">
      <c r="B854" s="31"/>
      <c r="C854" s="131" t="s">
        <v>1755</v>
      </c>
      <c r="D854" s="131" t="s">
        <v>164</v>
      </c>
      <c r="E854" s="132" t="s">
        <v>1756</v>
      </c>
      <c r="F854" s="133" t="s">
        <v>1757</v>
      </c>
      <c r="G854" s="134" t="s">
        <v>1665</v>
      </c>
      <c r="H854" s="135">
        <v>1</v>
      </c>
      <c r="I854" s="136">
        <v>3154.36</v>
      </c>
      <c r="J854" s="137">
        <f>ROUND(I854*H854,2)</f>
        <v>3154.36</v>
      </c>
      <c r="K854" s="133" t="s">
        <v>1</v>
      </c>
      <c r="L854" s="31"/>
      <c r="M854" s="138" t="s">
        <v>1</v>
      </c>
      <c r="N854" s="139" t="s">
        <v>42</v>
      </c>
      <c r="P854" s="140">
        <f>O854*H854</f>
        <v>0</v>
      </c>
      <c r="Q854" s="140">
        <v>0</v>
      </c>
      <c r="R854" s="140">
        <f>Q854*H854</f>
        <v>0</v>
      </c>
      <c r="S854" s="140">
        <v>0</v>
      </c>
      <c r="T854" s="141">
        <f>S854*H854</f>
        <v>0</v>
      </c>
      <c r="AR854" s="142" t="s">
        <v>244</v>
      </c>
      <c r="AT854" s="142" t="s">
        <v>164</v>
      </c>
      <c r="AU854" s="142" t="s">
        <v>87</v>
      </c>
      <c r="AY854" s="16" t="s">
        <v>161</v>
      </c>
      <c r="BE854" s="143">
        <f>IF(N854="základní",J854,0)</f>
        <v>3154.36</v>
      </c>
      <c r="BF854" s="143">
        <f>IF(N854="snížená",J854,0)</f>
        <v>0</v>
      </c>
      <c r="BG854" s="143">
        <f>IF(N854="zákl. přenesená",J854,0)</f>
        <v>0</v>
      </c>
      <c r="BH854" s="143">
        <f>IF(N854="sníž. přenesená",J854,0)</f>
        <v>0</v>
      </c>
      <c r="BI854" s="143">
        <f>IF(N854="nulová",J854,0)</f>
        <v>0</v>
      </c>
      <c r="BJ854" s="16" t="s">
        <v>85</v>
      </c>
      <c r="BK854" s="143">
        <f>ROUND(I854*H854,2)</f>
        <v>3154.36</v>
      </c>
      <c r="BL854" s="16" t="s">
        <v>244</v>
      </c>
      <c r="BM854" s="142" t="s">
        <v>1758</v>
      </c>
    </row>
    <row r="855" spans="2:65" s="1" customFormat="1" ht="19.5">
      <c r="B855" s="31"/>
      <c r="D855" s="144" t="s">
        <v>171</v>
      </c>
      <c r="F855" s="145" t="s">
        <v>1676</v>
      </c>
      <c r="I855" s="146"/>
      <c r="L855" s="31"/>
      <c r="M855" s="147"/>
      <c r="T855" s="55"/>
      <c r="AT855" s="16" t="s">
        <v>171</v>
      </c>
      <c r="AU855" s="16" t="s">
        <v>87</v>
      </c>
    </row>
    <row r="856" spans="2:65" s="1" customFormat="1" ht="24.2" customHeight="1">
      <c r="B856" s="31"/>
      <c r="C856" s="131" t="s">
        <v>1759</v>
      </c>
      <c r="D856" s="131" t="s">
        <v>164</v>
      </c>
      <c r="E856" s="132" t="s">
        <v>1760</v>
      </c>
      <c r="F856" s="133" t="s">
        <v>1761</v>
      </c>
      <c r="G856" s="134" t="s">
        <v>1665</v>
      </c>
      <c r="H856" s="135">
        <v>2</v>
      </c>
      <c r="I856" s="136">
        <v>10561.73</v>
      </c>
      <c r="J856" s="137">
        <f>ROUND(I856*H856,2)</f>
        <v>21123.46</v>
      </c>
      <c r="K856" s="133" t="s">
        <v>1</v>
      </c>
      <c r="L856" s="31"/>
      <c r="M856" s="138" t="s">
        <v>1</v>
      </c>
      <c r="N856" s="139" t="s">
        <v>42</v>
      </c>
      <c r="P856" s="140">
        <f>O856*H856</f>
        <v>0</v>
      </c>
      <c r="Q856" s="140">
        <v>0</v>
      </c>
      <c r="R856" s="140">
        <f>Q856*H856</f>
        <v>0</v>
      </c>
      <c r="S856" s="140">
        <v>0</v>
      </c>
      <c r="T856" s="141">
        <f>S856*H856</f>
        <v>0</v>
      </c>
      <c r="AR856" s="142" t="s">
        <v>244</v>
      </c>
      <c r="AT856" s="142" t="s">
        <v>164</v>
      </c>
      <c r="AU856" s="142" t="s">
        <v>87</v>
      </c>
      <c r="AY856" s="16" t="s">
        <v>161</v>
      </c>
      <c r="BE856" s="143">
        <f>IF(N856="základní",J856,0)</f>
        <v>21123.46</v>
      </c>
      <c r="BF856" s="143">
        <f>IF(N856="snížená",J856,0)</f>
        <v>0</v>
      </c>
      <c r="BG856" s="143">
        <f>IF(N856="zákl. přenesená",J856,0)</f>
        <v>0</v>
      </c>
      <c r="BH856" s="143">
        <f>IF(N856="sníž. přenesená",J856,0)</f>
        <v>0</v>
      </c>
      <c r="BI856" s="143">
        <f>IF(N856="nulová",J856,0)</f>
        <v>0</v>
      </c>
      <c r="BJ856" s="16" t="s">
        <v>85</v>
      </c>
      <c r="BK856" s="143">
        <f>ROUND(I856*H856,2)</f>
        <v>21123.46</v>
      </c>
      <c r="BL856" s="16" t="s">
        <v>244</v>
      </c>
      <c r="BM856" s="142" t="s">
        <v>1762</v>
      </c>
    </row>
    <row r="857" spans="2:65" s="1" customFormat="1" ht="19.5">
      <c r="B857" s="31"/>
      <c r="D857" s="144" t="s">
        <v>171</v>
      </c>
      <c r="F857" s="145" t="s">
        <v>1676</v>
      </c>
      <c r="I857" s="146"/>
      <c r="L857" s="31"/>
      <c r="M857" s="147"/>
      <c r="T857" s="55"/>
      <c r="AT857" s="16" t="s">
        <v>171</v>
      </c>
      <c r="AU857" s="16" t="s">
        <v>87</v>
      </c>
    </row>
    <row r="858" spans="2:65" s="1" customFormat="1" ht="24.2" customHeight="1">
      <c r="B858" s="31"/>
      <c r="C858" s="131" t="s">
        <v>1763</v>
      </c>
      <c r="D858" s="131" t="s">
        <v>164</v>
      </c>
      <c r="E858" s="132" t="s">
        <v>1764</v>
      </c>
      <c r="F858" s="133" t="s">
        <v>1765</v>
      </c>
      <c r="G858" s="134" t="s">
        <v>1665</v>
      </c>
      <c r="H858" s="135">
        <v>1</v>
      </c>
      <c r="I858" s="136">
        <v>15681.96</v>
      </c>
      <c r="J858" s="137">
        <f>ROUND(I858*H858,2)</f>
        <v>15681.96</v>
      </c>
      <c r="K858" s="133" t="s">
        <v>1</v>
      </c>
      <c r="L858" s="31"/>
      <c r="M858" s="138" t="s">
        <v>1</v>
      </c>
      <c r="N858" s="139" t="s">
        <v>42</v>
      </c>
      <c r="P858" s="140">
        <f>O858*H858</f>
        <v>0</v>
      </c>
      <c r="Q858" s="140">
        <v>0</v>
      </c>
      <c r="R858" s="140">
        <f>Q858*H858</f>
        <v>0</v>
      </c>
      <c r="S858" s="140">
        <v>0</v>
      </c>
      <c r="T858" s="141">
        <f>S858*H858</f>
        <v>0</v>
      </c>
      <c r="AR858" s="142" t="s">
        <v>244</v>
      </c>
      <c r="AT858" s="142" t="s">
        <v>164</v>
      </c>
      <c r="AU858" s="142" t="s">
        <v>87</v>
      </c>
      <c r="AY858" s="16" t="s">
        <v>161</v>
      </c>
      <c r="BE858" s="143">
        <f>IF(N858="základní",J858,0)</f>
        <v>15681.96</v>
      </c>
      <c r="BF858" s="143">
        <f>IF(N858="snížená",J858,0)</f>
        <v>0</v>
      </c>
      <c r="BG858" s="143">
        <f>IF(N858="zákl. přenesená",J858,0)</f>
        <v>0</v>
      </c>
      <c r="BH858" s="143">
        <f>IF(N858="sníž. přenesená",J858,0)</f>
        <v>0</v>
      </c>
      <c r="BI858" s="143">
        <f>IF(N858="nulová",J858,0)</f>
        <v>0</v>
      </c>
      <c r="BJ858" s="16" t="s">
        <v>85</v>
      </c>
      <c r="BK858" s="143">
        <f>ROUND(I858*H858,2)</f>
        <v>15681.96</v>
      </c>
      <c r="BL858" s="16" t="s">
        <v>244</v>
      </c>
      <c r="BM858" s="142" t="s">
        <v>1766</v>
      </c>
    </row>
    <row r="859" spans="2:65" s="1" customFormat="1" ht="19.5">
      <c r="B859" s="31"/>
      <c r="D859" s="144" t="s">
        <v>171</v>
      </c>
      <c r="F859" s="145" t="s">
        <v>1676</v>
      </c>
      <c r="I859" s="146"/>
      <c r="L859" s="31"/>
      <c r="M859" s="147"/>
      <c r="T859" s="55"/>
      <c r="AT859" s="16" t="s">
        <v>171</v>
      </c>
      <c r="AU859" s="16" t="s">
        <v>87</v>
      </c>
    </row>
    <row r="860" spans="2:65" s="1" customFormat="1" ht="24.2" customHeight="1">
      <c r="B860" s="31"/>
      <c r="C860" s="131" t="s">
        <v>1767</v>
      </c>
      <c r="D860" s="131" t="s">
        <v>164</v>
      </c>
      <c r="E860" s="132" t="s">
        <v>1768</v>
      </c>
      <c r="F860" s="133" t="s">
        <v>1769</v>
      </c>
      <c r="G860" s="134" t="s">
        <v>1665</v>
      </c>
      <c r="H860" s="135">
        <v>3</v>
      </c>
      <c r="I860" s="136">
        <v>27718.45</v>
      </c>
      <c r="J860" s="137">
        <f>ROUND(I860*H860,2)</f>
        <v>83155.350000000006</v>
      </c>
      <c r="K860" s="133" t="s">
        <v>1</v>
      </c>
      <c r="L860" s="31"/>
      <c r="M860" s="138" t="s">
        <v>1</v>
      </c>
      <c r="N860" s="139" t="s">
        <v>42</v>
      </c>
      <c r="P860" s="140">
        <f>O860*H860</f>
        <v>0</v>
      </c>
      <c r="Q860" s="140">
        <v>0</v>
      </c>
      <c r="R860" s="140">
        <f>Q860*H860</f>
        <v>0</v>
      </c>
      <c r="S860" s="140">
        <v>0</v>
      </c>
      <c r="T860" s="141">
        <f>S860*H860</f>
        <v>0</v>
      </c>
      <c r="AR860" s="142" t="s">
        <v>244</v>
      </c>
      <c r="AT860" s="142" t="s">
        <v>164</v>
      </c>
      <c r="AU860" s="142" t="s">
        <v>87</v>
      </c>
      <c r="AY860" s="16" t="s">
        <v>161</v>
      </c>
      <c r="BE860" s="143">
        <f>IF(N860="základní",J860,0)</f>
        <v>83155.350000000006</v>
      </c>
      <c r="BF860" s="143">
        <f>IF(N860="snížená",J860,0)</f>
        <v>0</v>
      </c>
      <c r="BG860" s="143">
        <f>IF(N860="zákl. přenesená",J860,0)</f>
        <v>0</v>
      </c>
      <c r="BH860" s="143">
        <f>IF(N860="sníž. přenesená",J860,0)</f>
        <v>0</v>
      </c>
      <c r="BI860" s="143">
        <f>IF(N860="nulová",J860,0)</f>
        <v>0</v>
      </c>
      <c r="BJ860" s="16" t="s">
        <v>85</v>
      </c>
      <c r="BK860" s="143">
        <f>ROUND(I860*H860,2)</f>
        <v>83155.350000000006</v>
      </c>
      <c r="BL860" s="16" t="s">
        <v>244</v>
      </c>
      <c r="BM860" s="142" t="s">
        <v>1770</v>
      </c>
    </row>
    <row r="861" spans="2:65" s="1" customFormat="1" ht="19.5">
      <c r="B861" s="31"/>
      <c r="D861" s="144" t="s">
        <v>171</v>
      </c>
      <c r="F861" s="145" t="s">
        <v>1676</v>
      </c>
      <c r="I861" s="146"/>
      <c r="L861" s="31"/>
      <c r="M861" s="147"/>
      <c r="T861" s="55"/>
      <c r="AT861" s="16" t="s">
        <v>171</v>
      </c>
      <c r="AU861" s="16" t="s">
        <v>87</v>
      </c>
    </row>
    <row r="862" spans="2:65" s="1" customFormat="1" ht="24.2" customHeight="1">
      <c r="B862" s="31"/>
      <c r="C862" s="131" t="s">
        <v>1771</v>
      </c>
      <c r="D862" s="131" t="s">
        <v>164</v>
      </c>
      <c r="E862" s="132" t="s">
        <v>1772</v>
      </c>
      <c r="F862" s="133" t="s">
        <v>1773</v>
      </c>
      <c r="G862" s="134" t="s">
        <v>1665</v>
      </c>
      <c r="H862" s="135">
        <v>1</v>
      </c>
      <c r="I862" s="136">
        <v>17170.04</v>
      </c>
      <c r="J862" s="137">
        <f>ROUND(I862*H862,2)</f>
        <v>17170.04</v>
      </c>
      <c r="K862" s="133" t="s">
        <v>1</v>
      </c>
      <c r="L862" s="31"/>
      <c r="M862" s="138" t="s">
        <v>1</v>
      </c>
      <c r="N862" s="139" t="s">
        <v>42</v>
      </c>
      <c r="P862" s="140">
        <f>O862*H862</f>
        <v>0</v>
      </c>
      <c r="Q862" s="140">
        <v>0</v>
      </c>
      <c r="R862" s="140">
        <f>Q862*H862</f>
        <v>0</v>
      </c>
      <c r="S862" s="140">
        <v>0</v>
      </c>
      <c r="T862" s="141">
        <f>S862*H862</f>
        <v>0</v>
      </c>
      <c r="AR862" s="142" t="s">
        <v>244</v>
      </c>
      <c r="AT862" s="142" t="s">
        <v>164</v>
      </c>
      <c r="AU862" s="142" t="s">
        <v>87</v>
      </c>
      <c r="AY862" s="16" t="s">
        <v>161</v>
      </c>
      <c r="BE862" s="143">
        <f>IF(N862="základní",J862,0)</f>
        <v>17170.04</v>
      </c>
      <c r="BF862" s="143">
        <f>IF(N862="snížená",J862,0)</f>
        <v>0</v>
      </c>
      <c r="BG862" s="143">
        <f>IF(N862="zákl. přenesená",J862,0)</f>
        <v>0</v>
      </c>
      <c r="BH862" s="143">
        <f>IF(N862="sníž. přenesená",J862,0)</f>
        <v>0</v>
      </c>
      <c r="BI862" s="143">
        <f>IF(N862="nulová",J862,0)</f>
        <v>0</v>
      </c>
      <c r="BJ862" s="16" t="s">
        <v>85</v>
      </c>
      <c r="BK862" s="143">
        <f>ROUND(I862*H862,2)</f>
        <v>17170.04</v>
      </c>
      <c r="BL862" s="16" t="s">
        <v>244</v>
      </c>
      <c r="BM862" s="142" t="s">
        <v>1774</v>
      </c>
    </row>
    <row r="863" spans="2:65" s="1" customFormat="1" ht="19.5">
      <c r="B863" s="31"/>
      <c r="D863" s="144" t="s">
        <v>171</v>
      </c>
      <c r="F863" s="145" t="s">
        <v>1676</v>
      </c>
      <c r="I863" s="146"/>
      <c r="L863" s="31"/>
      <c r="M863" s="147"/>
      <c r="T863" s="55"/>
      <c r="AT863" s="16" t="s">
        <v>171</v>
      </c>
      <c r="AU863" s="16" t="s">
        <v>87</v>
      </c>
    </row>
    <row r="864" spans="2:65" s="1" customFormat="1" ht="24.2" customHeight="1">
      <c r="B864" s="31"/>
      <c r="C864" s="131" t="s">
        <v>1775</v>
      </c>
      <c r="D864" s="131" t="s">
        <v>164</v>
      </c>
      <c r="E864" s="132" t="s">
        <v>1776</v>
      </c>
      <c r="F864" s="133" t="s">
        <v>1777</v>
      </c>
      <c r="G864" s="134" t="s">
        <v>1665</v>
      </c>
      <c r="H864" s="135">
        <v>2</v>
      </c>
      <c r="I864" s="136">
        <v>23079.33</v>
      </c>
      <c r="J864" s="137">
        <f>ROUND(I864*H864,2)</f>
        <v>46158.66</v>
      </c>
      <c r="K864" s="133" t="s">
        <v>1</v>
      </c>
      <c r="L864" s="31"/>
      <c r="M864" s="138" t="s">
        <v>1</v>
      </c>
      <c r="N864" s="139" t="s">
        <v>42</v>
      </c>
      <c r="P864" s="140">
        <f>O864*H864</f>
        <v>0</v>
      </c>
      <c r="Q864" s="140">
        <v>0</v>
      </c>
      <c r="R864" s="140">
        <f>Q864*H864</f>
        <v>0</v>
      </c>
      <c r="S864" s="140">
        <v>0</v>
      </c>
      <c r="T864" s="141">
        <f>S864*H864</f>
        <v>0</v>
      </c>
      <c r="AR864" s="142" t="s">
        <v>244</v>
      </c>
      <c r="AT864" s="142" t="s">
        <v>164</v>
      </c>
      <c r="AU864" s="142" t="s">
        <v>87</v>
      </c>
      <c r="AY864" s="16" t="s">
        <v>161</v>
      </c>
      <c r="BE864" s="143">
        <f>IF(N864="základní",J864,0)</f>
        <v>46158.66</v>
      </c>
      <c r="BF864" s="143">
        <f>IF(N864="snížená",J864,0)</f>
        <v>0</v>
      </c>
      <c r="BG864" s="143">
        <f>IF(N864="zákl. přenesená",J864,0)</f>
        <v>0</v>
      </c>
      <c r="BH864" s="143">
        <f>IF(N864="sníž. přenesená",J864,0)</f>
        <v>0</v>
      </c>
      <c r="BI864" s="143">
        <f>IF(N864="nulová",J864,0)</f>
        <v>0</v>
      </c>
      <c r="BJ864" s="16" t="s">
        <v>85</v>
      </c>
      <c r="BK864" s="143">
        <f>ROUND(I864*H864,2)</f>
        <v>46158.66</v>
      </c>
      <c r="BL864" s="16" t="s">
        <v>244</v>
      </c>
      <c r="BM864" s="142" t="s">
        <v>1778</v>
      </c>
    </row>
    <row r="865" spans="2:65" s="1" customFormat="1" ht="19.5">
      <c r="B865" s="31"/>
      <c r="D865" s="144" t="s">
        <v>171</v>
      </c>
      <c r="F865" s="145" t="s">
        <v>1676</v>
      </c>
      <c r="I865" s="146"/>
      <c r="L865" s="31"/>
      <c r="M865" s="147"/>
      <c r="T865" s="55"/>
      <c r="AT865" s="16" t="s">
        <v>171</v>
      </c>
      <c r="AU865" s="16" t="s">
        <v>87</v>
      </c>
    </row>
    <row r="866" spans="2:65" s="1" customFormat="1" ht="24.2" customHeight="1">
      <c r="B866" s="31"/>
      <c r="C866" s="131" t="s">
        <v>1779</v>
      </c>
      <c r="D866" s="131" t="s">
        <v>164</v>
      </c>
      <c r="E866" s="132" t="s">
        <v>1780</v>
      </c>
      <c r="F866" s="133" t="s">
        <v>1781</v>
      </c>
      <c r="G866" s="134" t="s">
        <v>1665</v>
      </c>
      <c r="H866" s="135">
        <v>1</v>
      </c>
      <c r="I866" s="136">
        <v>8102.35</v>
      </c>
      <c r="J866" s="137">
        <f>ROUND(I866*H866,2)</f>
        <v>8102.35</v>
      </c>
      <c r="K866" s="133" t="s">
        <v>1</v>
      </c>
      <c r="L866" s="31"/>
      <c r="M866" s="138" t="s">
        <v>1</v>
      </c>
      <c r="N866" s="139" t="s">
        <v>42</v>
      </c>
      <c r="P866" s="140">
        <f>O866*H866</f>
        <v>0</v>
      </c>
      <c r="Q866" s="140">
        <v>0</v>
      </c>
      <c r="R866" s="140">
        <f>Q866*H866</f>
        <v>0</v>
      </c>
      <c r="S866" s="140">
        <v>0</v>
      </c>
      <c r="T866" s="141">
        <f>S866*H866</f>
        <v>0</v>
      </c>
      <c r="AR866" s="142" t="s">
        <v>244</v>
      </c>
      <c r="AT866" s="142" t="s">
        <v>164</v>
      </c>
      <c r="AU866" s="142" t="s">
        <v>87</v>
      </c>
      <c r="AY866" s="16" t="s">
        <v>161</v>
      </c>
      <c r="BE866" s="143">
        <f>IF(N866="základní",J866,0)</f>
        <v>8102.35</v>
      </c>
      <c r="BF866" s="143">
        <f>IF(N866="snížená",J866,0)</f>
        <v>0</v>
      </c>
      <c r="BG866" s="143">
        <f>IF(N866="zákl. přenesená",J866,0)</f>
        <v>0</v>
      </c>
      <c r="BH866" s="143">
        <f>IF(N866="sníž. přenesená",J866,0)</f>
        <v>0</v>
      </c>
      <c r="BI866" s="143">
        <f>IF(N866="nulová",J866,0)</f>
        <v>0</v>
      </c>
      <c r="BJ866" s="16" t="s">
        <v>85</v>
      </c>
      <c r="BK866" s="143">
        <f>ROUND(I866*H866,2)</f>
        <v>8102.35</v>
      </c>
      <c r="BL866" s="16" t="s">
        <v>244</v>
      </c>
      <c r="BM866" s="142" t="s">
        <v>1782</v>
      </c>
    </row>
    <row r="867" spans="2:65" s="1" customFormat="1" ht="19.5">
      <c r="B867" s="31"/>
      <c r="D867" s="144" t="s">
        <v>171</v>
      </c>
      <c r="F867" s="145" t="s">
        <v>1676</v>
      </c>
      <c r="I867" s="146"/>
      <c r="L867" s="31"/>
      <c r="M867" s="147"/>
      <c r="T867" s="55"/>
      <c r="AT867" s="16" t="s">
        <v>171</v>
      </c>
      <c r="AU867" s="16" t="s">
        <v>87</v>
      </c>
    </row>
    <row r="868" spans="2:65" s="1" customFormat="1" ht="24.2" customHeight="1">
      <c r="B868" s="31"/>
      <c r="C868" s="131" t="s">
        <v>1783</v>
      </c>
      <c r="D868" s="131" t="s">
        <v>164</v>
      </c>
      <c r="E868" s="132" t="s">
        <v>1784</v>
      </c>
      <c r="F868" s="133" t="s">
        <v>1785</v>
      </c>
      <c r="G868" s="134" t="s">
        <v>1665</v>
      </c>
      <c r="H868" s="135">
        <v>1</v>
      </c>
      <c r="I868" s="136">
        <v>18675.21</v>
      </c>
      <c r="J868" s="137">
        <f>ROUND(I868*H868,2)</f>
        <v>18675.21</v>
      </c>
      <c r="K868" s="133" t="s">
        <v>1</v>
      </c>
      <c r="L868" s="31"/>
      <c r="M868" s="138" t="s">
        <v>1</v>
      </c>
      <c r="N868" s="139" t="s">
        <v>42</v>
      </c>
      <c r="P868" s="140">
        <f>O868*H868</f>
        <v>0</v>
      </c>
      <c r="Q868" s="140">
        <v>0</v>
      </c>
      <c r="R868" s="140">
        <f>Q868*H868</f>
        <v>0</v>
      </c>
      <c r="S868" s="140">
        <v>0</v>
      </c>
      <c r="T868" s="141">
        <f>S868*H868</f>
        <v>0</v>
      </c>
      <c r="AR868" s="142" t="s">
        <v>244</v>
      </c>
      <c r="AT868" s="142" t="s">
        <v>164</v>
      </c>
      <c r="AU868" s="142" t="s">
        <v>87</v>
      </c>
      <c r="AY868" s="16" t="s">
        <v>161</v>
      </c>
      <c r="BE868" s="143">
        <f>IF(N868="základní",J868,0)</f>
        <v>18675.21</v>
      </c>
      <c r="BF868" s="143">
        <f>IF(N868="snížená",J868,0)</f>
        <v>0</v>
      </c>
      <c r="BG868" s="143">
        <f>IF(N868="zákl. přenesená",J868,0)</f>
        <v>0</v>
      </c>
      <c r="BH868" s="143">
        <f>IF(N868="sníž. přenesená",J868,0)</f>
        <v>0</v>
      </c>
      <c r="BI868" s="143">
        <f>IF(N868="nulová",J868,0)</f>
        <v>0</v>
      </c>
      <c r="BJ868" s="16" t="s">
        <v>85</v>
      </c>
      <c r="BK868" s="143">
        <f>ROUND(I868*H868,2)</f>
        <v>18675.21</v>
      </c>
      <c r="BL868" s="16" t="s">
        <v>244</v>
      </c>
      <c r="BM868" s="142" t="s">
        <v>1786</v>
      </c>
    </row>
    <row r="869" spans="2:65" s="1" customFormat="1" ht="19.5">
      <c r="B869" s="31"/>
      <c r="D869" s="144" t="s">
        <v>171</v>
      </c>
      <c r="F869" s="145" t="s">
        <v>1676</v>
      </c>
      <c r="I869" s="146"/>
      <c r="L869" s="31"/>
      <c r="M869" s="147"/>
      <c r="T869" s="55"/>
      <c r="AT869" s="16" t="s">
        <v>171</v>
      </c>
      <c r="AU869" s="16" t="s">
        <v>87</v>
      </c>
    </row>
    <row r="870" spans="2:65" s="1" customFormat="1" ht="24.2" customHeight="1">
      <c r="B870" s="31"/>
      <c r="C870" s="131" t="s">
        <v>1787</v>
      </c>
      <c r="D870" s="131" t="s">
        <v>164</v>
      </c>
      <c r="E870" s="132" t="s">
        <v>1788</v>
      </c>
      <c r="F870" s="133" t="s">
        <v>1789</v>
      </c>
      <c r="G870" s="134" t="s">
        <v>1665</v>
      </c>
      <c r="H870" s="135">
        <v>2</v>
      </c>
      <c r="I870" s="136">
        <v>17844.97</v>
      </c>
      <c r="J870" s="137">
        <f>ROUND(I870*H870,2)</f>
        <v>35689.94</v>
      </c>
      <c r="K870" s="133" t="s">
        <v>1</v>
      </c>
      <c r="L870" s="31"/>
      <c r="M870" s="138" t="s">
        <v>1</v>
      </c>
      <c r="N870" s="139" t="s">
        <v>42</v>
      </c>
      <c r="P870" s="140">
        <f>O870*H870</f>
        <v>0</v>
      </c>
      <c r="Q870" s="140">
        <v>0</v>
      </c>
      <c r="R870" s="140">
        <f>Q870*H870</f>
        <v>0</v>
      </c>
      <c r="S870" s="140">
        <v>0</v>
      </c>
      <c r="T870" s="141">
        <f>S870*H870</f>
        <v>0</v>
      </c>
      <c r="AR870" s="142" t="s">
        <v>244</v>
      </c>
      <c r="AT870" s="142" t="s">
        <v>164</v>
      </c>
      <c r="AU870" s="142" t="s">
        <v>87</v>
      </c>
      <c r="AY870" s="16" t="s">
        <v>161</v>
      </c>
      <c r="BE870" s="143">
        <f>IF(N870="základní",J870,0)</f>
        <v>35689.94</v>
      </c>
      <c r="BF870" s="143">
        <f>IF(N870="snížená",J870,0)</f>
        <v>0</v>
      </c>
      <c r="BG870" s="143">
        <f>IF(N870="zákl. přenesená",J870,0)</f>
        <v>0</v>
      </c>
      <c r="BH870" s="143">
        <f>IF(N870="sníž. přenesená",J870,0)</f>
        <v>0</v>
      </c>
      <c r="BI870" s="143">
        <f>IF(N870="nulová",J870,0)</f>
        <v>0</v>
      </c>
      <c r="BJ870" s="16" t="s">
        <v>85</v>
      </c>
      <c r="BK870" s="143">
        <f>ROUND(I870*H870,2)</f>
        <v>35689.94</v>
      </c>
      <c r="BL870" s="16" t="s">
        <v>244</v>
      </c>
      <c r="BM870" s="142" t="s">
        <v>1790</v>
      </c>
    </row>
    <row r="871" spans="2:65" s="1" customFormat="1" ht="19.5">
      <c r="B871" s="31"/>
      <c r="D871" s="144" t="s">
        <v>171</v>
      </c>
      <c r="F871" s="145" t="s">
        <v>1676</v>
      </c>
      <c r="I871" s="146"/>
      <c r="L871" s="31"/>
      <c r="M871" s="147"/>
      <c r="T871" s="55"/>
      <c r="AT871" s="16" t="s">
        <v>171</v>
      </c>
      <c r="AU871" s="16" t="s">
        <v>87</v>
      </c>
    </row>
    <row r="872" spans="2:65" s="1" customFormat="1" ht="24.2" customHeight="1">
      <c r="B872" s="31"/>
      <c r="C872" s="131" t="s">
        <v>1791</v>
      </c>
      <c r="D872" s="131" t="s">
        <v>164</v>
      </c>
      <c r="E872" s="132" t="s">
        <v>1792</v>
      </c>
      <c r="F872" s="133" t="s">
        <v>1793</v>
      </c>
      <c r="G872" s="134" t="s">
        <v>1665</v>
      </c>
      <c r="H872" s="135">
        <v>3</v>
      </c>
      <c r="I872" s="136">
        <v>17393.07</v>
      </c>
      <c r="J872" s="137">
        <f>ROUND(I872*H872,2)</f>
        <v>52179.21</v>
      </c>
      <c r="K872" s="133" t="s">
        <v>1</v>
      </c>
      <c r="L872" s="31"/>
      <c r="M872" s="138" t="s">
        <v>1</v>
      </c>
      <c r="N872" s="139" t="s">
        <v>42</v>
      </c>
      <c r="P872" s="140">
        <f>O872*H872</f>
        <v>0</v>
      </c>
      <c r="Q872" s="140">
        <v>0</v>
      </c>
      <c r="R872" s="140">
        <f>Q872*H872</f>
        <v>0</v>
      </c>
      <c r="S872" s="140">
        <v>0</v>
      </c>
      <c r="T872" s="141">
        <f>S872*H872</f>
        <v>0</v>
      </c>
      <c r="AR872" s="142" t="s">
        <v>244</v>
      </c>
      <c r="AT872" s="142" t="s">
        <v>164</v>
      </c>
      <c r="AU872" s="142" t="s">
        <v>87</v>
      </c>
      <c r="AY872" s="16" t="s">
        <v>161</v>
      </c>
      <c r="BE872" s="143">
        <f>IF(N872="základní",J872,0)</f>
        <v>52179.21</v>
      </c>
      <c r="BF872" s="143">
        <f>IF(N872="snížená",J872,0)</f>
        <v>0</v>
      </c>
      <c r="BG872" s="143">
        <f>IF(N872="zákl. přenesená",J872,0)</f>
        <v>0</v>
      </c>
      <c r="BH872" s="143">
        <f>IF(N872="sníž. přenesená",J872,0)</f>
        <v>0</v>
      </c>
      <c r="BI872" s="143">
        <f>IF(N872="nulová",J872,0)</f>
        <v>0</v>
      </c>
      <c r="BJ872" s="16" t="s">
        <v>85</v>
      </c>
      <c r="BK872" s="143">
        <f>ROUND(I872*H872,2)</f>
        <v>52179.21</v>
      </c>
      <c r="BL872" s="16" t="s">
        <v>244</v>
      </c>
      <c r="BM872" s="142" t="s">
        <v>1794</v>
      </c>
    </row>
    <row r="873" spans="2:65" s="1" customFormat="1" ht="19.5">
      <c r="B873" s="31"/>
      <c r="D873" s="144" t="s">
        <v>171</v>
      </c>
      <c r="F873" s="145" t="s">
        <v>1676</v>
      </c>
      <c r="I873" s="146"/>
      <c r="L873" s="31"/>
      <c r="M873" s="147"/>
      <c r="T873" s="55"/>
      <c r="AT873" s="16" t="s">
        <v>171</v>
      </c>
      <c r="AU873" s="16" t="s">
        <v>87</v>
      </c>
    </row>
    <row r="874" spans="2:65" s="1" customFormat="1" ht="24.2" customHeight="1">
      <c r="B874" s="31"/>
      <c r="C874" s="131" t="s">
        <v>1795</v>
      </c>
      <c r="D874" s="131" t="s">
        <v>164</v>
      </c>
      <c r="E874" s="132" t="s">
        <v>1796</v>
      </c>
      <c r="F874" s="133" t="s">
        <v>1797</v>
      </c>
      <c r="G874" s="134" t="s">
        <v>1665</v>
      </c>
      <c r="H874" s="135">
        <v>1</v>
      </c>
      <c r="I874" s="136">
        <v>6644.55</v>
      </c>
      <c r="J874" s="137">
        <f>ROUND(I874*H874,2)</f>
        <v>6644.55</v>
      </c>
      <c r="K874" s="133" t="s">
        <v>1</v>
      </c>
      <c r="L874" s="31"/>
      <c r="M874" s="138" t="s">
        <v>1</v>
      </c>
      <c r="N874" s="139" t="s">
        <v>42</v>
      </c>
      <c r="P874" s="140">
        <f>O874*H874</f>
        <v>0</v>
      </c>
      <c r="Q874" s="140">
        <v>0</v>
      </c>
      <c r="R874" s="140">
        <f>Q874*H874</f>
        <v>0</v>
      </c>
      <c r="S874" s="140">
        <v>0</v>
      </c>
      <c r="T874" s="141">
        <f>S874*H874</f>
        <v>0</v>
      </c>
      <c r="AR874" s="142" t="s">
        <v>244</v>
      </c>
      <c r="AT874" s="142" t="s">
        <v>164</v>
      </c>
      <c r="AU874" s="142" t="s">
        <v>87</v>
      </c>
      <c r="AY874" s="16" t="s">
        <v>161</v>
      </c>
      <c r="BE874" s="143">
        <f>IF(N874="základní",J874,0)</f>
        <v>6644.55</v>
      </c>
      <c r="BF874" s="143">
        <f>IF(N874="snížená",J874,0)</f>
        <v>0</v>
      </c>
      <c r="BG874" s="143">
        <f>IF(N874="zákl. přenesená",J874,0)</f>
        <v>0</v>
      </c>
      <c r="BH874" s="143">
        <f>IF(N874="sníž. přenesená",J874,0)</f>
        <v>0</v>
      </c>
      <c r="BI874" s="143">
        <f>IF(N874="nulová",J874,0)</f>
        <v>0</v>
      </c>
      <c r="BJ874" s="16" t="s">
        <v>85</v>
      </c>
      <c r="BK874" s="143">
        <f>ROUND(I874*H874,2)</f>
        <v>6644.55</v>
      </c>
      <c r="BL874" s="16" t="s">
        <v>244</v>
      </c>
      <c r="BM874" s="142" t="s">
        <v>1798</v>
      </c>
    </row>
    <row r="875" spans="2:65" s="1" customFormat="1" ht="19.5">
      <c r="B875" s="31"/>
      <c r="D875" s="144" t="s">
        <v>171</v>
      </c>
      <c r="F875" s="145" t="s">
        <v>1676</v>
      </c>
      <c r="I875" s="146"/>
      <c r="L875" s="31"/>
      <c r="M875" s="147"/>
      <c r="T875" s="55"/>
      <c r="AT875" s="16" t="s">
        <v>171</v>
      </c>
      <c r="AU875" s="16" t="s">
        <v>87</v>
      </c>
    </row>
    <row r="876" spans="2:65" s="1" customFormat="1" ht="24.2" customHeight="1">
      <c r="B876" s="31"/>
      <c r="C876" s="131" t="s">
        <v>1799</v>
      </c>
      <c r="D876" s="131" t="s">
        <v>164</v>
      </c>
      <c r="E876" s="132" t="s">
        <v>1800</v>
      </c>
      <c r="F876" s="133" t="s">
        <v>1801</v>
      </c>
      <c r="G876" s="134" t="s">
        <v>1665</v>
      </c>
      <c r="H876" s="135">
        <v>1</v>
      </c>
      <c r="I876" s="136">
        <v>8393.58</v>
      </c>
      <c r="J876" s="137">
        <f>ROUND(I876*H876,2)</f>
        <v>8393.58</v>
      </c>
      <c r="K876" s="133" t="s">
        <v>1</v>
      </c>
      <c r="L876" s="31"/>
      <c r="M876" s="138" t="s">
        <v>1</v>
      </c>
      <c r="N876" s="139" t="s">
        <v>42</v>
      </c>
      <c r="P876" s="140">
        <f>O876*H876</f>
        <v>0</v>
      </c>
      <c r="Q876" s="140">
        <v>0</v>
      </c>
      <c r="R876" s="140">
        <f>Q876*H876</f>
        <v>0</v>
      </c>
      <c r="S876" s="140">
        <v>0</v>
      </c>
      <c r="T876" s="141">
        <f>S876*H876</f>
        <v>0</v>
      </c>
      <c r="AR876" s="142" t="s">
        <v>244</v>
      </c>
      <c r="AT876" s="142" t="s">
        <v>164</v>
      </c>
      <c r="AU876" s="142" t="s">
        <v>87</v>
      </c>
      <c r="AY876" s="16" t="s">
        <v>161</v>
      </c>
      <c r="BE876" s="143">
        <f>IF(N876="základní",J876,0)</f>
        <v>8393.58</v>
      </c>
      <c r="BF876" s="143">
        <f>IF(N876="snížená",J876,0)</f>
        <v>0</v>
      </c>
      <c r="BG876" s="143">
        <f>IF(N876="zákl. přenesená",J876,0)</f>
        <v>0</v>
      </c>
      <c r="BH876" s="143">
        <f>IF(N876="sníž. přenesená",J876,0)</f>
        <v>0</v>
      </c>
      <c r="BI876" s="143">
        <f>IF(N876="nulová",J876,0)</f>
        <v>0</v>
      </c>
      <c r="BJ876" s="16" t="s">
        <v>85</v>
      </c>
      <c r="BK876" s="143">
        <f>ROUND(I876*H876,2)</f>
        <v>8393.58</v>
      </c>
      <c r="BL876" s="16" t="s">
        <v>244</v>
      </c>
      <c r="BM876" s="142" t="s">
        <v>1802</v>
      </c>
    </row>
    <row r="877" spans="2:65" s="1" customFormat="1" ht="19.5">
      <c r="B877" s="31"/>
      <c r="D877" s="144" t="s">
        <v>171</v>
      </c>
      <c r="F877" s="145" t="s">
        <v>1676</v>
      </c>
      <c r="I877" s="146"/>
      <c r="L877" s="31"/>
      <c r="M877" s="147"/>
      <c r="T877" s="55"/>
      <c r="AT877" s="16" t="s">
        <v>171</v>
      </c>
      <c r="AU877" s="16" t="s">
        <v>87</v>
      </c>
    </row>
    <row r="878" spans="2:65" s="1" customFormat="1" ht="24.2" customHeight="1">
      <c r="B878" s="31"/>
      <c r="C878" s="131" t="s">
        <v>1803</v>
      </c>
      <c r="D878" s="131" t="s">
        <v>164</v>
      </c>
      <c r="E878" s="132" t="s">
        <v>1804</v>
      </c>
      <c r="F878" s="133" t="s">
        <v>1805</v>
      </c>
      <c r="G878" s="134" t="s">
        <v>1665</v>
      </c>
      <c r="H878" s="135">
        <v>5</v>
      </c>
      <c r="I878" s="136">
        <v>39654.22</v>
      </c>
      <c r="J878" s="137">
        <f>ROUND(I878*H878,2)</f>
        <v>198271.1</v>
      </c>
      <c r="K878" s="133" t="s">
        <v>1</v>
      </c>
      <c r="L878" s="31"/>
      <c r="M878" s="138" t="s">
        <v>1</v>
      </c>
      <c r="N878" s="139" t="s">
        <v>42</v>
      </c>
      <c r="P878" s="140">
        <f>O878*H878</f>
        <v>0</v>
      </c>
      <c r="Q878" s="140">
        <v>0</v>
      </c>
      <c r="R878" s="140">
        <f>Q878*H878</f>
        <v>0</v>
      </c>
      <c r="S878" s="140">
        <v>0</v>
      </c>
      <c r="T878" s="141">
        <f>S878*H878</f>
        <v>0</v>
      </c>
      <c r="AR878" s="142" t="s">
        <v>244</v>
      </c>
      <c r="AT878" s="142" t="s">
        <v>164</v>
      </c>
      <c r="AU878" s="142" t="s">
        <v>87</v>
      </c>
      <c r="AY878" s="16" t="s">
        <v>161</v>
      </c>
      <c r="BE878" s="143">
        <f>IF(N878="základní",J878,0)</f>
        <v>198271.1</v>
      </c>
      <c r="BF878" s="143">
        <f>IF(N878="snížená",J878,0)</f>
        <v>0</v>
      </c>
      <c r="BG878" s="143">
        <f>IF(N878="zákl. přenesená",J878,0)</f>
        <v>0</v>
      </c>
      <c r="BH878" s="143">
        <f>IF(N878="sníž. přenesená",J878,0)</f>
        <v>0</v>
      </c>
      <c r="BI878" s="143">
        <f>IF(N878="nulová",J878,0)</f>
        <v>0</v>
      </c>
      <c r="BJ878" s="16" t="s">
        <v>85</v>
      </c>
      <c r="BK878" s="143">
        <f>ROUND(I878*H878,2)</f>
        <v>198271.1</v>
      </c>
      <c r="BL878" s="16" t="s">
        <v>244</v>
      </c>
      <c r="BM878" s="142" t="s">
        <v>1806</v>
      </c>
    </row>
    <row r="879" spans="2:65" s="1" customFormat="1" ht="19.5">
      <c r="B879" s="31"/>
      <c r="D879" s="144" t="s">
        <v>171</v>
      </c>
      <c r="F879" s="145" t="s">
        <v>1676</v>
      </c>
      <c r="I879" s="146"/>
      <c r="L879" s="31"/>
      <c r="M879" s="147"/>
      <c r="T879" s="55"/>
      <c r="AT879" s="16" t="s">
        <v>171</v>
      </c>
      <c r="AU879" s="16" t="s">
        <v>87</v>
      </c>
    </row>
    <row r="880" spans="2:65" s="1" customFormat="1" ht="24.2" customHeight="1">
      <c r="B880" s="31"/>
      <c r="C880" s="131" t="s">
        <v>1807</v>
      </c>
      <c r="D880" s="131" t="s">
        <v>164</v>
      </c>
      <c r="E880" s="132" t="s">
        <v>1808</v>
      </c>
      <c r="F880" s="133" t="s">
        <v>1809</v>
      </c>
      <c r="G880" s="134" t="s">
        <v>1665</v>
      </c>
      <c r="H880" s="135">
        <v>1</v>
      </c>
      <c r="I880" s="136">
        <v>47627.72</v>
      </c>
      <c r="J880" s="137">
        <f>ROUND(I880*H880,2)</f>
        <v>47627.72</v>
      </c>
      <c r="K880" s="133" t="s">
        <v>1</v>
      </c>
      <c r="L880" s="31"/>
      <c r="M880" s="138" t="s">
        <v>1</v>
      </c>
      <c r="N880" s="139" t="s">
        <v>42</v>
      </c>
      <c r="P880" s="140">
        <f>O880*H880</f>
        <v>0</v>
      </c>
      <c r="Q880" s="140">
        <v>0</v>
      </c>
      <c r="R880" s="140">
        <f>Q880*H880</f>
        <v>0</v>
      </c>
      <c r="S880" s="140">
        <v>0</v>
      </c>
      <c r="T880" s="141">
        <f>S880*H880</f>
        <v>0</v>
      </c>
      <c r="AR880" s="142" t="s">
        <v>244</v>
      </c>
      <c r="AT880" s="142" t="s">
        <v>164</v>
      </c>
      <c r="AU880" s="142" t="s">
        <v>87</v>
      </c>
      <c r="AY880" s="16" t="s">
        <v>161</v>
      </c>
      <c r="BE880" s="143">
        <f>IF(N880="základní",J880,0)</f>
        <v>47627.72</v>
      </c>
      <c r="BF880" s="143">
        <f>IF(N880="snížená",J880,0)</f>
        <v>0</v>
      </c>
      <c r="BG880" s="143">
        <f>IF(N880="zákl. přenesená",J880,0)</f>
        <v>0</v>
      </c>
      <c r="BH880" s="143">
        <f>IF(N880="sníž. přenesená",J880,0)</f>
        <v>0</v>
      </c>
      <c r="BI880" s="143">
        <f>IF(N880="nulová",J880,0)</f>
        <v>0</v>
      </c>
      <c r="BJ880" s="16" t="s">
        <v>85</v>
      </c>
      <c r="BK880" s="143">
        <f>ROUND(I880*H880,2)</f>
        <v>47627.72</v>
      </c>
      <c r="BL880" s="16" t="s">
        <v>244</v>
      </c>
      <c r="BM880" s="142" t="s">
        <v>1810</v>
      </c>
    </row>
    <row r="881" spans="2:65" s="1" customFormat="1" ht="19.5">
      <c r="B881" s="31"/>
      <c r="D881" s="144" t="s">
        <v>171</v>
      </c>
      <c r="F881" s="145" t="s">
        <v>1676</v>
      </c>
      <c r="I881" s="146"/>
      <c r="L881" s="31"/>
      <c r="M881" s="147"/>
      <c r="T881" s="55"/>
      <c r="AT881" s="16" t="s">
        <v>171</v>
      </c>
      <c r="AU881" s="16" t="s">
        <v>87</v>
      </c>
    </row>
    <row r="882" spans="2:65" s="1" customFormat="1" ht="24.2" customHeight="1">
      <c r="B882" s="31"/>
      <c r="C882" s="131" t="s">
        <v>1811</v>
      </c>
      <c r="D882" s="131" t="s">
        <v>164</v>
      </c>
      <c r="E882" s="132" t="s">
        <v>1812</v>
      </c>
      <c r="F882" s="133" t="s">
        <v>1813</v>
      </c>
      <c r="G882" s="134" t="s">
        <v>1665</v>
      </c>
      <c r="H882" s="135">
        <v>2</v>
      </c>
      <c r="I882" s="136">
        <v>10573.6</v>
      </c>
      <c r="J882" s="137">
        <f>ROUND(I882*H882,2)</f>
        <v>21147.200000000001</v>
      </c>
      <c r="K882" s="133" t="s">
        <v>1</v>
      </c>
      <c r="L882" s="31"/>
      <c r="M882" s="138" t="s">
        <v>1</v>
      </c>
      <c r="N882" s="139" t="s">
        <v>42</v>
      </c>
      <c r="P882" s="140">
        <f>O882*H882</f>
        <v>0</v>
      </c>
      <c r="Q882" s="140">
        <v>0</v>
      </c>
      <c r="R882" s="140">
        <f>Q882*H882</f>
        <v>0</v>
      </c>
      <c r="S882" s="140">
        <v>0</v>
      </c>
      <c r="T882" s="141">
        <f>S882*H882</f>
        <v>0</v>
      </c>
      <c r="AR882" s="142" t="s">
        <v>244</v>
      </c>
      <c r="AT882" s="142" t="s">
        <v>164</v>
      </c>
      <c r="AU882" s="142" t="s">
        <v>87</v>
      </c>
      <c r="AY882" s="16" t="s">
        <v>161</v>
      </c>
      <c r="BE882" s="143">
        <f>IF(N882="základní",J882,0)</f>
        <v>21147.200000000001</v>
      </c>
      <c r="BF882" s="143">
        <f>IF(N882="snížená",J882,0)</f>
        <v>0</v>
      </c>
      <c r="BG882" s="143">
        <f>IF(N882="zákl. přenesená",J882,0)</f>
        <v>0</v>
      </c>
      <c r="BH882" s="143">
        <f>IF(N882="sníž. přenesená",J882,0)</f>
        <v>0</v>
      </c>
      <c r="BI882" s="143">
        <f>IF(N882="nulová",J882,0)</f>
        <v>0</v>
      </c>
      <c r="BJ882" s="16" t="s">
        <v>85</v>
      </c>
      <c r="BK882" s="143">
        <f>ROUND(I882*H882,2)</f>
        <v>21147.200000000001</v>
      </c>
      <c r="BL882" s="16" t="s">
        <v>244</v>
      </c>
      <c r="BM882" s="142" t="s">
        <v>1814</v>
      </c>
    </row>
    <row r="883" spans="2:65" s="1" customFormat="1" ht="19.5">
      <c r="B883" s="31"/>
      <c r="D883" s="144" t="s">
        <v>171</v>
      </c>
      <c r="F883" s="145" t="s">
        <v>1676</v>
      </c>
      <c r="I883" s="146"/>
      <c r="L883" s="31"/>
      <c r="M883" s="147"/>
      <c r="T883" s="55"/>
      <c r="AT883" s="16" t="s">
        <v>171</v>
      </c>
      <c r="AU883" s="16" t="s">
        <v>87</v>
      </c>
    </row>
    <row r="884" spans="2:65" s="1" customFormat="1" ht="37.9" customHeight="1">
      <c r="B884" s="31"/>
      <c r="C884" s="131" t="s">
        <v>1815</v>
      </c>
      <c r="D884" s="131" t="s">
        <v>164</v>
      </c>
      <c r="E884" s="132" t="s">
        <v>1816</v>
      </c>
      <c r="F884" s="133" t="s">
        <v>1817</v>
      </c>
      <c r="G884" s="134" t="s">
        <v>1665</v>
      </c>
      <c r="H884" s="135">
        <v>1</v>
      </c>
      <c r="I884" s="136">
        <v>16241.31</v>
      </c>
      <c r="J884" s="137">
        <f>ROUND(I884*H884,2)</f>
        <v>16241.31</v>
      </c>
      <c r="K884" s="133" t="s">
        <v>1</v>
      </c>
      <c r="L884" s="31"/>
      <c r="M884" s="138" t="s">
        <v>1</v>
      </c>
      <c r="N884" s="139" t="s">
        <v>42</v>
      </c>
      <c r="P884" s="140">
        <f>O884*H884</f>
        <v>0</v>
      </c>
      <c r="Q884" s="140">
        <v>0</v>
      </c>
      <c r="R884" s="140">
        <f>Q884*H884</f>
        <v>0</v>
      </c>
      <c r="S884" s="140">
        <v>0</v>
      </c>
      <c r="T884" s="141">
        <f>S884*H884</f>
        <v>0</v>
      </c>
      <c r="AR884" s="142" t="s">
        <v>244</v>
      </c>
      <c r="AT884" s="142" t="s">
        <v>164</v>
      </c>
      <c r="AU884" s="142" t="s">
        <v>87</v>
      </c>
      <c r="AY884" s="16" t="s">
        <v>161</v>
      </c>
      <c r="BE884" s="143">
        <f>IF(N884="základní",J884,0)</f>
        <v>16241.31</v>
      </c>
      <c r="BF884" s="143">
        <f>IF(N884="snížená",J884,0)</f>
        <v>0</v>
      </c>
      <c r="BG884" s="143">
        <f>IF(N884="zákl. přenesená",J884,0)</f>
        <v>0</v>
      </c>
      <c r="BH884" s="143">
        <f>IF(N884="sníž. přenesená",J884,0)</f>
        <v>0</v>
      </c>
      <c r="BI884" s="143">
        <f>IF(N884="nulová",J884,0)</f>
        <v>0</v>
      </c>
      <c r="BJ884" s="16" t="s">
        <v>85</v>
      </c>
      <c r="BK884" s="143">
        <f>ROUND(I884*H884,2)</f>
        <v>16241.31</v>
      </c>
      <c r="BL884" s="16" t="s">
        <v>244</v>
      </c>
      <c r="BM884" s="142" t="s">
        <v>1818</v>
      </c>
    </row>
    <row r="885" spans="2:65" s="1" customFormat="1" ht="19.5">
      <c r="B885" s="31"/>
      <c r="D885" s="144" t="s">
        <v>171</v>
      </c>
      <c r="F885" s="145" t="s">
        <v>1676</v>
      </c>
      <c r="I885" s="146"/>
      <c r="L885" s="31"/>
      <c r="M885" s="147"/>
      <c r="T885" s="55"/>
      <c r="AT885" s="16" t="s">
        <v>171</v>
      </c>
      <c r="AU885" s="16" t="s">
        <v>87</v>
      </c>
    </row>
    <row r="886" spans="2:65" s="11" customFormat="1" ht="22.9" customHeight="1">
      <c r="B886" s="119"/>
      <c r="D886" s="120" t="s">
        <v>76</v>
      </c>
      <c r="E886" s="129" t="s">
        <v>474</v>
      </c>
      <c r="F886" s="129" t="s">
        <v>475</v>
      </c>
      <c r="I886" s="122"/>
      <c r="J886" s="130">
        <f>BK886</f>
        <v>510222.17</v>
      </c>
      <c r="L886" s="119"/>
      <c r="M886" s="124"/>
      <c r="P886" s="125">
        <f>SUM(P887:P910)</f>
        <v>0</v>
      </c>
      <c r="R886" s="125">
        <f>SUM(R887:R910)</f>
        <v>1.3800000000000002E-2</v>
      </c>
      <c r="T886" s="126">
        <f>SUM(T887:T910)</f>
        <v>0</v>
      </c>
      <c r="AR886" s="120" t="s">
        <v>87</v>
      </c>
      <c r="AT886" s="127" t="s">
        <v>76</v>
      </c>
      <c r="AU886" s="127" t="s">
        <v>85</v>
      </c>
      <c r="AY886" s="120" t="s">
        <v>161</v>
      </c>
      <c r="BK886" s="128">
        <f>SUM(BK887:BK910)</f>
        <v>510222.17</v>
      </c>
    </row>
    <row r="887" spans="2:65" s="1" customFormat="1" ht="37.9" customHeight="1">
      <c r="B887" s="31"/>
      <c r="C887" s="131" t="s">
        <v>1819</v>
      </c>
      <c r="D887" s="131" t="s">
        <v>164</v>
      </c>
      <c r="E887" s="132" t="s">
        <v>1820</v>
      </c>
      <c r="F887" s="133" t="s">
        <v>1821</v>
      </c>
      <c r="G887" s="134" t="s">
        <v>614</v>
      </c>
      <c r="H887" s="135">
        <v>12</v>
      </c>
      <c r="I887" s="136">
        <v>2858.4</v>
      </c>
      <c r="J887" s="137">
        <f>ROUND(I887*H887,2)</f>
        <v>34300.800000000003</v>
      </c>
      <c r="K887" s="133" t="s">
        <v>1</v>
      </c>
      <c r="L887" s="31"/>
      <c r="M887" s="138" t="s">
        <v>1</v>
      </c>
      <c r="N887" s="139" t="s">
        <v>42</v>
      </c>
      <c r="P887" s="140">
        <f>O887*H887</f>
        <v>0</v>
      </c>
      <c r="Q887" s="140">
        <v>0</v>
      </c>
      <c r="R887" s="140">
        <f>Q887*H887</f>
        <v>0</v>
      </c>
      <c r="S887" s="140">
        <v>0</v>
      </c>
      <c r="T887" s="141">
        <f>S887*H887</f>
        <v>0</v>
      </c>
      <c r="AR887" s="142" t="s">
        <v>244</v>
      </c>
      <c r="AT887" s="142" t="s">
        <v>164</v>
      </c>
      <c r="AU887" s="142" t="s">
        <v>87</v>
      </c>
      <c r="AY887" s="16" t="s">
        <v>161</v>
      </c>
      <c r="BE887" s="143">
        <f>IF(N887="základní",J887,0)</f>
        <v>34300.800000000003</v>
      </c>
      <c r="BF887" s="143">
        <f>IF(N887="snížená",J887,0)</f>
        <v>0</v>
      </c>
      <c r="BG887" s="143">
        <f>IF(N887="zákl. přenesená",J887,0)</f>
        <v>0</v>
      </c>
      <c r="BH887" s="143">
        <f>IF(N887="sníž. přenesená",J887,0)</f>
        <v>0</v>
      </c>
      <c r="BI887" s="143">
        <f>IF(N887="nulová",J887,0)</f>
        <v>0</v>
      </c>
      <c r="BJ887" s="16" t="s">
        <v>85</v>
      </c>
      <c r="BK887" s="143">
        <f>ROUND(I887*H887,2)</f>
        <v>34300.800000000003</v>
      </c>
      <c r="BL887" s="16" t="s">
        <v>244</v>
      </c>
      <c r="BM887" s="142" t="s">
        <v>1822</v>
      </c>
    </row>
    <row r="888" spans="2:65" s="1" customFormat="1" ht="19.5">
      <c r="B888" s="31"/>
      <c r="D888" s="144" t="s">
        <v>171</v>
      </c>
      <c r="F888" s="145" t="s">
        <v>1676</v>
      </c>
      <c r="I888" s="146"/>
      <c r="L888" s="31"/>
      <c r="M888" s="147"/>
      <c r="T888" s="55"/>
      <c r="AT888" s="16" t="s">
        <v>171</v>
      </c>
      <c r="AU888" s="16" t="s">
        <v>87</v>
      </c>
    </row>
    <row r="889" spans="2:65" s="1" customFormat="1" ht="16.5" customHeight="1">
      <c r="B889" s="31"/>
      <c r="C889" s="131" t="s">
        <v>1823</v>
      </c>
      <c r="D889" s="131" t="s">
        <v>164</v>
      </c>
      <c r="E889" s="132" t="s">
        <v>1824</v>
      </c>
      <c r="F889" s="133" t="s">
        <v>1825</v>
      </c>
      <c r="G889" s="134" t="s">
        <v>1665</v>
      </c>
      <c r="H889" s="135">
        <v>1</v>
      </c>
      <c r="I889" s="136">
        <v>4150.1899999999996</v>
      </c>
      <c r="J889" s="137">
        <f>ROUND(I889*H889,2)</f>
        <v>4150.1899999999996</v>
      </c>
      <c r="K889" s="133" t="s">
        <v>1</v>
      </c>
      <c r="L889" s="31"/>
      <c r="M889" s="138" t="s">
        <v>1</v>
      </c>
      <c r="N889" s="139" t="s">
        <v>42</v>
      </c>
      <c r="P889" s="140">
        <f>O889*H889</f>
        <v>0</v>
      </c>
      <c r="Q889" s="140">
        <v>0</v>
      </c>
      <c r="R889" s="140">
        <f>Q889*H889</f>
        <v>0</v>
      </c>
      <c r="S889" s="140">
        <v>0</v>
      </c>
      <c r="T889" s="141">
        <f>S889*H889</f>
        <v>0</v>
      </c>
      <c r="AR889" s="142" t="s">
        <v>244</v>
      </c>
      <c r="AT889" s="142" t="s">
        <v>164</v>
      </c>
      <c r="AU889" s="142" t="s">
        <v>87</v>
      </c>
      <c r="AY889" s="16" t="s">
        <v>161</v>
      </c>
      <c r="BE889" s="143">
        <f>IF(N889="základní",J889,0)</f>
        <v>4150.1899999999996</v>
      </c>
      <c r="BF889" s="143">
        <f>IF(N889="snížená",J889,0)</f>
        <v>0</v>
      </c>
      <c r="BG889" s="143">
        <f>IF(N889="zákl. přenesená",J889,0)</f>
        <v>0</v>
      </c>
      <c r="BH889" s="143">
        <f>IF(N889="sníž. přenesená",J889,0)</f>
        <v>0</v>
      </c>
      <c r="BI889" s="143">
        <f>IF(N889="nulová",J889,0)</f>
        <v>0</v>
      </c>
      <c r="BJ889" s="16" t="s">
        <v>85</v>
      </c>
      <c r="BK889" s="143">
        <f>ROUND(I889*H889,2)</f>
        <v>4150.1899999999996</v>
      </c>
      <c r="BL889" s="16" t="s">
        <v>244</v>
      </c>
      <c r="BM889" s="142" t="s">
        <v>1826</v>
      </c>
    </row>
    <row r="890" spans="2:65" s="1" customFormat="1" ht="19.5">
      <c r="B890" s="31"/>
      <c r="D890" s="144" t="s">
        <v>171</v>
      </c>
      <c r="F890" s="145" t="s">
        <v>1676</v>
      </c>
      <c r="I890" s="146"/>
      <c r="L890" s="31"/>
      <c r="M890" s="147"/>
      <c r="T890" s="55"/>
      <c r="AT890" s="16" t="s">
        <v>171</v>
      </c>
      <c r="AU890" s="16" t="s">
        <v>87</v>
      </c>
    </row>
    <row r="891" spans="2:65" s="1" customFormat="1" ht="33" customHeight="1">
      <c r="B891" s="31"/>
      <c r="C891" s="131" t="s">
        <v>1827</v>
      </c>
      <c r="D891" s="131" t="s">
        <v>164</v>
      </c>
      <c r="E891" s="132" t="s">
        <v>1828</v>
      </c>
      <c r="F891" s="133" t="s">
        <v>1829</v>
      </c>
      <c r="G891" s="134" t="s">
        <v>1665</v>
      </c>
      <c r="H891" s="135">
        <v>1</v>
      </c>
      <c r="I891" s="136">
        <v>2363.29</v>
      </c>
      <c r="J891" s="137">
        <f>ROUND(I891*H891,2)</f>
        <v>2363.29</v>
      </c>
      <c r="K891" s="133" t="s">
        <v>1</v>
      </c>
      <c r="L891" s="31"/>
      <c r="M891" s="138" t="s">
        <v>1</v>
      </c>
      <c r="N891" s="139" t="s">
        <v>42</v>
      </c>
      <c r="P891" s="140">
        <f>O891*H891</f>
        <v>0</v>
      </c>
      <c r="Q891" s="140">
        <v>0</v>
      </c>
      <c r="R891" s="140">
        <f>Q891*H891</f>
        <v>0</v>
      </c>
      <c r="S891" s="140">
        <v>0</v>
      </c>
      <c r="T891" s="141">
        <f>S891*H891</f>
        <v>0</v>
      </c>
      <c r="AR891" s="142" t="s">
        <v>244</v>
      </c>
      <c r="AT891" s="142" t="s">
        <v>164</v>
      </c>
      <c r="AU891" s="142" t="s">
        <v>87</v>
      </c>
      <c r="AY891" s="16" t="s">
        <v>161</v>
      </c>
      <c r="BE891" s="143">
        <f>IF(N891="základní",J891,0)</f>
        <v>2363.29</v>
      </c>
      <c r="BF891" s="143">
        <f>IF(N891="snížená",J891,0)</f>
        <v>0</v>
      </c>
      <c r="BG891" s="143">
        <f>IF(N891="zákl. přenesená",J891,0)</f>
        <v>0</v>
      </c>
      <c r="BH891" s="143">
        <f>IF(N891="sníž. přenesená",J891,0)</f>
        <v>0</v>
      </c>
      <c r="BI891" s="143">
        <f>IF(N891="nulová",J891,0)</f>
        <v>0</v>
      </c>
      <c r="BJ891" s="16" t="s">
        <v>85</v>
      </c>
      <c r="BK891" s="143">
        <f>ROUND(I891*H891,2)</f>
        <v>2363.29</v>
      </c>
      <c r="BL891" s="16" t="s">
        <v>244</v>
      </c>
      <c r="BM891" s="142" t="s">
        <v>1830</v>
      </c>
    </row>
    <row r="892" spans="2:65" s="1" customFormat="1" ht="29.25">
      <c r="B892" s="31"/>
      <c r="D892" s="144" t="s">
        <v>171</v>
      </c>
      <c r="F892" s="145" t="s">
        <v>1667</v>
      </c>
      <c r="I892" s="146"/>
      <c r="L892" s="31"/>
      <c r="M892" s="147"/>
      <c r="T892" s="55"/>
      <c r="AT892" s="16" t="s">
        <v>171</v>
      </c>
      <c r="AU892" s="16" t="s">
        <v>87</v>
      </c>
    </row>
    <row r="893" spans="2:65" s="1" customFormat="1" ht="21.75" customHeight="1">
      <c r="B893" s="31"/>
      <c r="C893" s="131" t="s">
        <v>1831</v>
      </c>
      <c r="D893" s="131" t="s">
        <v>164</v>
      </c>
      <c r="E893" s="132" t="s">
        <v>1832</v>
      </c>
      <c r="F893" s="133" t="s">
        <v>1833</v>
      </c>
      <c r="G893" s="134" t="s">
        <v>1665</v>
      </c>
      <c r="H893" s="135">
        <v>12</v>
      </c>
      <c r="I893" s="136">
        <v>4149.07</v>
      </c>
      <c r="J893" s="137">
        <f>ROUND(I893*H893,2)</f>
        <v>49788.84</v>
      </c>
      <c r="K893" s="133" t="s">
        <v>1</v>
      </c>
      <c r="L893" s="31"/>
      <c r="M893" s="138" t="s">
        <v>1</v>
      </c>
      <c r="N893" s="139" t="s">
        <v>42</v>
      </c>
      <c r="P893" s="140">
        <f>O893*H893</f>
        <v>0</v>
      </c>
      <c r="Q893" s="140">
        <v>0</v>
      </c>
      <c r="R893" s="140">
        <f>Q893*H893</f>
        <v>0</v>
      </c>
      <c r="S893" s="140">
        <v>0</v>
      </c>
      <c r="T893" s="141">
        <f>S893*H893</f>
        <v>0</v>
      </c>
      <c r="AR893" s="142" t="s">
        <v>244</v>
      </c>
      <c r="AT893" s="142" t="s">
        <v>164</v>
      </c>
      <c r="AU893" s="142" t="s">
        <v>87</v>
      </c>
      <c r="AY893" s="16" t="s">
        <v>161</v>
      </c>
      <c r="BE893" s="143">
        <f>IF(N893="základní",J893,0)</f>
        <v>49788.84</v>
      </c>
      <c r="BF893" s="143">
        <f>IF(N893="snížená",J893,0)</f>
        <v>0</v>
      </c>
      <c r="BG893" s="143">
        <f>IF(N893="zákl. přenesená",J893,0)</f>
        <v>0</v>
      </c>
      <c r="BH893" s="143">
        <f>IF(N893="sníž. přenesená",J893,0)</f>
        <v>0</v>
      </c>
      <c r="BI893" s="143">
        <f>IF(N893="nulová",J893,0)</f>
        <v>0</v>
      </c>
      <c r="BJ893" s="16" t="s">
        <v>85</v>
      </c>
      <c r="BK893" s="143">
        <f>ROUND(I893*H893,2)</f>
        <v>49788.84</v>
      </c>
      <c r="BL893" s="16" t="s">
        <v>244</v>
      </c>
      <c r="BM893" s="142" t="s">
        <v>1834</v>
      </c>
    </row>
    <row r="894" spans="2:65" s="1" customFormat="1" ht="19.5">
      <c r="B894" s="31"/>
      <c r="D894" s="144" t="s">
        <v>171</v>
      </c>
      <c r="F894" s="145" t="s">
        <v>1835</v>
      </c>
      <c r="I894" s="146"/>
      <c r="L894" s="31"/>
      <c r="M894" s="147"/>
      <c r="T894" s="55"/>
      <c r="AT894" s="16" t="s">
        <v>171</v>
      </c>
      <c r="AU894" s="16" t="s">
        <v>87</v>
      </c>
    </row>
    <row r="895" spans="2:65" s="1" customFormat="1" ht="24.2" customHeight="1">
      <c r="B895" s="31"/>
      <c r="C895" s="131" t="s">
        <v>1836</v>
      </c>
      <c r="D895" s="131" t="s">
        <v>164</v>
      </c>
      <c r="E895" s="132" t="s">
        <v>1837</v>
      </c>
      <c r="F895" s="133" t="s">
        <v>1838</v>
      </c>
      <c r="G895" s="134" t="s">
        <v>1665</v>
      </c>
      <c r="H895" s="135">
        <v>2</v>
      </c>
      <c r="I895" s="136">
        <v>6854.08</v>
      </c>
      <c r="J895" s="137">
        <f>ROUND(I895*H895,2)</f>
        <v>13708.16</v>
      </c>
      <c r="K895" s="133" t="s">
        <v>1</v>
      </c>
      <c r="L895" s="31"/>
      <c r="M895" s="138" t="s">
        <v>1</v>
      </c>
      <c r="N895" s="139" t="s">
        <v>42</v>
      </c>
      <c r="P895" s="140">
        <f>O895*H895</f>
        <v>0</v>
      </c>
      <c r="Q895" s="140">
        <v>0</v>
      </c>
      <c r="R895" s="140">
        <f>Q895*H895</f>
        <v>0</v>
      </c>
      <c r="S895" s="140">
        <v>0</v>
      </c>
      <c r="T895" s="141">
        <f>S895*H895</f>
        <v>0</v>
      </c>
      <c r="AR895" s="142" t="s">
        <v>244</v>
      </c>
      <c r="AT895" s="142" t="s">
        <v>164</v>
      </c>
      <c r="AU895" s="142" t="s">
        <v>87</v>
      </c>
      <c r="AY895" s="16" t="s">
        <v>161</v>
      </c>
      <c r="BE895" s="143">
        <f>IF(N895="základní",J895,0)</f>
        <v>13708.16</v>
      </c>
      <c r="BF895" s="143">
        <f>IF(N895="snížená",J895,0)</f>
        <v>0</v>
      </c>
      <c r="BG895" s="143">
        <f>IF(N895="zákl. přenesená",J895,0)</f>
        <v>0</v>
      </c>
      <c r="BH895" s="143">
        <f>IF(N895="sníž. přenesená",J895,0)</f>
        <v>0</v>
      </c>
      <c r="BI895" s="143">
        <f>IF(N895="nulová",J895,0)</f>
        <v>0</v>
      </c>
      <c r="BJ895" s="16" t="s">
        <v>85</v>
      </c>
      <c r="BK895" s="143">
        <f>ROUND(I895*H895,2)</f>
        <v>13708.16</v>
      </c>
      <c r="BL895" s="16" t="s">
        <v>244</v>
      </c>
      <c r="BM895" s="142" t="s">
        <v>1839</v>
      </c>
    </row>
    <row r="896" spans="2:65" s="1" customFormat="1" ht="19.5">
      <c r="B896" s="31"/>
      <c r="D896" s="144" t="s">
        <v>171</v>
      </c>
      <c r="F896" s="145" t="s">
        <v>1835</v>
      </c>
      <c r="I896" s="146"/>
      <c r="L896" s="31"/>
      <c r="M896" s="147"/>
      <c r="T896" s="55"/>
      <c r="AT896" s="16" t="s">
        <v>171</v>
      </c>
      <c r="AU896" s="16" t="s">
        <v>87</v>
      </c>
    </row>
    <row r="897" spans="2:65" s="1" customFormat="1" ht="33" customHeight="1">
      <c r="B897" s="31"/>
      <c r="C897" s="131" t="s">
        <v>1840</v>
      </c>
      <c r="D897" s="131" t="s">
        <v>164</v>
      </c>
      <c r="E897" s="132" t="s">
        <v>1841</v>
      </c>
      <c r="F897" s="133" t="s">
        <v>1842</v>
      </c>
      <c r="G897" s="134" t="s">
        <v>1665</v>
      </c>
      <c r="H897" s="135">
        <v>1</v>
      </c>
      <c r="I897" s="136">
        <v>5962.29</v>
      </c>
      <c r="J897" s="137">
        <f>ROUND(I897*H897,2)</f>
        <v>5962.29</v>
      </c>
      <c r="K897" s="133" t="s">
        <v>1</v>
      </c>
      <c r="L897" s="31"/>
      <c r="M897" s="138" t="s">
        <v>1</v>
      </c>
      <c r="N897" s="139" t="s">
        <v>42</v>
      </c>
      <c r="P897" s="140">
        <f>O897*H897</f>
        <v>0</v>
      </c>
      <c r="Q897" s="140">
        <v>0</v>
      </c>
      <c r="R897" s="140">
        <f>Q897*H897</f>
        <v>0</v>
      </c>
      <c r="S897" s="140">
        <v>0</v>
      </c>
      <c r="T897" s="141">
        <f>S897*H897</f>
        <v>0</v>
      </c>
      <c r="AR897" s="142" t="s">
        <v>244</v>
      </c>
      <c r="AT897" s="142" t="s">
        <v>164</v>
      </c>
      <c r="AU897" s="142" t="s">
        <v>87</v>
      </c>
      <c r="AY897" s="16" t="s">
        <v>161</v>
      </c>
      <c r="BE897" s="143">
        <f>IF(N897="základní",J897,0)</f>
        <v>5962.29</v>
      </c>
      <c r="BF897" s="143">
        <f>IF(N897="snížená",J897,0)</f>
        <v>0</v>
      </c>
      <c r="BG897" s="143">
        <f>IF(N897="zákl. přenesená",J897,0)</f>
        <v>0</v>
      </c>
      <c r="BH897" s="143">
        <f>IF(N897="sníž. přenesená",J897,0)</f>
        <v>0</v>
      </c>
      <c r="BI897" s="143">
        <f>IF(N897="nulová",J897,0)</f>
        <v>0</v>
      </c>
      <c r="BJ897" s="16" t="s">
        <v>85</v>
      </c>
      <c r="BK897" s="143">
        <f>ROUND(I897*H897,2)</f>
        <v>5962.29</v>
      </c>
      <c r="BL897" s="16" t="s">
        <v>244</v>
      </c>
      <c r="BM897" s="142" t="s">
        <v>1843</v>
      </c>
    </row>
    <row r="898" spans="2:65" s="1" customFormat="1" ht="19.5">
      <c r="B898" s="31"/>
      <c r="D898" s="144" t="s">
        <v>171</v>
      </c>
      <c r="F898" s="145" t="s">
        <v>1844</v>
      </c>
      <c r="I898" s="146"/>
      <c r="L898" s="31"/>
      <c r="M898" s="147"/>
      <c r="T898" s="55"/>
      <c r="AT898" s="16" t="s">
        <v>171</v>
      </c>
      <c r="AU898" s="16" t="s">
        <v>87</v>
      </c>
    </row>
    <row r="899" spans="2:65" s="1" customFormat="1" ht="33" customHeight="1">
      <c r="B899" s="31"/>
      <c r="C899" s="131" t="s">
        <v>1845</v>
      </c>
      <c r="D899" s="131" t="s">
        <v>164</v>
      </c>
      <c r="E899" s="132" t="s">
        <v>1846</v>
      </c>
      <c r="F899" s="133" t="s">
        <v>1847</v>
      </c>
      <c r="G899" s="134" t="s">
        <v>1665</v>
      </c>
      <c r="H899" s="135">
        <v>1</v>
      </c>
      <c r="I899" s="136">
        <v>40984.03</v>
      </c>
      <c r="J899" s="137">
        <f>ROUND(I899*H899,2)</f>
        <v>40984.03</v>
      </c>
      <c r="K899" s="133" t="s">
        <v>1</v>
      </c>
      <c r="L899" s="31"/>
      <c r="M899" s="138" t="s">
        <v>1</v>
      </c>
      <c r="N899" s="139" t="s">
        <v>42</v>
      </c>
      <c r="P899" s="140">
        <f>O899*H899</f>
        <v>0</v>
      </c>
      <c r="Q899" s="140">
        <v>0</v>
      </c>
      <c r="R899" s="140">
        <f>Q899*H899</f>
        <v>0</v>
      </c>
      <c r="S899" s="140">
        <v>0</v>
      </c>
      <c r="T899" s="141">
        <f>S899*H899</f>
        <v>0</v>
      </c>
      <c r="AR899" s="142" t="s">
        <v>244</v>
      </c>
      <c r="AT899" s="142" t="s">
        <v>164</v>
      </c>
      <c r="AU899" s="142" t="s">
        <v>87</v>
      </c>
      <c r="AY899" s="16" t="s">
        <v>161</v>
      </c>
      <c r="BE899" s="143">
        <f>IF(N899="základní",J899,0)</f>
        <v>40984.03</v>
      </c>
      <c r="BF899" s="143">
        <f>IF(N899="snížená",J899,0)</f>
        <v>0</v>
      </c>
      <c r="BG899" s="143">
        <f>IF(N899="zákl. přenesená",J899,0)</f>
        <v>0</v>
      </c>
      <c r="BH899" s="143">
        <f>IF(N899="sníž. přenesená",J899,0)</f>
        <v>0</v>
      </c>
      <c r="BI899" s="143">
        <f>IF(N899="nulová",J899,0)</f>
        <v>0</v>
      </c>
      <c r="BJ899" s="16" t="s">
        <v>85</v>
      </c>
      <c r="BK899" s="143">
        <f>ROUND(I899*H899,2)</f>
        <v>40984.03</v>
      </c>
      <c r="BL899" s="16" t="s">
        <v>244</v>
      </c>
      <c r="BM899" s="142" t="s">
        <v>1848</v>
      </c>
    </row>
    <row r="900" spans="2:65" s="1" customFormat="1" ht="19.5">
      <c r="B900" s="31"/>
      <c r="D900" s="144" t="s">
        <v>171</v>
      </c>
      <c r="F900" s="145" t="s">
        <v>1844</v>
      </c>
      <c r="I900" s="146"/>
      <c r="L900" s="31"/>
      <c r="M900" s="147"/>
      <c r="T900" s="55"/>
      <c r="AT900" s="16" t="s">
        <v>171</v>
      </c>
      <c r="AU900" s="16" t="s">
        <v>87</v>
      </c>
    </row>
    <row r="901" spans="2:65" s="1" customFormat="1" ht="37.9" customHeight="1">
      <c r="B901" s="31"/>
      <c r="C901" s="131" t="s">
        <v>1849</v>
      </c>
      <c r="D901" s="131" t="s">
        <v>164</v>
      </c>
      <c r="E901" s="132" t="s">
        <v>1850</v>
      </c>
      <c r="F901" s="133" t="s">
        <v>1851</v>
      </c>
      <c r="G901" s="134" t="s">
        <v>1852</v>
      </c>
      <c r="H901" s="135">
        <v>800</v>
      </c>
      <c r="I901" s="136">
        <v>77.849999999999994</v>
      </c>
      <c r="J901" s="137">
        <f>ROUND(I901*H901,2)</f>
        <v>62280</v>
      </c>
      <c r="K901" s="133" t="s">
        <v>1</v>
      </c>
      <c r="L901" s="31"/>
      <c r="M901" s="138" t="s">
        <v>1</v>
      </c>
      <c r="N901" s="139" t="s">
        <v>42</v>
      </c>
      <c r="P901" s="140">
        <f>O901*H901</f>
        <v>0</v>
      </c>
      <c r="Q901" s="140">
        <v>0</v>
      </c>
      <c r="R901" s="140">
        <f>Q901*H901</f>
        <v>0</v>
      </c>
      <c r="S901" s="140">
        <v>0</v>
      </c>
      <c r="T901" s="141">
        <f>S901*H901</f>
        <v>0</v>
      </c>
      <c r="AR901" s="142" t="s">
        <v>244</v>
      </c>
      <c r="AT901" s="142" t="s">
        <v>164</v>
      </c>
      <c r="AU901" s="142" t="s">
        <v>87</v>
      </c>
      <c r="AY901" s="16" t="s">
        <v>161</v>
      </c>
      <c r="BE901" s="143">
        <f>IF(N901="základní",J901,0)</f>
        <v>62280</v>
      </c>
      <c r="BF901" s="143">
        <f>IF(N901="snížená",J901,0)</f>
        <v>0</v>
      </c>
      <c r="BG901" s="143">
        <f>IF(N901="zákl. přenesená",J901,0)</f>
        <v>0</v>
      </c>
      <c r="BH901" s="143">
        <f>IF(N901="sníž. přenesená",J901,0)</f>
        <v>0</v>
      </c>
      <c r="BI901" s="143">
        <f>IF(N901="nulová",J901,0)</f>
        <v>0</v>
      </c>
      <c r="BJ901" s="16" t="s">
        <v>85</v>
      </c>
      <c r="BK901" s="143">
        <f>ROUND(I901*H901,2)</f>
        <v>62280</v>
      </c>
      <c r="BL901" s="16" t="s">
        <v>244</v>
      </c>
      <c r="BM901" s="142" t="s">
        <v>1853</v>
      </c>
    </row>
    <row r="902" spans="2:65" s="1" customFormat="1" ht="19.5">
      <c r="B902" s="31"/>
      <c r="D902" s="144" t="s">
        <v>171</v>
      </c>
      <c r="F902" s="145" t="s">
        <v>1854</v>
      </c>
      <c r="I902" s="146"/>
      <c r="L902" s="31"/>
      <c r="M902" s="147"/>
      <c r="T902" s="55"/>
      <c r="AT902" s="16" t="s">
        <v>171</v>
      </c>
      <c r="AU902" s="16" t="s">
        <v>87</v>
      </c>
    </row>
    <row r="903" spans="2:65" s="1" customFormat="1" ht="24.2" customHeight="1">
      <c r="B903" s="31"/>
      <c r="C903" s="131" t="s">
        <v>1855</v>
      </c>
      <c r="D903" s="131" t="s">
        <v>164</v>
      </c>
      <c r="E903" s="132" t="s">
        <v>1856</v>
      </c>
      <c r="F903" s="133" t="s">
        <v>1857</v>
      </c>
      <c r="G903" s="134" t="s">
        <v>1852</v>
      </c>
      <c r="H903" s="135">
        <v>1858</v>
      </c>
      <c r="I903" s="136">
        <v>71.400000000000006</v>
      </c>
      <c r="J903" s="137">
        <f>ROUND(I903*H903,2)</f>
        <v>132661.20000000001</v>
      </c>
      <c r="K903" s="133" t="s">
        <v>1</v>
      </c>
      <c r="L903" s="31"/>
      <c r="M903" s="138" t="s">
        <v>1</v>
      </c>
      <c r="N903" s="139" t="s">
        <v>42</v>
      </c>
      <c r="P903" s="140">
        <f>O903*H903</f>
        <v>0</v>
      </c>
      <c r="Q903" s="140">
        <v>0</v>
      </c>
      <c r="R903" s="140">
        <f>Q903*H903</f>
        <v>0</v>
      </c>
      <c r="S903" s="140">
        <v>0</v>
      </c>
      <c r="T903" s="141">
        <f>S903*H903</f>
        <v>0</v>
      </c>
      <c r="AR903" s="142" t="s">
        <v>244</v>
      </c>
      <c r="AT903" s="142" t="s">
        <v>164</v>
      </c>
      <c r="AU903" s="142" t="s">
        <v>87</v>
      </c>
      <c r="AY903" s="16" t="s">
        <v>161</v>
      </c>
      <c r="BE903" s="143">
        <f>IF(N903="základní",J903,0)</f>
        <v>132661.20000000001</v>
      </c>
      <c r="BF903" s="143">
        <f>IF(N903="snížená",J903,0)</f>
        <v>0</v>
      </c>
      <c r="BG903" s="143">
        <f>IF(N903="zákl. přenesená",J903,0)</f>
        <v>0</v>
      </c>
      <c r="BH903" s="143">
        <f>IF(N903="sníž. přenesená",J903,0)</f>
        <v>0</v>
      </c>
      <c r="BI903" s="143">
        <f>IF(N903="nulová",J903,0)</f>
        <v>0</v>
      </c>
      <c r="BJ903" s="16" t="s">
        <v>85</v>
      </c>
      <c r="BK903" s="143">
        <f>ROUND(I903*H903,2)</f>
        <v>132661.20000000001</v>
      </c>
      <c r="BL903" s="16" t="s">
        <v>244</v>
      </c>
      <c r="BM903" s="142" t="s">
        <v>1858</v>
      </c>
    </row>
    <row r="904" spans="2:65" s="1" customFormat="1" ht="19.5">
      <c r="B904" s="31"/>
      <c r="D904" s="144" t="s">
        <v>171</v>
      </c>
      <c r="F904" s="145" t="s">
        <v>1859</v>
      </c>
      <c r="I904" s="146"/>
      <c r="L904" s="31"/>
      <c r="M904" s="147"/>
      <c r="T904" s="55"/>
      <c r="AT904" s="16" t="s">
        <v>171</v>
      </c>
      <c r="AU904" s="16" t="s">
        <v>87</v>
      </c>
    </row>
    <row r="905" spans="2:65" s="1" customFormat="1" ht="24.2" customHeight="1">
      <c r="B905" s="31"/>
      <c r="C905" s="131" t="s">
        <v>1860</v>
      </c>
      <c r="D905" s="131" t="s">
        <v>164</v>
      </c>
      <c r="E905" s="132" t="s">
        <v>1861</v>
      </c>
      <c r="F905" s="133" t="s">
        <v>1862</v>
      </c>
      <c r="G905" s="134" t="s">
        <v>1665</v>
      </c>
      <c r="H905" s="135">
        <v>1</v>
      </c>
      <c r="I905" s="136">
        <v>63943.55</v>
      </c>
      <c r="J905" s="137">
        <f>ROUND(I905*H905,2)</f>
        <v>63943.55</v>
      </c>
      <c r="K905" s="133" t="s">
        <v>1</v>
      </c>
      <c r="L905" s="31"/>
      <c r="M905" s="138" t="s">
        <v>1</v>
      </c>
      <c r="N905" s="139" t="s">
        <v>42</v>
      </c>
      <c r="P905" s="140">
        <f>O905*H905</f>
        <v>0</v>
      </c>
      <c r="Q905" s="140">
        <v>0</v>
      </c>
      <c r="R905" s="140">
        <f>Q905*H905</f>
        <v>0</v>
      </c>
      <c r="S905" s="140">
        <v>0</v>
      </c>
      <c r="T905" s="141">
        <f>S905*H905</f>
        <v>0</v>
      </c>
      <c r="AR905" s="142" t="s">
        <v>244</v>
      </c>
      <c r="AT905" s="142" t="s">
        <v>164</v>
      </c>
      <c r="AU905" s="142" t="s">
        <v>87</v>
      </c>
      <c r="AY905" s="16" t="s">
        <v>161</v>
      </c>
      <c r="BE905" s="143">
        <f>IF(N905="základní",J905,0)</f>
        <v>63943.55</v>
      </c>
      <c r="BF905" s="143">
        <f>IF(N905="snížená",J905,0)</f>
        <v>0</v>
      </c>
      <c r="BG905" s="143">
        <f>IF(N905="zákl. přenesená",J905,0)</f>
        <v>0</v>
      </c>
      <c r="BH905" s="143">
        <f>IF(N905="sníž. přenesená",J905,0)</f>
        <v>0</v>
      </c>
      <c r="BI905" s="143">
        <f>IF(N905="nulová",J905,0)</f>
        <v>0</v>
      </c>
      <c r="BJ905" s="16" t="s">
        <v>85</v>
      </c>
      <c r="BK905" s="143">
        <f>ROUND(I905*H905,2)</f>
        <v>63943.55</v>
      </c>
      <c r="BL905" s="16" t="s">
        <v>244</v>
      </c>
      <c r="BM905" s="142" t="s">
        <v>1863</v>
      </c>
    </row>
    <row r="906" spans="2:65" s="1" customFormat="1" ht="19.5">
      <c r="B906" s="31"/>
      <c r="D906" s="144" t="s">
        <v>171</v>
      </c>
      <c r="F906" s="145" t="s">
        <v>1864</v>
      </c>
      <c r="I906" s="146"/>
      <c r="L906" s="31"/>
      <c r="M906" s="147"/>
      <c r="T906" s="55"/>
      <c r="AT906" s="16" t="s">
        <v>171</v>
      </c>
      <c r="AU906" s="16" t="s">
        <v>87</v>
      </c>
    </row>
    <row r="907" spans="2:65" s="1" customFormat="1" ht="49.15" customHeight="1">
      <c r="B907" s="31"/>
      <c r="C907" s="131" t="s">
        <v>1865</v>
      </c>
      <c r="D907" s="131" t="s">
        <v>164</v>
      </c>
      <c r="E907" s="132" t="s">
        <v>1866</v>
      </c>
      <c r="F907" s="133" t="s">
        <v>1867</v>
      </c>
      <c r="G907" s="134" t="s">
        <v>1665</v>
      </c>
      <c r="H907" s="135">
        <v>6</v>
      </c>
      <c r="I907" s="136">
        <v>15159.21</v>
      </c>
      <c r="J907" s="137">
        <f>ROUND(I907*H907,2)</f>
        <v>90955.26</v>
      </c>
      <c r="K907" s="133" t="s">
        <v>1</v>
      </c>
      <c r="L907" s="31"/>
      <c r="M907" s="138" t="s">
        <v>1</v>
      </c>
      <c r="N907" s="139" t="s">
        <v>42</v>
      </c>
      <c r="P907" s="140">
        <f>O907*H907</f>
        <v>0</v>
      </c>
      <c r="Q907" s="140">
        <v>0</v>
      </c>
      <c r="R907" s="140">
        <f>Q907*H907</f>
        <v>0</v>
      </c>
      <c r="S907" s="140">
        <v>0</v>
      </c>
      <c r="T907" s="141">
        <f>S907*H907</f>
        <v>0</v>
      </c>
      <c r="AR907" s="142" t="s">
        <v>244</v>
      </c>
      <c r="AT907" s="142" t="s">
        <v>164</v>
      </c>
      <c r="AU907" s="142" t="s">
        <v>87</v>
      </c>
      <c r="AY907" s="16" t="s">
        <v>161</v>
      </c>
      <c r="BE907" s="143">
        <f>IF(N907="základní",J907,0)</f>
        <v>90955.26</v>
      </c>
      <c r="BF907" s="143">
        <f>IF(N907="snížená",J907,0)</f>
        <v>0</v>
      </c>
      <c r="BG907" s="143">
        <f>IF(N907="zákl. přenesená",J907,0)</f>
        <v>0</v>
      </c>
      <c r="BH907" s="143">
        <f>IF(N907="sníž. přenesená",J907,0)</f>
        <v>0</v>
      </c>
      <c r="BI907" s="143">
        <f>IF(N907="nulová",J907,0)</f>
        <v>0</v>
      </c>
      <c r="BJ907" s="16" t="s">
        <v>85</v>
      </c>
      <c r="BK907" s="143">
        <f>ROUND(I907*H907,2)</f>
        <v>90955.26</v>
      </c>
      <c r="BL907" s="16" t="s">
        <v>244</v>
      </c>
      <c r="BM907" s="142" t="s">
        <v>1868</v>
      </c>
    </row>
    <row r="908" spans="2:65" s="1" customFormat="1" ht="19.5">
      <c r="B908" s="31"/>
      <c r="D908" s="144" t="s">
        <v>171</v>
      </c>
      <c r="F908" s="145" t="s">
        <v>1869</v>
      </c>
      <c r="I908" s="146"/>
      <c r="L908" s="31"/>
      <c r="M908" s="147"/>
      <c r="T908" s="55"/>
      <c r="AT908" s="16" t="s">
        <v>171</v>
      </c>
      <c r="AU908" s="16" t="s">
        <v>87</v>
      </c>
    </row>
    <row r="909" spans="2:65" s="1" customFormat="1" ht="24.2" customHeight="1">
      <c r="B909" s="31"/>
      <c r="C909" s="131" t="s">
        <v>1870</v>
      </c>
      <c r="D909" s="131" t="s">
        <v>164</v>
      </c>
      <c r="E909" s="132" t="s">
        <v>1871</v>
      </c>
      <c r="F909" s="133" t="s">
        <v>1872</v>
      </c>
      <c r="G909" s="134" t="s">
        <v>483</v>
      </c>
      <c r="H909" s="135">
        <v>276</v>
      </c>
      <c r="I909" s="136">
        <v>33.06</v>
      </c>
      <c r="J909" s="137">
        <f>ROUND(I909*H909,2)</f>
        <v>9124.56</v>
      </c>
      <c r="K909" s="133" t="s">
        <v>168</v>
      </c>
      <c r="L909" s="31"/>
      <c r="M909" s="138" t="s">
        <v>1</v>
      </c>
      <c r="N909" s="139" t="s">
        <v>42</v>
      </c>
      <c r="P909" s="140">
        <f>O909*H909</f>
        <v>0</v>
      </c>
      <c r="Q909" s="140">
        <v>5.0000000000000002E-5</v>
      </c>
      <c r="R909" s="140">
        <f>Q909*H909</f>
        <v>1.3800000000000002E-2</v>
      </c>
      <c r="S909" s="140">
        <v>0</v>
      </c>
      <c r="T909" s="141">
        <f>S909*H909</f>
        <v>0</v>
      </c>
      <c r="AR909" s="142" t="s">
        <v>244</v>
      </c>
      <c r="AT909" s="142" t="s">
        <v>164</v>
      </c>
      <c r="AU909" s="142" t="s">
        <v>87</v>
      </c>
      <c r="AY909" s="16" t="s">
        <v>161</v>
      </c>
      <c r="BE909" s="143">
        <f>IF(N909="základní",J909,0)</f>
        <v>9124.56</v>
      </c>
      <c r="BF909" s="143">
        <f>IF(N909="snížená",J909,0)</f>
        <v>0</v>
      </c>
      <c r="BG909" s="143">
        <f>IF(N909="zákl. přenesená",J909,0)</f>
        <v>0</v>
      </c>
      <c r="BH909" s="143">
        <f>IF(N909="sníž. přenesená",J909,0)</f>
        <v>0</v>
      </c>
      <c r="BI909" s="143">
        <f>IF(N909="nulová",J909,0)</f>
        <v>0</v>
      </c>
      <c r="BJ909" s="16" t="s">
        <v>85</v>
      </c>
      <c r="BK909" s="143">
        <f>ROUND(I909*H909,2)</f>
        <v>9124.56</v>
      </c>
      <c r="BL909" s="16" t="s">
        <v>244</v>
      </c>
      <c r="BM909" s="142" t="s">
        <v>1873</v>
      </c>
    </row>
    <row r="910" spans="2:65" s="1" customFormat="1" ht="19.5">
      <c r="B910" s="31"/>
      <c r="D910" s="144" t="s">
        <v>171</v>
      </c>
      <c r="F910" s="145" t="s">
        <v>1874</v>
      </c>
      <c r="I910" s="146"/>
      <c r="L910" s="31"/>
      <c r="M910" s="147"/>
      <c r="T910" s="55"/>
      <c r="AT910" s="16" t="s">
        <v>171</v>
      </c>
      <c r="AU910" s="16" t="s">
        <v>87</v>
      </c>
    </row>
    <row r="911" spans="2:65" s="11" customFormat="1" ht="22.9" customHeight="1">
      <c r="B911" s="119"/>
      <c r="D911" s="120" t="s">
        <v>76</v>
      </c>
      <c r="E911" s="129" t="s">
        <v>1875</v>
      </c>
      <c r="F911" s="129" t="s">
        <v>1876</v>
      </c>
      <c r="I911" s="122"/>
      <c r="J911" s="130">
        <f>BK911</f>
        <v>241131.51999999999</v>
      </c>
      <c r="L911" s="119"/>
      <c r="M911" s="124"/>
      <c r="P911" s="125">
        <f>SUM(P912:P924)</f>
        <v>0</v>
      </c>
      <c r="R911" s="125">
        <f>SUM(R912:R924)</f>
        <v>1.4390243400000002</v>
      </c>
      <c r="T911" s="126">
        <f>SUM(T912:T924)</f>
        <v>0</v>
      </c>
      <c r="AR911" s="120" t="s">
        <v>87</v>
      </c>
      <c r="AT911" s="127" t="s">
        <v>76</v>
      </c>
      <c r="AU911" s="127" t="s">
        <v>85</v>
      </c>
      <c r="AY911" s="120" t="s">
        <v>161</v>
      </c>
      <c r="BK911" s="128">
        <f>SUM(BK912:BK924)</f>
        <v>241131.51999999999</v>
      </c>
    </row>
    <row r="912" spans="2:65" s="1" customFormat="1" ht="33" customHeight="1">
      <c r="B912" s="31"/>
      <c r="C912" s="131" t="s">
        <v>1877</v>
      </c>
      <c r="D912" s="131" t="s">
        <v>164</v>
      </c>
      <c r="E912" s="132" t="s">
        <v>1878</v>
      </c>
      <c r="F912" s="133" t="s">
        <v>1879</v>
      </c>
      <c r="G912" s="134" t="s">
        <v>207</v>
      </c>
      <c r="H912" s="135">
        <v>83.98</v>
      </c>
      <c r="I912" s="136">
        <v>120.75</v>
      </c>
      <c r="J912" s="137">
        <f>ROUND(I912*H912,2)</f>
        <v>10140.59</v>
      </c>
      <c r="K912" s="133" t="s">
        <v>168</v>
      </c>
      <c r="L912" s="31"/>
      <c r="M912" s="138" t="s">
        <v>1</v>
      </c>
      <c r="N912" s="139" t="s">
        <v>42</v>
      </c>
      <c r="P912" s="140">
        <f>O912*H912</f>
        <v>0</v>
      </c>
      <c r="Q912" s="140">
        <v>4.2999999999999999E-4</v>
      </c>
      <c r="R912" s="140">
        <f>Q912*H912</f>
        <v>3.6111400000000002E-2</v>
      </c>
      <c r="S912" s="140">
        <v>0</v>
      </c>
      <c r="T912" s="141">
        <f>S912*H912</f>
        <v>0</v>
      </c>
      <c r="AR912" s="142" t="s">
        <v>244</v>
      </c>
      <c r="AT912" s="142" t="s">
        <v>164</v>
      </c>
      <c r="AU912" s="142" t="s">
        <v>87</v>
      </c>
      <c r="AY912" s="16" t="s">
        <v>161</v>
      </c>
      <c r="BE912" s="143">
        <f>IF(N912="základní",J912,0)</f>
        <v>10140.59</v>
      </c>
      <c r="BF912" s="143">
        <f>IF(N912="snížená",J912,0)</f>
        <v>0</v>
      </c>
      <c r="BG912" s="143">
        <f>IF(N912="zákl. přenesená",J912,0)</f>
        <v>0</v>
      </c>
      <c r="BH912" s="143">
        <f>IF(N912="sníž. přenesená",J912,0)</f>
        <v>0</v>
      </c>
      <c r="BI912" s="143">
        <f>IF(N912="nulová",J912,0)</f>
        <v>0</v>
      </c>
      <c r="BJ912" s="16" t="s">
        <v>85</v>
      </c>
      <c r="BK912" s="143">
        <f>ROUND(I912*H912,2)</f>
        <v>10140.59</v>
      </c>
      <c r="BL912" s="16" t="s">
        <v>244</v>
      </c>
      <c r="BM912" s="142" t="s">
        <v>1880</v>
      </c>
    </row>
    <row r="913" spans="2:65" s="1" customFormat="1" ht="24.2" customHeight="1">
      <c r="B913" s="31"/>
      <c r="C913" s="173" t="s">
        <v>1881</v>
      </c>
      <c r="D913" s="173" t="s">
        <v>614</v>
      </c>
      <c r="E913" s="174" t="s">
        <v>1882</v>
      </c>
      <c r="F913" s="175" t="s">
        <v>1883</v>
      </c>
      <c r="G913" s="176" t="s">
        <v>207</v>
      </c>
      <c r="H913" s="177">
        <v>92.378</v>
      </c>
      <c r="I913" s="136">
        <v>453.85</v>
      </c>
      <c r="J913" s="178">
        <f>ROUND(I913*H913,2)</f>
        <v>41925.760000000002</v>
      </c>
      <c r="K913" s="175" t="s">
        <v>168</v>
      </c>
      <c r="L913" s="179"/>
      <c r="M913" s="180" t="s">
        <v>1</v>
      </c>
      <c r="N913" s="181" t="s">
        <v>42</v>
      </c>
      <c r="P913" s="140">
        <f>O913*H913</f>
        <v>0</v>
      </c>
      <c r="Q913" s="140">
        <v>1.98E-3</v>
      </c>
      <c r="R913" s="140">
        <f>Q913*H913</f>
        <v>0.18290844000000001</v>
      </c>
      <c r="S913" s="140">
        <v>0</v>
      </c>
      <c r="T913" s="141">
        <f>S913*H913</f>
        <v>0</v>
      </c>
      <c r="AR913" s="142" t="s">
        <v>317</v>
      </c>
      <c r="AT913" s="142" t="s">
        <v>614</v>
      </c>
      <c r="AU913" s="142" t="s">
        <v>87</v>
      </c>
      <c r="AY913" s="16" t="s">
        <v>161</v>
      </c>
      <c r="BE913" s="143">
        <f>IF(N913="základní",J913,0)</f>
        <v>41925.760000000002</v>
      </c>
      <c r="BF913" s="143">
        <f>IF(N913="snížená",J913,0)</f>
        <v>0</v>
      </c>
      <c r="BG913" s="143">
        <f>IF(N913="zákl. přenesená",J913,0)</f>
        <v>0</v>
      </c>
      <c r="BH913" s="143">
        <f>IF(N913="sníž. přenesená",J913,0)</f>
        <v>0</v>
      </c>
      <c r="BI913" s="143">
        <f>IF(N913="nulová",J913,0)</f>
        <v>0</v>
      </c>
      <c r="BJ913" s="16" t="s">
        <v>85</v>
      </c>
      <c r="BK913" s="143">
        <f>ROUND(I913*H913,2)</f>
        <v>41925.760000000002</v>
      </c>
      <c r="BL913" s="16" t="s">
        <v>244</v>
      </c>
      <c r="BM913" s="142" t="s">
        <v>1884</v>
      </c>
    </row>
    <row r="914" spans="2:65" s="12" customFormat="1">
      <c r="B914" s="148"/>
      <c r="D914" s="144" t="s">
        <v>178</v>
      </c>
      <c r="E914" s="149" t="s">
        <v>1</v>
      </c>
      <c r="F914" s="150" t="s">
        <v>1885</v>
      </c>
      <c r="H914" s="151">
        <v>92.378</v>
      </c>
      <c r="I914" s="152"/>
      <c r="L914" s="148"/>
      <c r="M914" s="153"/>
      <c r="T914" s="154"/>
      <c r="AT914" s="149" t="s">
        <v>178</v>
      </c>
      <c r="AU914" s="149" t="s">
        <v>87</v>
      </c>
      <c r="AV914" s="12" t="s">
        <v>87</v>
      </c>
      <c r="AW914" s="12" t="s">
        <v>33</v>
      </c>
      <c r="AX914" s="12" t="s">
        <v>77</v>
      </c>
      <c r="AY914" s="149" t="s">
        <v>161</v>
      </c>
    </row>
    <row r="915" spans="2:65" s="13" customFormat="1">
      <c r="B915" s="155"/>
      <c r="D915" s="144" t="s">
        <v>178</v>
      </c>
      <c r="E915" s="156" t="s">
        <v>1</v>
      </c>
      <c r="F915" s="157" t="s">
        <v>180</v>
      </c>
      <c r="H915" s="158">
        <v>92.378</v>
      </c>
      <c r="I915" s="159"/>
      <c r="L915" s="155"/>
      <c r="M915" s="160"/>
      <c r="T915" s="161"/>
      <c r="AT915" s="156" t="s">
        <v>178</v>
      </c>
      <c r="AU915" s="156" t="s">
        <v>87</v>
      </c>
      <c r="AV915" s="13" t="s">
        <v>169</v>
      </c>
      <c r="AW915" s="13" t="s">
        <v>33</v>
      </c>
      <c r="AX915" s="13" t="s">
        <v>85</v>
      </c>
      <c r="AY915" s="156" t="s">
        <v>161</v>
      </c>
    </row>
    <row r="916" spans="2:65" s="1" customFormat="1" ht="33" customHeight="1">
      <c r="B916" s="31"/>
      <c r="C916" s="131" t="s">
        <v>1886</v>
      </c>
      <c r="D916" s="131" t="s">
        <v>164</v>
      </c>
      <c r="E916" s="132" t="s">
        <v>1887</v>
      </c>
      <c r="F916" s="133" t="s">
        <v>1888</v>
      </c>
      <c r="G916" s="134" t="s">
        <v>175</v>
      </c>
      <c r="H916" s="135">
        <v>161.59</v>
      </c>
      <c r="I916" s="136">
        <v>608.21</v>
      </c>
      <c r="J916" s="137">
        <f>ROUND(I916*H916,2)</f>
        <v>98280.65</v>
      </c>
      <c r="K916" s="133" t="s">
        <v>168</v>
      </c>
      <c r="L916" s="31"/>
      <c r="M916" s="138" t="s">
        <v>1</v>
      </c>
      <c r="N916" s="139" t="s">
        <v>42</v>
      </c>
      <c r="P916" s="140">
        <f>O916*H916</f>
        <v>0</v>
      </c>
      <c r="Q916" s="140">
        <v>7.5500000000000003E-3</v>
      </c>
      <c r="R916" s="140">
        <f>Q916*H916</f>
        <v>1.2200045000000002</v>
      </c>
      <c r="S916" s="140">
        <v>0</v>
      </c>
      <c r="T916" s="141">
        <f>S916*H916</f>
        <v>0</v>
      </c>
      <c r="AR916" s="142" t="s">
        <v>244</v>
      </c>
      <c r="AT916" s="142" t="s">
        <v>164</v>
      </c>
      <c r="AU916" s="142" t="s">
        <v>87</v>
      </c>
      <c r="AY916" s="16" t="s">
        <v>161</v>
      </c>
      <c r="BE916" s="143">
        <f>IF(N916="základní",J916,0)</f>
        <v>98280.65</v>
      </c>
      <c r="BF916" s="143">
        <f>IF(N916="snížená",J916,0)</f>
        <v>0</v>
      </c>
      <c r="BG916" s="143">
        <f>IF(N916="zákl. přenesená",J916,0)</f>
        <v>0</v>
      </c>
      <c r="BH916" s="143">
        <f>IF(N916="sníž. přenesená",J916,0)</f>
        <v>0</v>
      </c>
      <c r="BI916" s="143">
        <f>IF(N916="nulová",J916,0)</f>
        <v>0</v>
      </c>
      <c r="BJ916" s="16" t="s">
        <v>85</v>
      </c>
      <c r="BK916" s="143">
        <f>ROUND(I916*H916,2)</f>
        <v>98280.65</v>
      </c>
      <c r="BL916" s="16" t="s">
        <v>244</v>
      </c>
      <c r="BM916" s="142" t="s">
        <v>1889</v>
      </c>
    </row>
    <row r="917" spans="2:65" s="14" customFormat="1">
      <c r="B917" s="162"/>
      <c r="D917" s="144" t="s">
        <v>178</v>
      </c>
      <c r="E917" s="163" t="s">
        <v>1</v>
      </c>
      <c r="F917" s="164" t="s">
        <v>333</v>
      </c>
      <c r="H917" s="163" t="s">
        <v>1</v>
      </c>
      <c r="I917" s="165"/>
      <c r="L917" s="162"/>
      <c r="M917" s="166"/>
      <c r="T917" s="167"/>
      <c r="AT917" s="163" t="s">
        <v>178</v>
      </c>
      <c r="AU917" s="163" t="s">
        <v>87</v>
      </c>
      <c r="AV917" s="14" t="s">
        <v>85</v>
      </c>
      <c r="AW917" s="14" t="s">
        <v>33</v>
      </c>
      <c r="AX917" s="14" t="s">
        <v>77</v>
      </c>
      <c r="AY917" s="163" t="s">
        <v>161</v>
      </c>
    </row>
    <row r="918" spans="2:65" s="12" customFormat="1">
      <c r="B918" s="148"/>
      <c r="D918" s="144" t="s">
        <v>178</v>
      </c>
      <c r="E918" s="149" t="s">
        <v>1</v>
      </c>
      <c r="F918" s="150" t="s">
        <v>1890</v>
      </c>
      <c r="H918" s="151">
        <v>133.61000000000001</v>
      </c>
      <c r="I918" s="152"/>
      <c r="L918" s="148"/>
      <c r="M918" s="153"/>
      <c r="T918" s="154"/>
      <c r="AT918" s="149" t="s">
        <v>178</v>
      </c>
      <c r="AU918" s="149" t="s">
        <v>87</v>
      </c>
      <c r="AV918" s="12" t="s">
        <v>87</v>
      </c>
      <c r="AW918" s="12" t="s">
        <v>33</v>
      </c>
      <c r="AX918" s="12" t="s">
        <v>77</v>
      </c>
      <c r="AY918" s="149" t="s">
        <v>161</v>
      </c>
    </row>
    <row r="919" spans="2:65" s="14" customFormat="1">
      <c r="B919" s="162"/>
      <c r="D919" s="144" t="s">
        <v>178</v>
      </c>
      <c r="E919" s="163" t="s">
        <v>1</v>
      </c>
      <c r="F919" s="164" t="s">
        <v>335</v>
      </c>
      <c r="H919" s="163" t="s">
        <v>1</v>
      </c>
      <c r="I919" s="165"/>
      <c r="L919" s="162"/>
      <c r="M919" s="166"/>
      <c r="T919" s="167"/>
      <c r="AT919" s="163" t="s">
        <v>178</v>
      </c>
      <c r="AU919" s="163" t="s">
        <v>87</v>
      </c>
      <c r="AV919" s="14" t="s">
        <v>85</v>
      </c>
      <c r="AW919" s="14" t="s">
        <v>33</v>
      </c>
      <c r="AX919" s="14" t="s">
        <v>77</v>
      </c>
      <c r="AY919" s="163" t="s">
        <v>161</v>
      </c>
    </row>
    <row r="920" spans="2:65" s="12" customFormat="1">
      <c r="B920" s="148"/>
      <c r="D920" s="144" t="s">
        <v>178</v>
      </c>
      <c r="E920" s="149" t="s">
        <v>1</v>
      </c>
      <c r="F920" s="150" t="s">
        <v>1891</v>
      </c>
      <c r="H920" s="151">
        <v>27.98</v>
      </c>
      <c r="I920" s="152"/>
      <c r="L920" s="148"/>
      <c r="M920" s="153"/>
      <c r="T920" s="154"/>
      <c r="AT920" s="149" t="s">
        <v>178</v>
      </c>
      <c r="AU920" s="149" t="s">
        <v>87</v>
      </c>
      <c r="AV920" s="12" t="s">
        <v>87</v>
      </c>
      <c r="AW920" s="12" t="s">
        <v>33</v>
      </c>
      <c r="AX920" s="12" t="s">
        <v>77</v>
      </c>
      <c r="AY920" s="149" t="s">
        <v>161</v>
      </c>
    </row>
    <row r="921" spans="2:65" s="13" customFormat="1">
      <c r="B921" s="155"/>
      <c r="D921" s="144" t="s">
        <v>178</v>
      </c>
      <c r="E921" s="156" t="s">
        <v>1</v>
      </c>
      <c r="F921" s="157" t="s">
        <v>180</v>
      </c>
      <c r="H921" s="158">
        <v>161.59</v>
      </c>
      <c r="I921" s="159"/>
      <c r="L921" s="155"/>
      <c r="M921" s="160"/>
      <c r="T921" s="161"/>
      <c r="AT921" s="156" t="s">
        <v>178</v>
      </c>
      <c r="AU921" s="156" t="s">
        <v>87</v>
      </c>
      <c r="AV921" s="13" t="s">
        <v>169</v>
      </c>
      <c r="AW921" s="13" t="s">
        <v>33</v>
      </c>
      <c r="AX921" s="13" t="s">
        <v>85</v>
      </c>
      <c r="AY921" s="156" t="s">
        <v>161</v>
      </c>
    </row>
    <row r="922" spans="2:65" s="1" customFormat="1" ht="16.5" customHeight="1">
      <c r="B922" s="31"/>
      <c r="C922" s="173" t="s">
        <v>1892</v>
      </c>
      <c r="D922" s="173" t="s">
        <v>614</v>
      </c>
      <c r="E922" s="174" t="s">
        <v>1893</v>
      </c>
      <c r="F922" s="175" t="s">
        <v>1894</v>
      </c>
      <c r="G922" s="176" t="s">
        <v>175</v>
      </c>
      <c r="H922" s="177">
        <v>169.7</v>
      </c>
      <c r="I922" s="136">
        <v>474.44</v>
      </c>
      <c r="J922" s="178">
        <f>ROUND(I922*H922,2)</f>
        <v>80512.47</v>
      </c>
      <c r="K922" s="175" t="s">
        <v>1</v>
      </c>
      <c r="L922" s="179"/>
      <c r="M922" s="180" t="s">
        <v>1</v>
      </c>
      <c r="N922" s="181" t="s">
        <v>42</v>
      </c>
      <c r="P922" s="140">
        <f>O922*H922</f>
        <v>0</v>
      </c>
      <c r="Q922" s="140">
        <v>0</v>
      </c>
      <c r="R922" s="140">
        <f>Q922*H922</f>
        <v>0</v>
      </c>
      <c r="S922" s="140">
        <v>0</v>
      </c>
      <c r="T922" s="141">
        <f>S922*H922</f>
        <v>0</v>
      </c>
      <c r="AR922" s="142" t="s">
        <v>317</v>
      </c>
      <c r="AT922" s="142" t="s">
        <v>614</v>
      </c>
      <c r="AU922" s="142" t="s">
        <v>87</v>
      </c>
      <c r="AY922" s="16" t="s">
        <v>161</v>
      </c>
      <c r="BE922" s="143">
        <f>IF(N922="základní",J922,0)</f>
        <v>80512.47</v>
      </c>
      <c r="BF922" s="143">
        <f>IF(N922="snížená",J922,0)</f>
        <v>0</v>
      </c>
      <c r="BG922" s="143">
        <f>IF(N922="zákl. přenesená",J922,0)</f>
        <v>0</v>
      </c>
      <c r="BH922" s="143">
        <f>IF(N922="sníž. přenesená",J922,0)</f>
        <v>0</v>
      </c>
      <c r="BI922" s="143">
        <f>IF(N922="nulová",J922,0)</f>
        <v>0</v>
      </c>
      <c r="BJ922" s="16" t="s">
        <v>85</v>
      </c>
      <c r="BK922" s="143">
        <f>ROUND(I922*H922,2)</f>
        <v>80512.47</v>
      </c>
      <c r="BL922" s="16" t="s">
        <v>244</v>
      </c>
      <c r="BM922" s="142" t="s">
        <v>1895</v>
      </c>
    </row>
    <row r="923" spans="2:65" s="1" customFormat="1" ht="21.75" customHeight="1">
      <c r="B923" s="31"/>
      <c r="C923" s="173" t="s">
        <v>1896</v>
      </c>
      <c r="D923" s="173" t="s">
        <v>614</v>
      </c>
      <c r="E923" s="174" t="s">
        <v>1897</v>
      </c>
      <c r="F923" s="175" t="s">
        <v>1898</v>
      </c>
      <c r="G923" s="176" t="s">
        <v>175</v>
      </c>
      <c r="H923" s="177">
        <v>16.015999999999998</v>
      </c>
      <c r="I923" s="136">
        <v>473.06</v>
      </c>
      <c r="J923" s="178">
        <f>ROUND(I923*H923,2)</f>
        <v>7576.53</v>
      </c>
      <c r="K923" s="175" t="s">
        <v>1</v>
      </c>
      <c r="L923" s="179"/>
      <c r="M923" s="180" t="s">
        <v>1</v>
      </c>
      <c r="N923" s="181" t="s">
        <v>42</v>
      </c>
      <c r="P923" s="140">
        <f>O923*H923</f>
        <v>0</v>
      </c>
      <c r="Q923" s="140">
        <v>0</v>
      </c>
      <c r="R923" s="140">
        <f>Q923*H923</f>
        <v>0</v>
      </c>
      <c r="S923" s="140">
        <v>0</v>
      </c>
      <c r="T923" s="141">
        <f>S923*H923</f>
        <v>0</v>
      </c>
      <c r="AR923" s="142" t="s">
        <v>317</v>
      </c>
      <c r="AT923" s="142" t="s">
        <v>614</v>
      </c>
      <c r="AU923" s="142" t="s">
        <v>87</v>
      </c>
      <c r="AY923" s="16" t="s">
        <v>161</v>
      </c>
      <c r="BE923" s="143">
        <f>IF(N923="základní",J923,0)</f>
        <v>7576.53</v>
      </c>
      <c r="BF923" s="143">
        <f>IF(N923="snížená",J923,0)</f>
        <v>0</v>
      </c>
      <c r="BG923" s="143">
        <f>IF(N923="zákl. přenesená",J923,0)</f>
        <v>0</v>
      </c>
      <c r="BH923" s="143">
        <f>IF(N923="sníž. přenesená",J923,0)</f>
        <v>0</v>
      </c>
      <c r="BI923" s="143">
        <f>IF(N923="nulová",J923,0)</f>
        <v>0</v>
      </c>
      <c r="BJ923" s="16" t="s">
        <v>85</v>
      </c>
      <c r="BK923" s="143">
        <f>ROUND(I923*H923,2)</f>
        <v>7576.53</v>
      </c>
      <c r="BL923" s="16" t="s">
        <v>244</v>
      </c>
      <c r="BM923" s="142" t="s">
        <v>1899</v>
      </c>
    </row>
    <row r="924" spans="2:65" s="1" customFormat="1" ht="24.2" customHeight="1">
      <c r="B924" s="31"/>
      <c r="C924" s="131" t="s">
        <v>1900</v>
      </c>
      <c r="D924" s="131" t="s">
        <v>164</v>
      </c>
      <c r="E924" s="132" t="s">
        <v>1901</v>
      </c>
      <c r="F924" s="133" t="s">
        <v>1902</v>
      </c>
      <c r="G924" s="134" t="s">
        <v>1380</v>
      </c>
      <c r="H924" s="182">
        <v>500</v>
      </c>
      <c r="I924" s="136">
        <v>5.3910347300000003</v>
      </c>
      <c r="J924" s="137">
        <f>ROUND(I924*H924,2)</f>
        <v>2695.52</v>
      </c>
      <c r="K924" s="133" t="s">
        <v>168</v>
      </c>
      <c r="L924" s="31"/>
      <c r="M924" s="138" t="s">
        <v>1</v>
      </c>
      <c r="N924" s="139" t="s">
        <v>42</v>
      </c>
      <c r="P924" s="140">
        <f>O924*H924</f>
        <v>0</v>
      </c>
      <c r="Q924" s="140">
        <v>0</v>
      </c>
      <c r="R924" s="140">
        <f>Q924*H924</f>
        <v>0</v>
      </c>
      <c r="S924" s="140">
        <v>0</v>
      </c>
      <c r="T924" s="141">
        <f>S924*H924</f>
        <v>0</v>
      </c>
      <c r="AR924" s="142" t="s">
        <v>244</v>
      </c>
      <c r="AT924" s="142" t="s">
        <v>164</v>
      </c>
      <c r="AU924" s="142" t="s">
        <v>87</v>
      </c>
      <c r="AY924" s="16" t="s">
        <v>161</v>
      </c>
      <c r="BE924" s="143">
        <f>IF(N924="základní",J924,0)</f>
        <v>2695.52</v>
      </c>
      <c r="BF924" s="143">
        <f>IF(N924="snížená",J924,0)</f>
        <v>0</v>
      </c>
      <c r="BG924" s="143">
        <f>IF(N924="zákl. přenesená",J924,0)</f>
        <v>0</v>
      </c>
      <c r="BH924" s="143">
        <f>IF(N924="sníž. přenesená",J924,0)</f>
        <v>0</v>
      </c>
      <c r="BI924" s="143">
        <f>IF(N924="nulová",J924,0)</f>
        <v>0</v>
      </c>
      <c r="BJ924" s="16" t="s">
        <v>85</v>
      </c>
      <c r="BK924" s="143">
        <f>ROUND(I924*H924,2)</f>
        <v>2695.52</v>
      </c>
      <c r="BL924" s="16" t="s">
        <v>244</v>
      </c>
      <c r="BM924" s="142" t="s">
        <v>1903</v>
      </c>
    </row>
    <row r="925" spans="2:65" s="11" customFormat="1" ht="22.9" customHeight="1">
      <c r="B925" s="119"/>
      <c r="D925" s="120" t="s">
        <v>76</v>
      </c>
      <c r="E925" s="129" t="s">
        <v>1904</v>
      </c>
      <c r="F925" s="129" t="s">
        <v>1905</v>
      </c>
      <c r="I925" s="122"/>
      <c r="J925" s="130">
        <f>BK925</f>
        <v>507872.24</v>
      </c>
      <c r="L925" s="119"/>
      <c r="M925" s="124"/>
      <c r="P925" s="125">
        <f>SUM(P926:P934)</f>
        <v>0</v>
      </c>
      <c r="R925" s="125">
        <f>SUM(R926:R934)</f>
        <v>5.4149721999999993</v>
      </c>
      <c r="T925" s="126">
        <f>SUM(T926:T934)</f>
        <v>0</v>
      </c>
      <c r="AR925" s="120" t="s">
        <v>87</v>
      </c>
      <c r="AT925" s="127" t="s">
        <v>76</v>
      </c>
      <c r="AU925" s="127" t="s">
        <v>85</v>
      </c>
      <c r="AY925" s="120" t="s">
        <v>161</v>
      </c>
      <c r="BK925" s="128">
        <f>SUM(BK926:BK934)</f>
        <v>507872.24</v>
      </c>
    </row>
    <row r="926" spans="2:65" s="1" customFormat="1" ht="24.2" customHeight="1">
      <c r="B926" s="31"/>
      <c r="C926" s="131" t="s">
        <v>1906</v>
      </c>
      <c r="D926" s="131" t="s">
        <v>164</v>
      </c>
      <c r="E926" s="132" t="s">
        <v>1907</v>
      </c>
      <c r="F926" s="133" t="s">
        <v>1908</v>
      </c>
      <c r="G926" s="134" t="s">
        <v>207</v>
      </c>
      <c r="H926" s="135">
        <v>49.5</v>
      </c>
      <c r="I926" s="136">
        <v>59.95</v>
      </c>
      <c r="J926" s="137">
        <f>ROUND(I926*H926,2)</f>
        <v>2967.53</v>
      </c>
      <c r="K926" s="133" t="s">
        <v>168</v>
      </c>
      <c r="L926" s="31"/>
      <c r="M926" s="138" t="s">
        <v>1</v>
      </c>
      <c r="N926" s="139" t="s">
        <v>42</v>
      </c>
      <c r="P926" s="140">
        <f>O926*H926</f>
        <v>0</v>
      </c>
      <c r="Q926" s="140">
        <v>3.0000000000000001E-5</v>
      </c>
      <c r="R926" s="140">
        <f>Q926*H926</f>
        <v>1.485E-3</v>
      </c>
      <c r="S926" s="140">
        <v>0</v>
      </c>
      <c r="T926" s="141">
        <f>S926*H926</f>
        <v>0</v>
      </c>
      <c r="AR926" s="142" t="s">
        <v>244</v>
      </c>
      <c r="AT926" s="142" t="s">
        <v>164</v>
      </c>
      <c r="AU926" s="142" t="s">
        <v>87</v>
      </c>
      <c r="AY926" s="16" t="s">
        <v>161</v>
      </c>
      <c r="BE926" s="143">
        <f>IF(N926="základní",J926,0)</f>
        <v>2967.53</v>
      </c>
      <c r="BF926" s="143">
        <f>IF(N926="snížená",J926,0)</f>
        <v>0</v>
      </c>
      <c r="BG926" s="143">
        <f>IF(N926="zákl. přenesená",J926,0)</f>
        <v>0</v>
      </c>
      <c r="BH926" s="143">
        <f>IF(N926="sníž. přenesená",J926,0)</f>
        <v>0</v>
      </c>
      <c r="BI926" s="143">
        <f>IF(N926="nulová",J926,0)</f>
        <v>0</v>
      </c>
      <c r="BJ926" s="16" t="s">
        <v>85</v>
      </c>
      <c r="BK926" s="143">
        <f>ROUND(I926*H926,2)</f>
        <v>2967.53</v>
      </c>
      <c r="BL926" s="16" t="s">
        <v>244</v>
      </c>
      <c r="BM926" s="142" t="s">
        <v>1909</v>
      </c>
    </row>
    <row r="927" spans="2:65" s="1" customFormat="1" ht="19.5">
      <c r="B927" s="31"/>
      <c r="D927" s="144" t="s">
        <v>171</v>
      </c>
      <c r="F927" s="145" t="s">
        <v>1910</v>
      </c>
      <c r="I927" s="146"/>
      <c r="L927" s="31"/>
      <c r="M927" s="147"/>
      <c r="T927" s="55"/>
      <c r="AT927" s="16" t="s">
        <v>171</v>
      </c>
      <c r="AU927" s="16" t="s">
        <v>87</v>
      </c>
    </row>
    <row r="928" spans="2:65" s="1" customFormat="1" ht="16.5" customHeight="1">
      <c r="B928" s="31"/>
      <c r="C928" s="173" t="s">
        <v>1911</v>
      </c>
      <c r="D928" s="173" t="s">
        <v>614</v>
      </c>
      <c r="E928" s="174" t="s">
        <v>1912</v>
      </c>
      <c r="F928" s="175" t="s">
        <v>1913</v>
      </c>
      <c r="G928" s="176" t="s">
        <v>207</v>
      </c>
      <c r="H928" s="177">
        <v>53.46</v>
      </c>
      <c r="I928" s="136">
        <v>119.92</v>
      </c>
      <c r="J928" s="178">
        <f>ROUND(I928*H928,2)</f>
        <v>6410.92</v>
      </c>
      <c r="K928" s="175" t="s">
        <v>168</v>
      </c>
      <c r="L928" s="179"/>
      <c r="M928" s="180" t="s">
        <v>1</v>
      </c>
      <c r="N928" s="181" t="s">
        <v>42</v>
      </c>
      <c r="P928" s="140">
        <f>O928*H928</f>
        <v>0</v>
      </c>
      <c r="Q928" s="140">
        <v>2.0000000000000001E-4</v>
      </c>
      <c r="R928" s="140">
        <f>Q928*H928</f>
        <v>1.0692E-2</v>
      </c>
      <c r="S928" s="140">
        <v>0</v>
      </c>
      <c r="T928" s="141">
        <f>S928*H928</f>
        <v>0</v>
      </c>
      <c r="AR928" s="142" t="s">
        <v>317</v>
      </c>
      <c r="AT928" s="142" t="s">
        <v>614</v>
      </c>
      <c r="AU928" s="142" t="s">
        <v>87</v>
      </c>
      <c r="AY928" s="16" t="s">
        <v>161</v>
      </c>
      <c r="BE928" s="143">
        <f>IF(N928="základní",J928,0)</f>
        <v>6410.92</v>
      </c>
      <c r="BF928" s="143">
        <f>IF(N928="snížená",J928,0)</f>
        <v>0</v>
      </c>
      <c r="BG928" s="143">
        <f>IF(N928="zákl. přenesená",J928,0)</f>
        <v>0</v>
      </c>
      <c r="BH928" s="143">
        <f>IF(N928="sníž. přenesená",J928,0)</f>
        <v>0</v>
      </c>
      <c r="BI928" s="143">
        <f>IF(N928="nulová",J928,0)</f>
        <v>0</v>
      </c>
      <c r="BJ928" s="16" t="s">
        <v>85</v>
      </c>
      <c r="BK928" s="143">
        <f>ROUND(I928*H928,2)</f>
        <v>6410.92</v>
      </c>
      <c r="BL928" s="16" t="s">
        <v>244</v>
      </c>
      <c r="BM928" s="142" t="s">
        <v>1914</v>
      </c>
    </row>
    <row r="929" spans="2:65" s="12" customFormat="1">
      <c r="B929" s="148"/>
      <c r="D929" s="144" t="s">
        <v>178</v>
      </c>
      <c r="E929" s="149" t="s">
        <v>1</v>
      </c>
      <c r="F929" s="150" t="s">
        <v>1915</v>
      </c>
      <c r="H929" s="151">
        <v>53.46</v>
      </c>
      <c r="I929" s="152"/>
      <c r="L929" s="148"/>
      <c r="M929" s="153"/>
      <c r="T929" s="154"/>
      <c r="AT929" s="149" t="s">
        <v>178</v>
      </c>
      <c r="AU929" s="149" t="s">
        <v>87</v>
      </c>
      <c r="AV929" s="12" t="s">
        <v>87</v>
      </c>
      <c r="AW929" s="12" t="s">
        <v>33</v>
      </c>
      <c r="AX929" s="12" t="s">
        <v>77</v>
      </c>
      <c r="AY929" s="149" t="s">
        <v>161</v>
      </c>
    </row>
    <row r="930" spans="2:65" s="13" customFormat="1">
      <c r="B930" s="155"/>
      <c r="D930" s="144" t="s">
        <v>178</v>
      </c>
      <c r="E930" s="156" t="s">
        <v>1</v>
      </c>
      <c r="F930" s="157" t="s">
        <v>180</v>
      </c>
      <c r="H930" s="158">
        <v>53.46</v>
      </c>
      <c r="I930" s="159"/>
      <c r="L930" s="155"/>
      <c r="M930" s="160"/>
      <c r="T930" s="161"/>
      <c r="AT930" s="156" t="s">
        <v>178</v>
      </c>
      <c r="AU930" s="156" t="s">
        <v>87</v>
      </c>
      <c r="AV930" s="13" t="s">
        <v>169</v>
      </c>
      <c r="AW930" s="13" t="s">
        <v>33</v>
      </c>
      <c r="AX930" s="13" t="s">
        <v>85</v>
      </c>
      <c r="AY930" s="156" t="s">
        <v>161</v>
      </c>
    </row>
    <row r="931" spans="2:65" s="1" customFormat="1" ht="33" customHeight="1">
      <c r="B931" s="31"/>
      <c r="C931" s="131" t="s">
        <v>1916</v>
      </c>
      <c r="D931" s="131" t="s">
        <v>164</v>
      </c>
      <c r="E931" s="132" t="s">
        <v>1917</v>
      </c>
      <c r="F931" s="133" t="s">
        <v>1918</v>
      </c>
      <c r="G931" s="134" t="s">
        <v>175</v>
      </c>
      <c r="H931" s="135">
        <v>155.87</v>
      </c>
      <c r="I931" s="136">
        <v>1812.72</v>
      </c>
      <c r="J931" s="137">
        <f>ROUND(I931*H931,2)</f>
        <v>282548.67</v>
      </c>
      <c r="K931" s="133" t="s">
        <v>168</v>
      </c>
      <c r="L931" s="31"/>
      <c r="M931" s="138" t="s">
        <v>1</v>
      </c>
      <c r="N931" s="139" t="s">
        <v>42</v>
      </c>
      <c r="P931" s="140">
        <f>O931*H931</f>
        <v>0</v>
      </c>
      <c r="Q931" s="140">
        <v>1.796E-2</v>
      </c>
      <c r="R931" s="140">
        <f>Q931*H931</f>
        <v>2.7994251999999999</v>
      </c>
      <c r="S931" s="140">
        <v>0</v>
      </c>
      <c r="T931" s="141">
        <f>S931*H931</f>
        <v>0</v>
      </c>
      <c r="AR931" s="142" t="s">
        <v>244</v>
      </c>
      <c r="AT931" s="142" t="s">
        <v>164</v>
      </c>
      <c r="AU931" s="142" t="s">
        <v>87</v>
      </c>
      <c r="AY931" s="16" t="s">
        <v>161</v>
      </c>
      <c r="BE931" s="143">
        <f>IF(N931="základní",J931,0)</f>
        <v>282548.67</v>
      </c>
      <c r="BF931" s="143">
        <f>IF(N931="snížená",J931,0)</f>
        <v>0</v>
      </c>
      <c r="BG931" s="143">
        <f>IF(N931="zákl. přenesená",J931,0)</f>
        <v>0</v>
      </c>
      <c r="BH931" s="143">
        <f>IF(N931="sníž. přenesená",J931,0)</f>
        <v>0</v>
      </c>
      <c r="BI931" s="143">
        <f>IF(N931="nulová",J931,0)</f>
        <v>0</v>
      </c>
      <c r="BJ931" s="16" t="s">
        <v>85</v>
      </c>
      <c r="BK931" s="143">
        <f>ROUND(I931*H931,2)</f>
        <v>282548.67</v>
      </c>
      <c r="BL931" s="16" t="s">
        <v>244</v>
      </c>
      <c r="BM931" s="142" t="s">
        <v>1919</v>
      </c>
    </row>
    <row r="932" spans="2:65" s="1" customFormat="1" ht="19.5">
      <c r="B932" s="31"/>
      <c r="D932" s="144" t="s">
        <v>171</v>
      </c>
      <c r="F932" s="145" t="s">
        <v>1910</v>
      </c>
      <c r="I932" s="146"/>
      <c r="L932" s="31"/>
      <c r="M932" s="147"/>
      <c r="T932" s="55"/>
      <c r="AT932" s="16" t="s">
        <v>171</v>
      </c>
      <c r="AU932" s="16" t="s">
        <v>87</v>
      </c>
    </row>
    <row r="933" spans="2:65" s="1" customFormat="1" ht="21.75" customHeight="1">
      <c r="B933" s="31"/>
      <c r="C933" s="173" t="s">
        <v>1920</v>
      </c>
      <c r="D933" s="173" t="s">
        <v>614</v>
      </c>
      <c r="E933" s="174" t="s">
        <v>1921</v>
      </c>
      <c r="F933" s="175" t="s">
        <v>1922</v>
      </c>
      <c r="G933" s="176" t="s">
        <v>175</v>
      </c>
      <c r="H933" s="177">
        <v>161</v>
      </c>
      <c r="I933" s="136">
        <v>1306.8800000000001</v>
      </c>
      <c r="J933" s="178">
        <f>ROUND(I933*H933,2)</f>
        <v>210407.67999999999</v>
      </c>
      <c r="K933" s="175" t="s">
        <v>168</v>
      </c>
      <c r="L933" s="179"/>
      <c r="M933" s="180" t="s">
        <v>1</v>
      </c>
      <c r="N933" s="181" t="s">
        <v>42</v>
      </c>
      <c r="P933" s="140">
        <f>O933*H933</f>
        <v>0</v>
      </c>
      <c r="Q933" s="140">
        <v>1.617E-2</v>
      </c>
      <c r="R933" s="140">
        <f>Q933*H933</f>
        <v>2.60337</v>
      </c>
      <c r="S933" s="140">
        <v>0</v>
      </c>
      <c r="T933" s="141">
        <f>S933*H933</f>
        <v>0</v>
      </c>
      <c r="AR933" s="142" t="s">
        <v>317</v>
      </c>
      <c r="AT933" s="142" t="s">
        <v>614</v>
      </c>
      <c r="AU933" s="142" t="s">
        <v>87</v>
      </c>
      <c r="AY933" s="16" t="s">
        <v>161</v>
      </c>
      <c r="BE933" s="143">
        <f>IF(N933="základní",J933,0)</f>
        <v>210407.67999999999</v>
      </c>
      <c r="BF933" s="143">
        <f>IF(N933="snížená",J933,0)</f>
        <v>0</v>
      </c>
      <c r="BG933" s="143">
        <f>IF(N933="zákl. přenesená",J933,0)</f>
        <v>0</v>
      </c>
      <c r="BH933" s="143">
        <f>IF(N933="sníž. přenesená",J933,0)</f>
        <v>0</v>
      </c>
      <c r="BI933" s="143">
        <f>IF(N933="nulová",J933,0)</f>
        <v>0</v>
      </c>
      <c r="BJ933" s="16" t="s">
        <v>85</v>
      </c>
      <c r="BK933" s="143">
        <f>ROUND(I933*H933,2)</f>
        <v>210407.67999999999</v>
      </c>
      <c r="BL933" s="16" t="s">
        <v>244</v>
      </c>
      <c r="BM933" s="142" t="s">
        <v>1923</v>
      </c>
    </row>
    <row r="934" spans="2:65" s="1" customFormat="1" ht="24.2" customHeight="1">
      <c r="B934" s="31"/>
      <c r="C934" s="131" t="s">
        <v>1924</v>
      </c>
      <c r="D934" s="131" t="s">
        <v>164</v>
      </c>
      <c r="E934" s="132" t="s">
        <v>1925</v>
      </c>
      <c r="F934" s="133" t="s">
        <v>1926</v>
      </c>
      <c r="G934" s="134" t="s">
        <v>1380</v>
      </c>
      <c r="H934" s="182">
        <v>5000</v>
      </c>
      <c r="I934" s="136">
        <v>1.1074886799999999</v>
      </c>
      <c r="J934" s="137">
        <f>ROUND(I934*H934,2)</f>
        <v>5537.44</v>
      </c>
      <c r="K934" s="133" t="s">
        <v>168</v>
      </c>
      <c r="L934" s="31"/>
      <c r="M934" s="138" t="s">
        <v>1</v>
      </c>
      <c r="N934" s="139" t="s">
        <v>42</v>
      </c>
      <c r="P934" s="140">
        <f>O934*H934</f>
        <v>0</v>
      </c>
      <c r="Q934" s="140">
        <v>0</v>
      </c>
      <c r="R934" s="140">
        <f>Q934*H934</f>
        <v>0</v>
      </c>
      <c r="S934" s="140">
        <v>0</v>
      </c>
      <c r="T934" s="141">
        <f>S934*H934</f>
        <v>0</v>
      </c>
      <c r="AR934" s="142" t="s">
        <v>244</v>
      </c>
      <c r="AT934" s="142" t="s">
        <v>164</v>
      </c>
      <c r="AU934" s="142" t="s">
        <v>87</v>
      </c>
      <c r="AY934" s="16" t="s">
        <v>161</v>
      </c>
      <c r="BE934" s="143">
        <f>IF(N934="základní",J934,0)</f>
        <v>5537.44</v>
      </c>
      <c r="BF934" s="143">
        <f>IF(N934="snížená",J934,0)</f>
        <v>0</v>
      </c>
      <c r="BG934" s="143">
        <f>IF(N934="zákl. přenesená",J934,0)</f>
        <v>0</v>
      </c>
      <c r="BH934" s="143">
        <f>IF(N934="sníž. přenesená",J934,0)</f>
        <v>0</v>
      </c>
      <c r="BI934" s="143">
        <f>IF(N934="nulová",J934,0)</f>
        <v>0</v>
      </c>
      <c r="BJ934" s="16" t="s">
        <v>85</v>
      </c>
      <c r="BK934" s="143">
        <f>ROUND(I934*H934,2)</f>
        <v>5537.44</v>
      </c>
      <c r="BL934" s="16" t="s">
        <v>244</v>
      </c>
      <c r="BM934" s="142" t="s">
        <v>1927</v>
      </c>
    </row>
    <row r="935" spans="2:65" s="11" customFormat="1" ht="22.9" customHeight="1">
      <c r="B935" s="119"/>
      <c r="D935" s="120" t="s">
        <v>76</v>
      </c>
      <c r="E935" s="129" t="s">
        <v>490</v>
      </c>
      <c r="F935" s="129" t="s">
        <v>491</v>
      </c>
      <c r="I935" s="122"/>
      <c r="J935" s="130">
        <f>BK935</f>
        <v>330616.09999999998</v>
      </c>
      <c r="L935" s="119"/>
      <c r="M935" s="124"/>
      <c r="P935" s="125">
        <f>SUM(P936:P952)</f>
        <v>0</v>
      </c>
      <c r="R935" s="125">
        <f>SUM(R936:R952)</f>
        <v>1.7625825800000003</v>
      </c>
      <c r="T935" s="126">
        <f>SUM(T936:T952)</f>
        <v>0</v>
      </c>
      <c r="AR935" s="120" t="s">
        <v>87</v>
      </c>
      <c r="AT935" s="127" t="s">
        <v>76</v>
      </c>
      <c r="AU935" s="127" t="s">
        <v>85</v>
      </c>
      <c r="AY935" s="120" t="s">
        <v>161</v>
      </c>
      <c r="BK935" s="128">
        <f>SUM(BK936:BK952)</f>
        <v>330616.09999999998</v>
      </c>
    </row>
    <row r="936" spans="2:65" s="1" customFormat="1" ht="33" customHeight="1">
      <c r="B936" s="31"/>
      <c r="C936" s="131" t="s">
        <v>1928</v>
      </c>
      <c r="D936" s="131" t="s">
        <v>164</v>
      </c>
      <c r="E936" s="132" t="s">
        <v>1929</v>
      </c>
      <c r="F936" s="133" t="s">
        <v>1930</v>
      </c>
      <c r="G936" s="134" t="s">
        <v>175</v>
      </c>
      <c r="H936" s="135">
        <v>204.75</v>
      </c>
      <c r="I936" s="136">
        <v>229.3</v>
      </c>
      <c r="J936" s="137">
        <f>ROUND(I936*H936,2)</f>
        <v>46949.18</v>
      </c>
      <c r="K936" s="133" t="s">
        <v>168</v>
      </c>
      <c r="L936" s="31"/>
      <c r="M936" s="138" t="s">
        <v>1</v>
      </c>
      <c r="N936" s="139" t="s">
        <v>42</v>
      </c>
      <c r="P936" s="140">
        <f>O936*H936</f>
        <v>0</v>
      </c>
      <c r="Q936" s="140">
        <v>4.5500000000000002E-3</v>
      </c>
      <c r="R936" s="140">
        <f>Q936*H936</f>
        <v>0.93161250000000007</v>
      </c>
      <c r="S936" s="140">
        <v>0</v>
      </c>
      <c r="T936" s="141">
        <f>S936*H936</f>
        <v>0</v>
      </c>
      <c r="AR936" s="142" t="s">
        <v>244</v>
      </c>
      <c r="AT936" s="142" t="s">
        <v>164</v>
      </c>
      <c r="AU936" s="142" t="s">
        <v>87</v>
      </c>
      <c r="AY936" s="16" t="s">
        <v>161</v>
      </c>
      <c r="BE936" s="143">
        <f>IF(N936="základní",J936,0)</f>
        <v>46949.18</v>
      </c>
      <c r="BF936" s="143">
        <f>IF(N936="snížená",J936,0)</f>
        <v>0</v>
      </c>
      <c r="BG936" s="143">
        <f>IF(N936="zákl. přenesená",J936,0)</f>
        <v>0</v>
      </c>
      <c r="BH936" s="143">
        <f>IF(N936="sníž. přenesená",J936,0)</f>
        <v>0</v>
      </c>
      <c r="BI936" s="143">
        <f>IF(N936="nulová",J936,0)</f>
        <v>0</v>
      </c>
      <c r="BJ936" s="16" t="s">
        <v>85</v>
      </c>
      <c r="BK936" s="143">
        <f>ROUND(I936*H936,2)</f>
        <v>46949.18</v>
      </c>
      <c r="BL936" s="16" t="s">
        <v>244</v>
      </c>
      <c r="BM936" s="142" t="s">
        <v>1931</v>
      </c>
    </row>
    <row r="937" spans="2:65" s="1" customFormat="1" ht="29.25">
      <c r="B937" s="31"/>
      <c r="D937" s="144" t="s">
        <v>171</v>
      </c>
      <c r="F937" s="145" t="s">
        <v>1932</v>
      </c>
      <c r="I937" s="146"/>
      <c r="L937" s="31"/>
      <c r="M937" s="147"/>
      <c r="T937" s="55"/>
      <c r="AT937" s="16" t="s">
        <v>171</v>
      </c>
      <c r="AU937" s="16" t="s">
        <v>87</v>
      </c>
    </row>
    <row r="938" spans="2:65" s="1" customFormat="1" ht="16.5" customHeight="1">
      <c r="B938" s="31"/>
      <c r="C938" s="131" t="s">
        <v>1933</v>
      </c>
      <c r="D938" s="131" t="s">
        <v>164</v>
      </c>
      <c r="E938" s="132" t="s">
        <v>1934</v>
      </c>
      <c r="F938" s="133" t="s">
        <v>1935</v>
      </c>
      <c r="G938" s="134" t="s">
        <v>175</v>
      </c>
      <c r="H938" s="135">
        <v>213.6</v>
      </c>
      <c r="I938" s="136">
        <v>247.05</v>
      </c>
      <c r="J938" s="137">
        <f>ROUND(I938*H938,2)</f>
        <v>52769.88</v>
      </c>
      <c r="K938" s="133" t="s">
        <v>168</v>
      </c>
      <c r="L938" s="31"/>
      <c r="M938" s="138" t="s">
        <v>1</v>
      </c>
      <c r="N938" s="139" t="s">
        <v>42</v>
      </c>
      <c r="P938" s="140">
        <f>O938*H938</f>
        <v>0</v>
      </c>
      <c r="Q938" s="140">
        <v>4.0000000000000002E-4</v>
      </c>
      <c r="R938" s="140">
        <f>Q938*H938</f>
        <v>8.5440000000000002E-2</v>
      </c>
      <c r="S938" s="140">
        <v>0</v>
      </c>
      <c r="T938" s="141">
        <f>S938*H938</f>
        <v>0</v>
      </c>
      <c r="AR938" s="142" t="s">
        <v>244</v>
      </c>
      <c r="AT938" s="142" t="s">
        <v>164</v>
      </c>
      <c r="AU938" s="142" t="s">
        <v>87</v>
      </c>
      <c r="AY938" s="16" t="s">
        <v>161</v>
      </c>
      <c r="BE938" s="143">
        <f>IF(N938="základní",J938,0)</f>
        <v>52769.88</v>
      </c>
      <c r="BF938" s="143">
        <f>IF(N938="snížená",J938,0)</f>
        <v>0</v>
      </c>
      <c r="BG938" s="143">
        <f>IF(N938="zákl. přenesená",J938,0)</f>
        <v>0</v>
      </c>
      <c r="BH938" s="143">
        <f>IF(N938="sníž. přenesená",J938,0)</f>
        <v>0</v>
      </c>
      <c r="BI938" s="143">
        <f>IF(N938="nulová",J938,0)</f>
        <v>0</v>
      </c>
      <c r="BJ938" s="16" t="s">
        <v>85</v>
      </c>
      <c r="BK938" s="143">
        <f>ROUND(I938*H938,2)</f>
        <v>52769.88</v>
      </c>
      <c r="BL938" s="16" t="s">
        <v>244</v>
      </c>
      <c r="BM938" s="142" t="s">
        <v>1936</v>
      </c>
    </row>
    <row r="939" spans="2:65" s="1" customFormat="1" ht="19.5">
      <c r="B939" s="31"/>
      <c r="D939" s="144" t="s">
        <v>171</v>
      </c>
      <c r="F939" s="145" t="s">
        <v>1937</v>
      </c>
      <c r="I939" s="146"/>
      <c r="L939" s="31"/>
      <c r="M939" s="147"/>
      <c r="T939" s="55"/>
      <c r="AT939" s="16" t="s">
        <v>171</v>
      </c>
      <c r="AU939" s="16" t="s">
        <v>87</v>
      </c>
    </row>
    <row r="940" spans="2:65" s="12" customFormat="1">
      <c r="B940" s="148"/>
      <c r="D940" s="144" t="s">
        <v>178</v>
      </c>
      <c r="E940" s="149" t="s">
        <v>1</v>
      </c>
      <c r="F940" s="150" t="s">
        <v>1938</v>
      </c>
      <c r="H940" s="151">
        <v>213.6</v>
      </c>
      <c r="I940" s="152"/>
      <c r="L940" s="148"/>
      <c r="M940" s="153"/>
      <c r="T940" s="154"/>
      <c r="AT940" s="149" t="s">
        <v>178</v>
      </c>
      <c r="AU940" s="149" t="s">
        <v>87</v>
      </c>
      <c r="AV940" s="12" t="s">
        <v>87</v>
      </c>
      <c r="AW940" s="12" t="s">
        <v>33</v>
      </c>
      <c r="AX940" s="12" t="s">
        <v>77</v>
      </c>
      <c r="AY940" s="149" t="s">
        <v>161</v>
      </c>
    </row>
    <row r="941" spans="2:65" s="13" customFormat="1">
      <c r="B941" s="155"/>
      <c r="D941" s="144" t="s">
        <v>178</v>
      </c>
      <c r="E941" s="156" t="s">
        <v>1</v>
      </c>
      <c r="F941" s="157" t="s">
        <v>180</v>
      </c>
      <c r="H941" s="158">
        <v>213.6</v>
      </c>
      <c r="I941" s="159"/>
      <c r="L941" s="155"/>
      <c r="M941" s="160"/>
      <c r="T941" s="161"/>
      <c r="AT941" s="156" t="s">
        <v>178</v>
      </c>
      <c r="AU941" s="156" t="s">
        <v>87</v>
      </c>
      <c r="AV941" s="13" t="s">
        <v>169</v>
      </c>
      <c r="AW941" s="13" t="s">
        <v>33</v>
      </c>
      <c r="AX941" s="13" t="s">
        <v>85</v>
      </c>
      <c r="AY941" s="156" t="s">
        <v>161</v>
      </c>
    </row>
    <row r="942" spans="2:65" s="1" customFormat="1" ht="49.15" customHeight="1">
      <c r="B942" s="31"/>
      <c r="C942" s="173" t="s">
        <v>1939</v>
      </c>
      <c r="D942" s="173" t="s">
        <v>614</v>
      </c>
      <c r="E942" s="174" t="s">
        <v>1940</v>
      </c>
      <c r="F942" s="175" t="s">
        <v>1941</v>
      </c>
      <c r="G942" s="176" t="s">
        <v>175</v>
      </c>
      <c r="H942" s="177">
        <v>234.96</v>
      </c>
      <c r="I942" s="136">
        <v>900</v>
      </c>
      <c r="J942" s="178">
        <f>ROUND(I942*H942,2)</f>
        <v>211464</v>
      </c>
      <c r="K942" s="175" t="s">
        <v>168</v>
      </c>
      <c r="L942" s="179"/>
      <c r="M942" s="180" t="s">
        <v>1</v>
      </c>
      <c r="N942" s="181" t="s">
        <v>42</v>
      </c>
      <c r="P942" s="140">
        <f>O942*H942</f>
        <v>0</v>
      </c>
      <c r="Q942" s="140">
        <v>2.98E-3</v>
      </c>
      <c r="R942" s="140">
        <f>Q942*H942</f>
        <v>0.70018080000000005</v>
      </c>
      <c r="S942" s="140">
        <v>0</v>
      </c>
      <c r="T942" s="141">
        <f>S942*H942</f>
        <v>0</v>
      </c>
      <c r="AR942" s="142" t="s">
        <v>317</v>
      </c>
      <c r="AT942" s="142" t="s">
        <v>614</v>
      </c>
      <c r="AU942" s="142" t="s">
        <v>87</v>
      </c>
      <c r="AY942" s="16" t="s">
        <v>161</v>
      </c>
      <c r="BE942" s="143">
        <f>IF(N942="základní",J942,0)</f>
        <v>211464</v>
      </c>
      <c r="BF942" s="143">
        <f>IF(N942="snížená",J942,0)</f>
        <v>0</v>
      </c>
      <c r="BG942" s="143">
        <f>IF(N942="zákl. přenesená",J942,0)</f>
        <v>0</v>
      </c>
      <c r="BH942" s="143">
        <f>IF(N942="sníž. přenesená",J942,0)</f>
        <v>0</v>
      </c>
      <c r="BI942" s="143">
        <f>IF(N942="nulová",J942,0)</f>
        <v>0</v>
      </c>
      <c r="BJ942" s="16" t="s">
        <v>85</v>
      </c>
      <c r="BK942" s="143">
        <f>ROUND(I942*H942,2)</f>
        <v>211464</v>
      </c>
      <c r="BL942" s="16" t="s">
        <v>244</v>
      </c>
      <c r="BM942" s="142" t="s">
        <v>1942</v>
      </c>
    </row>
    <row r="943" spans="2:65" s="12" customFormat="1">
      <c r="B943" s="148"/>
      <c r="D943" s="144" t="s">
        <v>178</v>
      </c>
      <c r="E943" s="149" t="s">
        <v>1</v>
      </c>
      <c r="F943" s="150" t="s">
        <v>1943</v>
      </c>
      <c r="H943" s="151">
        <v>234.96</v>
      </c>
      <c r="I943" s="152"/>
      <c r="L943" s="148"/>
      <c r="M943" s="153"/>
      <c r="T943" s="154"/>
      <c r="AT943" s="149" t="s">
        <v>178</v>
      </c>
      <c r="AU943" s="149" t="s">
        <v>87</v>
      </c>
      <c r="AV943" s="12" t="s">
        <v>87</v>
      </c>
      <c r="AW943" s="12" t="s">
        <v>33</v>
      </c>
      <c r="AX943" s="12" t="s">
        <v>77</v>
      </c>
      <c r="AY943" s="149" t="s">
        <v>161</v>
      </c>
    </row>
    <row r="944" spans="2:65" s="13" customFormat="1">
      <c r="B944" s="155"/>
      <c r="D944" s="144" t="s">
        <v>178</v>
      </c>
      <c r="E944" s="156" t="s">
        <v>1</v>
      </c>
      <c r="F944" s="157" t="s">
        <v>180</v>
      </c>
      <c r="H944" s="158">
        <v>234.96</v>
      </c>
      <c r="I944" s="159"/>
      <c r="L944" s="155"/>
      <c r="M944" s="160"/>
      <c r="T944" s="161"/>
      <c r="AT944" s="156" t="s">
        <v>178</v>
      </c>
      <c r="AU944" s="156" t="s">
        <v>87</v>
      </c>
      <c r="AV944" s="13" t="s">
        <v>169</v>
      </c>
      <c r="AW944" s="13" t="s">
        <v>33</v>
      </c>
      <c r="AX944" s="13" t="s">
        <v>85</v>
      </c>
      <c r="AY944" s="156" t="s">
        <v>161</v>
      </c>
    </row>
    <row r="945" spans="2:65" s="1" customFormat="1" ht="16.5" customHeight="1">
      <c r="B945" s="31"/>
      <c r="C945" s="131" t="s">
        <v>1944</v>
      </c>
      <c r="D945" s="131" t="s">
        <v>164</v>
      </c>
      <c r="E945" s="132" t="s">
        <v>1945</v>
      </c>
      <c r="F945" s="133" t="s">
        <v>1946</v>
      </c>
      <c r="G945" s="134" t="s">
        <v>207</v>
      </c>
      <c r="H945" s="135">
        <v>193.47</v>
      </c>
      <c r="I945" s="136">
        <v>75.25</v>
      </c>
      <c r="J945" s="137">
        <f>ROUND(I945*H945,2)</f>
        <v>14558.62</v>
      </c>
      <c r="K945" s="133" t="s">
        <v>168</v>
      </c>
      <c r="L945" s="31"/>
      <c r="M945" s="138" t="s">
        <v>1</v>
      </c>
      <c r="N945" s="139" t="s">
        <v>42</v>
      </c>
      <c r="P945" s="140">
        <f>O945*H945</f>
        <v>0</v>
      </c>
      <c r="Q945" s="140">
        <v>1.0000000000000001E-5</v>
      </c>
      <c r="R945" s="140">
        <f>Q945*H945</f>
        <v>1.9347000000000001E-3</v>
      </c>
      <c r="S945" s="140">
        <v>0</v>
      </c>
      <c r="T945" s="141">
        <f>S945*H945</f>
        <v>0</v>
      </c>
      <c r="AR945" s="142" t="s">
        <v>244</v>
      </c>
      <c r="AT945" s="142" t="s">
        <v>164</v>
      </c>
      <c r="AU945" s="142" t="s">
        <v>87</v>
      </c>
      <c r="AY945" s="16" t="s">
        <v>161</v>
      </c>
      <c r="BE945" s="143">
        <f>IF(N945="základní",J945,0)</f>
        <v>14558.62</v>
      </c>
      <c r="BF945" s="143">
        <f>IF(N945="snížená",J945,0)</f>
        <v>0</v>
      </c>
      <c r="BG945" s="143">
        <f>IF(N945="zákl. přenesená",J945,0)</f>
        <v>0</v>
      </c>
      <c r="BH945" s="143">
        <f>IF(N945="sníž. přenesená",J945,0)</f>
        <v>0</v>
      </c>
      <c r="BI945" s="143">
        <f>IF(N945="nulová",J945,0)</f>
        <v>0</v>
      </c>
      <c r="BJ945" s="16" t="s">
        <v>85</v>
      </c>
      <c r="BK945" s="143">
        <f>ROUND(I945*H945,2)</f>
        <v>14558.62</v>
      </c>
      <c r="BL945" s="16" t="s">
        <v>244</v>
      </c>
      <c r="BM945" s="142" t="s">
        <v>1947</v>
      </c>
    </row>
    <row r="946" spans="2:65" s="1" customFormat="1" ht="19.5">
      <c r="B946" s="31"/>
      <c r="D946" s="144" t="s">
        <v>171</v>
      </c>
      <c r="F946" s="145" t="s">
        <v>1937</v>
      </c>
      <c r="I946" s="146"/>
      <c r="L946" s="31"/>
      <c r="M946" s="147"/>
      <c r="T946" s="55"/>
      <c r="AT946" s="16" t="s">
        <v>171</v>
      </c>
      <c r="AU946" s="16" t="s">
        <v>87</v>
      </c>
    </row>
    <row r="947" spans="2:65" s="12" customFormat="1">
      <c r="B947" s="148"/>
      <c r="D947" s="144" t="s">
        <v>178</v>
      </c>
      <c r="E947" s="149" t="s">
        <v>1</v>
      </c>
      <c r="F947" s="150" t="s">
        <v>1948</v>
      </c>
      <c r="H947" s="151">
        <v>193.47</v>
      </c>
      <c r="I947" s="152"/>
      <c r="L947" s="148"/>
      <c r="M947" s="153"/>
      <c r="T947" s="154"/>
      <c r="AT947" s="149" t="s">
        <v>178</v>
      </c>
      <c r="AU947" s="149" t="s">
        <v>87</v>
      </c>
      <c r="AV947" s="12" t="s">
        <v>87</v>
      </c>
      <c r="AW947" s="12" t="s">
        <v>33</v>
      </c>
      <c r="AX947" s="12" t="s">
        <v>77</v>
      </c>
      <c r="AY947" s="149" t="s">
        <v>161</v>
      </c>
    </row>
    <row r="948" spans="2:65" s="13" customFormat="1">
      <c r="B948" s="155"/>
      <c r="D948" s="144" t="s">
        <v>178</v>
      </c>
      <c r="E948" s="156" t="s">
        <v>1</v>
      </c>
      <c r="F948" s="157" t="s">
        <v>180</v>
      </c>
      <c r="H948" s="158">
        <v>193.47</v>
      </c>
      <c r="I948" s="159"/>
      <c r="L948" s="155"/>
      <c r="M948" s="160"/>
      <c r="T948" s="161"/>
      <c r="AT948" s="156" t="s">
        <v>178</v>
      </c>
      <c r="AU948" s="156" t="s">
        <v>87</v>
      </c>
      <c r="AV948" s="13" t="s">
        <v>169</v>
      </c>
      <c r="AW948" s="13" t="s">
        <v>33</v>
      </c>
      <c r="AX948" s="13" t="s">
        <v>85</v>
      </c>
      <c r="AY948" s="156" t="s">
        <v>161</v>
      </c>
    </row>
    <row r="949" spans="2:65" s="1" customFormat="1" ht="16.5" customHeight="1">
      <c r="B949" s="31"/>
      <c r="C949" s="173" t="s">
        <v>1949</v>
      </c>
      <c r="D949" s="173" t="s">
        <v>614</v>
      </c>
      <c r="E949" s="174" t="s">
        <v>1950</v>
      </c>
      <c r="F949" s="175" t="s">
        <v>1951</v>
      </c>
      <c r="G949" s="176" t="s">
        <v>207</v>
      </c>
      <c r="H949" s="177">
        <v>197.339</v>
      </c>
      <c r="I949" s="136">
        <v>23.89</v>
      </c>
      <c r="J949" s="178">
        <f>ROUND(I949*H949,2)</f>
        <v>4714.43</v>
      </c>
      <c r="K949" s="175" t="s">
        <v>168</v>
      </c>
      <c r="L949" s="179"/>
      <c r="M949" s="180" t="s">
        <v>1</v>
      </c>
      <c r="N949" s="181" t="s">
        <v>42</v>
      </c>
      <c r="P949" s="140">
        <f>O949*H949</f>
        <v>0</v>
      </c>
      <c r="Q949" s="140">
        <v>2.2000000000000001E-4</v>
      </c>
      <c r="R949" s="140">
        <f>Q949*H949</f>
        <v>4.3414580000000001E-2</v>
      </c>
      <c r="S949" s="140">
        <v>0</v>
      </c>
      <c r="T949" s="141">
        <f>S949*H949</f>
        <v>0</v>
      </c>
      <c r="AR949" s="142" t="s">
        <v>317</v>
      </c>
      <c r="AT949" s="142" t="s">
        <v>614</v>
      </c>
      <c r="AU949" s="142" t="s">
        <v>87</v>
      </c>
      <c r="AY949" s="16" t="s">
        <v>161</v>
      </c>
      <c r="BE949" s="143">
        <f>IF(N949="základní",J949,0)</f>
        <v>4714.43</v>
      </c>
      <c r="BF949" s="143">
        <f>IF(N949="snížená",J949,0)</f>
        <v>0</v>
      </c>
      <c r="BG949" s="143">
        <f>IF(N949="zákl. přenesená",J949,0)</f>
        <v>0</v>
      </c>
      <c r="BH949" s="143">
        <f>IF(N949="sníž. přenesená",J949,0)</f>
        <v>0</v>
      </c>
      <c r="BI949" s="143">
        <f>IF(N949="nulová",J949,0)</f>
        <v>0</v>
      </c>
      <c r="BJ949" s="16" t="s">
        <v>85</v>
      </c>
      <c r="BK949" s="143">
        <f>ROUND(I949*H949,2)</f>
        <v>4714.43</v>
      </c>
      <c r="BL949" s="16" t="s">
        <v>244</v>
      </c>
      <c r="BM949" s="142" t="s">
        <v>1952</v>
      </c>
    </row>
    <row r="950" spans="2:65" s="12" customFormat="1">
      <c r="B950" s="148"/>
      <c r="D950" s="144" t="s">
        <v>178</v>
      </c>
      <c r="E950" s="149" t="s">
        <v>1</v>
      </c>
      <c r="F950" s="150" t="s">
        <v>1953</v>
      </c>
      <c r="H950" s="151">
        <v>197.339</v>
      </c>
      <c r="I950" s="152"/>
      <c r="L950" s="148"/>
      <c r="M950" s="153"/>
      <c r="T950" s="154"/>
      <c r="AT950" s="149" t="s">
        <v>178</v>
      </c>
      <c r="AU950" s="149" t="s">
        <v>87</v>
      </c>
      <c r="AV950" s="12" t="s">
        <v>87</v>
      </c>
      <c r="AW950" s="12" t="s">
        <v>33</v>
      </c>
      <c r="AX950" s="12" t="s">
        <v>77</v>
      </c>
      <c r="AY950" s="149" t="s">
        <v>161</v>
      </c>
    </row>
    <row r="951" spans="2:65" s="13" customFormat="1">
      <c r="B951" s="155"/>
      <c r="D951" s="144" t="s">
        <v>178</v>
      </c>
      <c r="E951" s="156" t="s">
        <v>1</v>
      </c>
      <c r="F951" s="157" t="s">
        <v>180</v>
      </c>
      <c r="H951" s="158">
        <v>197.339</v>
      </c>
      <c r="I951" s="159"/>
      <c r="L951" s="155"/>
      <c r="M951" s="160"/>
      <c r="T951" s="161"/>
      <c r="AT951" s="156" t="s">
        <v>178</v>
      </c>
      <c r="AU951" s="156" t="s">
        <v>87</v>
      </c>
      <c r="AV951" s="13" t="s">
        <v>169</v>
      </c>
      <c r="AW951" s="13" t="s">
        <v>33</v>
      </c>
      <c r="AX951" s="13" t="s">
        <v>85</v>
      </c>
      <c r="AY951" s="156" t="s">
        <v>161</v>
      </c>
    </row>
    <row r="952" spans="2:65" s="1" customFormat="1" ht="24.2" customHeight="1">
      <c r="B952" s="31"/>
      <c r="C952" s="131" t="s">
        <v>1954</v>
      </c>
      <c r="D952" s="131" t="s">
        <v>164</v>
      </c>
      <c r="E952" s="132" t="s">
        <v>1955</v>
      </c>
      <c r="F952" s="133" t="s">
        <v>1956</v>
      </c>
      <c r="G952" s="134" t="s">
        <v>1380</v>
      </c>
      <c r="H952" s="182">
        <v>500</v>
      </c>
      <c r="I952" s="136">
        <v>0.31997365</v>
      </c>
      <c r="J952" s="137">
        <f>ROUND(I952*H952,2)</f>
        <v>159.99</v>
      </c>
      <c r="K952" s="133" t="s">
        <v>168</v>
      </c>
      <c r="L952" s="31"/>
      <c r="M952" s="138" t="s">
        <v>1</v>
      </c>
      <c r="N952" s="139" t="s">
        <v>42</v>
      </c>
      <c r="P952" s="140">
        <f>O952*H952</f>
        <v>0</v>
      </c>
      <c r="Q952" s="140">
        <v>0</v>
      </c>
      <c r="R952" s="140">
        <f>Q952*H952</f>
        <v>0</v>
      </c>
      <c r="S952" s="140">
        <v>0</v>
      </c>
      <c r="T952" s="141">
        <f>S952*H952</f>
        <v>0</v>
      </c>
      <c r="AR952" s="142" t="s">
        <v>244</v>
      </c>
      <c r="AT952" s="142" t="s">
        <v>164</v>
      </c>
      <c r="AU952" s="142" t="s">
        <v>87</v>
      </c>
      <c r="AY952" s="16" t="s">
        <v>161</v>
      </c>
      <c r="BE952" s="143">
        <f>IF(N952="základní",J952,0)</f>
        <v>159.99</v>
      </c>
      <c r="BF952" s="143">
        <f>IF(N952="snížená",J952,0)</f>
        <v>0</v>
      </c>
      <c r="BG952" s="143">
        <f>IF(N952="zákl. přenesená",J952,0)</f>
        <v>0</v>
      </c>
      <c r="BH952" s="143">
        <f>IF(N952="sníž. přenesená",J952,0)</f>
        <v>0</v>
      </c>
      <c r="BI952" s="143">
        <f>IF(N952="nulová",J952,0)</f>
        <v>0</v>
      </c>
      <c r="BJ952" s="16" t="s">
        <v>85</v>
      </c>
      <c r="BK952" s="143">
        <f>ROUND(I952*H952,2)</f>
        <v>159.99</v>
      </c>
      <c r="BL952" s="16" t="s">
        <v>244</v>
      </c>
      <c r="BM952" s="142" t="s">
        <v>1957</v>
      </c>
    </row>
    <row r="953" spans="2:65" s="11" customFormat="1" ht="22.9" customHeight="1">
      <c r="B953" s="119"/>
      <c r="D953" s="120" t="s">
        <v>76</v>
      </c>
      <c r="E953" s="129" t="s">
        <v>1958</v>
      </c>
      <c r="F953" s="129" t="s">
        <v>1959</v>
      </c>
      <c r="I953" s="122"/>
      <c r="J953" s="130">
        <f>BK953</f>
        <v>679756.45</v>
      </c>
      <c r="L953" s="119"/>
      <c r="M953" s="124"/>
      <c r="P953" s="125">
        <f>SUM(P954:P975)</f>
        <v>0</v>
      </c>
      <c r="R953" s="125">
        <f>SUM(R954:R975)</f>
        <v>9.8577174000000003</v>
      </c>
      <c r="T953" s="126">
        <f>SUM(T954:T975)</f>
        <v>0</v>
      </c>
      <c r="AR953" s="120" t="s">
        <v>87</v>
      </c>
      <c r="AT953" s="127" t="s">
        <v>76</v>
      </c>
      <c r="AU953" s="127" t="s">
        <v>85</v>
      </c>
      <c r="AY953" s="120" t="s">
        <v>161</v>
      </c>
      <c r="BK953" s="128">
        <f>SUM(BK954:BK975)</f>
        <v>679756.45</v>
      </c>
    </row>
    <row r="954" spans="2:65" s="1" customFormat="1" ht="21.75" customHeight="1">
      <c r="B954" s="31"/>
      <c r="C954" s="131" t="s">
        <v>1960</v>
      </c>
      <c r="D954" s="131" t="s">
        <v>164</v>
      </c>
      <c r="E954" s="132" t="s">
        <v>1961</v>
      </c>
      <c r="F954" s="133" t="s">
        <v>1962</v>
      </c>
      <c r="G954" s="134" t="s">
        <v>207</v>
      </c>
      <c r="H954" s="135">
        <v>18.2</v>
      </c>
      <c r="I954" s="136">
        <v>40.97</v>
      </c>
      <c r="J954" s="137">
        <f>ROUND(I954*H954,2)</f>
        <v>745.65</v>
      </c>
      <c r="K954" s="133" t="s">
        <v>168</v>
      </c>
      <c r="L954" s="31"/>
      <c r="M954" s="138" t="s">
        <v>1</v>
      </c>
      <c r="N954" s="139" t="s">
        <v>42</v>
      </c>
      <c r="P954" s="140">
        <f>O954*H954</f>
        <v>0</v>
      </c>
      <c r="Q954" s="140">
        <v>2.0000000000000001E-4</v>
      </c>
      <c r="R954" s="140">
        <f>Q954*H954</f>
        <v>3.64E-3</v>
      </c>
      <c r="S954" s="140">
        <v>0</v>
      </c>
      <c r="T954" s="141">
        <f>S954*H954</f>
        <v>0</v>
      </c>
      <c r="AR954" s="142" t="s">
        <v>244</v>
      </c>
      <c r="AT954" s="142" t="s">
        <v>164</v>
      </c>
      <c r="AU954" s="142" t="s">
        <v>87</v>
      </c>
      <c r="AY954" s="16" t="s">
        <v>161</v>
      </c>
      <c r="BE954" s="143">
        <f>IF(N954="základní",J954,0)</f>
        <v>745.65</v>
      </c>
      <c r="BF954" s="143">
        <f>IF(N954="snížená",J954,0)</f>
        <v>0</v>
      </c>
      <c r="BG954" s="143">
        <f>IF(N954="zákl. přenesená",J954,0)</f>
        <v>0</v>
      </c>
      <c r="BH954" s="143">
        <f>IF(N954="sníž. přenesená",J954,0)</f>
        <v>0</v>
      </c>
      <c r="BI954" s="143">
        <f>IF(N954="nulová",J954,0)</f>
        <v>0</v>
      </c>
      <c r="BJ954" s="16" t="s">
        <v>85</v>
      </c>
      <c r="BK954" s="143">
        <f>ROUND(I954*H954,2)</f>
        <v>745.65</v>
      </c>
      <c r="BL954" s="16" t="s">
        <v>244</v>
      </c>
      <c r="BM954" s="142" t="s">
        <v>1963</v>
      </c>
    </row>
    <row r="955" spans="2:65" s="1" customFormat="1" ht="16.5" customHeight="1">
      <c r="B955" s="31"/>
      <c r="C955" s="173" t="s">
        <v>1964</v>
      </c>
      <c r="D955" s="173" t="s">
        <v>614</v>
      </c>
      <c r="E955" s="174" t="s">
        <v>1965</v>
      </c>
      <c r="F955" s="175" t="s">
        <v>1966</v>
      </c>
      <c r="G955" s="176" t="s">
        <v>207</v>
      </c>
      <c r="H955" s="177">
        <v>20.02</v>
      </c>
      <c r="I955" s="136">
        <v>45.03</v>
      </c>
      <c r="J955" s="178">
        <f>ROUND(I955*H955,2)</f>
        <v>901.5</v>
      </c>
      <c r="K955" s="175" t="s">
        <v>168</v>
      </c>
      <c r="L955" s="179"/>
      <c r="M955" s="180" t="s">
        <v>1</v>
      </c>
      <c r="N955" s="181" t="s">
        <v>42</v>
      </c>
      <c r="P955" s="140">
        <f>O955*H955</f>
        <v>0</v>
      </c>
      <c r="Q955" s="140">
        <v>1.2E-4</v>
      </c>
      <c r="R955" s="140">
        <f>Q955*H955</f>
        <v>2.4023999999999998E-3</v>
      </c>
      <c r="S955" s="140">
        <v>0</v>
      </c>
      <c r="T955" s="141">
        <f>S955*H955</f>
        <v>0</v>
      </c>
      <c r="AR955" s="142" t="s">
        <v>317</v>
      </c>
      <c r="AT955" s="142" t="s">
        <v>614</v>
      </c>
      <c r="AU955" s="142" t="s">
        <v>87</v>
      </c>
      <c r="AY955" s="16" t="s">
        <v>161</v>
      </c>
      <c r="BE955" s="143">
        <f>IF(N955="základní",J955,0)</f>
        <v>901.5</v>
      </c>
      <c r="BF955" s="143">
        <f>IF(N955="snížená",J955,0)</f>
        <v>0</v>
      </c>
      <c r="BG955" s="143">
        <f>IF(N955="zákl. přenesená",J955,0)</f>
        <v>0</v>
      </c>
      <c r="BH955" s="143">
        <f>IF(N955="sníž. přenesená",J955,0)</f>
        <v>0</v>
      </c>
      <c r="BI955" s="143">
        <f>IF(N955="nulová",J955,0)</f>
        <v>0</v>
      </c>
      <c r="BJ955" s="16" t="s">
        <v>85</v>
      </c>
      <c r="BK955" s="143">
        <f>ROUND(I955*H955,2)</f>
        <v>901.5</v>
      </c>
      <c r="BL955" s="16" t="s">
        <v>244</v>
      </c>
      <c r="BM955" s="142" t="s">
        <v>1967</v>
      </c>
    </row>
    <row r="956" spans="2:65" s="12" customFormat="1">
      <c r="B956" s="148"/>
      <c r="D956" s="144" t="s">
        <v>178</v>
      </c>
      <c r="E956" s="149" t="s">
        <v>1</v>
      </c>
      <c r="F956" s="150" t="s">
        <v>1968</v>
      </c>
      <c r="H956" s="151">
        <v>20.02</v>
      </c>
      <c r="I956" s="152"/>
      <c r="L956" s="148"/>
      <c r="M956" s="153"/>
      <c r="T956" s="154"/>
      <c r="AT956" s="149" t="s">
        <v>178</v>
      </c>
      <c r="AU956" s="149" t="s">
        <v>87</v>
      </c>
      <c r="AV956" s="12" t="s">
        <v>87</v>
      </c>
      <c r="AW956" s="12" t="s">
        <v>33</v>
      </c>
      <c r="AX956" s="12" t="s">
        <v>77</v>
      </c>
      <c r="AY956" s="149" t="s">
        <v>161</v>
      </c>
    </row>
    <row r="957" spans="2:65" s="13" customFormat="1">
      <c r="B957" s="155"/>
      <c r="D957" s="144" t="s">
        <v>178</v>
      </c>
      <c r="E957" s="156" t="s">
        <v>1</v>
      </c>
      <c r="F957" s="157" t="s">
        <v>180</v>
      </c>
      <c r="H957" s="158">
        <v>20.02</v>
      </c>
      <c r="I957" s="159"/>
      <c r="L957" s="155"/>
      <c r="M957" s="160"/>
      <c r="T957" s="161"/>
      <c r="AT957" s="156" t="s">
        <v>178</v>
      </c>
      <c r="AU957" s="156" t="s">
        <v>87</v>
      </c>
      <c r="AV957" s="13" t="s">
        <v>169</v>
      </c>
      <c r="AW957" s="13" t="s">
        <v>33</v>
      </c>
      <c r="AX957" s="13" t="s">
        <v>85</v>
      </c>
      <c r="AY957" s="156" t="s">
        <v>161</v>
      </c>
    </row>
    <row r="958" spans="2:65" s="1" customFormat="1" ht="33" customHeight="1">
      <c r="B958" s="31"/>
      <c r="C958" s="131" t="s">
        <v>1969</v>
      </c>
      <c r="D958" s="131" t="s">
        <v>164</v>
      </c>
      <c r="E958" s="132" t="s">
        <v>1970</v>
      </c>
      <c r="F958" s="133" t="s">
        <v>1971</v>
      </c>
      <c r="G958" s="134" t="s">
        <v>175</v>
      </c>
      <c r="H958" s="135">
        <v>238.05</v>
      </c>
      <c r="I958" s="136">
        <v>568.04999999999995</v>
      </c>
      <c r="J958" s="137">
        <f>ROUND(I958*H958,2)</f>
        <v>135224.29999999999</v>
      </c>
      <c r="K958" s="133" t="s">
        <v>168</v>
      </c>
      <c r="L958" s="31"/>
      <c r="M958" s="138" t="s">
        <v>1</v>
      </c>
      <c r="N958" s="139" t="s">
        <v>42</v>
      </c>
      <c r="P958" s="140">
        <f>O958*H958</f>
        <v>0</v>
      </c>
      <c r="Q958" s="140">
        <v>7.3000000000000001E-3</v>
      </c>
      <c r="R958" s="140">
        <f>Q958*H958</f>
        <v>1.737765</v>
      </c>
      <c r="S958" s="140">
        <v>0</v>
      </c>
      <c r="T958" s="141">
        <f>S958*H958</f>
        <v>0</v>
      </c>
      <c r="AR958" s="142" t="s">
        <v>244</v>
      </c>
      <c r="AT958" s="142" t="s">
        <v>164</v>
      </c>
      <c r="AU958" s="142" t="s">
        <v>87</v>
      </c>
      <c r="AY958" s="16" t="s">
        <v>161</v>
      </c>
      <c r="BE958" s="143">
        <f>IF(N958="základní",J958,0)</f>
        <v>135224.29999999999</v>
      </c>
      <c r="BF958" s="143">
        <f>IF(N958="snížená",J958,0)</f>
        <v>0</v>
      </c>
      <c r="BG958" s="143">
        <f>IF(N958="zákl. přenesená",J958,0)</f>
        <v>0</v>
      </c>
      <c r="BH958" s="143">
        <f>IF(N958="sníž. přenesená",J958,0)</f>
        <v>0</v>
      </c>
      <c r="BI958" s="143">
        <f>IF(N958="nulová",J958,0)</f>
        <v>0</v>
      </c>
      <c r="BJ958" s="16" t="s">
        <v>85</v>
      </c>
      <c r="BK958" s="143">
        <f>ROUND(I958*H958,2)</f>
        <v>135224.29999999999</v>
      </c>
      <c r="BL958" s="16" t="s">
        <v>244</v>
      </c>
      <c r="BM958" s="142" t="s">
        <v>1972</v>
      </c>
    </row>
    <row r="959" spans="2:65" s="1" customFormat="1" ht="19.5">
      <c r="B959" s="31"/>
      <c r="D959" s="144" t="s">
        <v>171</v>
      </c>
      <c r="F959" s="145" t="s">
        <v>1973</v>
      </c>
      <c r="I959" s="146"/>
      <c r="L959" s="31"/>
      <c r="M959" s="147"/>
      <c r="T959" s="55"/>
      <c r="AT959" s="16" t="s">
        <v>171</v>
      </c>
      <c r="AU959" s="16" t="s">
        <v>87</v>
      </c>
    </row>
    <row r="960" spans="2:65" s="14" customFormat="1">
      <c r="B960" s="162"/>
      <c r="D960" s="144" t="s">
        <v>178</v>
      </c>
      <c r="E960" s="163" t="s">
        <v>1</v>
      </c>
      <c r="F960" s="164" t="s">
        <v>333</v>
      </c>
      <c r="H960" s="163" t="s">
        <v>1</v>
      </c>
      <c r="I960" s="165"/>
      <c r="L960" s="162"/>
      <c r="M960" s="166"/>
      <c r="T960" s="167"/>
      <c r="AT960" s="163" t="s">
        <v>178</v>
      </c>
      <c r="AU960" s="163" t="s">
        <v>87</v>
      </c>
      <c r="AV960" s="14" t="s">
        <v>85</v>
      </c>
      <c r="AW960" s="14" t="s">
        <v>33</v>
      </c>
      <c r="AX960" s="14" t="s">
        <v>77</v>
      </c>
      <c r="AY960" s="163" t="s">
        <v>161</v>
      </c>
    </row>
    <row r="961" spans="2:65" s="12" customFormat="1">
      <c r="B961" s="148"/>
      <c r="D961" s="144" t="s">
        <v>178</v>
      </c>
      <c r="E961" s="149" t="s">
        <v>1</v>
      </c>
      <c r="F961" s="150" t="s">
        <v>1974</v>
      </c>
      <c r="H961" s="151">
        <v>163.05000000000001</v>
      </c>
      <c r="I961" s="152"/>
      <c r="L961" s="148"/>
      <c r="M961" s="153"/>
      <c r="T961" s="154"/>
      <c r="AT961" s="149" t="s">
        <v>178</v>
      </c>
      <c r="AU961" s="149" t="s">
        <v>87</v>
      </c>
      <c r="AV961" s="12" t="s">
        <v>87</v>
      </c>
      <c r="AW961" s="12" t="s">
        <v>33</v>
      </c>
      <c r="AX961" s="12" t="s">
        <v>77</v>
      </c>
      <c r="AY961" s="149" t="s">
        <v>161</v>
      </c>
    </row>
    <row r="962" spans="2:65" s="14" customFormat="1">
      <c r="B962" s="162"/>
      <c r="D962" s="144" t="s">
        <v>178</v>
      </c>
      <c r="E962" s="163" t="s">
        <v>1</v>
      </c>
      <c r="F962" s="164" t="s">
        <v>335</v>
      </c>
      <c r="H962" s="163" t="s">
        <v>1</v>
      </c>
      <c r="I962" s="165"/>
      <c r="L962" s="162"/>
      <c r="M962" s="166"/>
      <c r="T962" s="167"/>
      <c r="AT962" s="163" t="s">
        <v>178</v>
      </c>
      <c r="AU962" s="163" t="s">
        <v>87</v>
      </c>
      <c r="AV962" s="14" t="s">
        <v>85</v>
      </c>
      <c r="AW962" s="14" t="s">
        <v>33</v>
      </c>
      <c r="AX962" s="14" t="s">
        <v>77</v>
      </c>
      <c r="AY962" s="163" t="s">
        <v>161</v>
      </c>
    </row>
    <row r="963" spans="2:65" s="12" customFormat="1">
      <c r="B963" s="148"/>
      <c r="D963" s="144" t="s">
        <v>178</v>
      </c>
      <c r="E963" s="149" t="s">
        <v>1</v>
      </c>
      <c r="F963" s="150" t="s">
        <v>1975</v>
      </c>
      <c r="H963" s="151">
        <v>75</v>
      </c>
      <c r="I963" s="152"/>
      <c r="L963" s="148"/>
      <c r="M963" s="153"/>
      <c r="T963" s="154"/>
      <c r="AT963" s="149" t="s">
        <v>178</v>
      </c>
      <c r="AU963" s="149" t="s">
        <v>87</v>
      </c>
      <c r="AV963" s="12" t="s">
        <v>87</v>
      </c>
      <c r="AW963" s="12" t="s">
        <v>33</v>
      </c>
      <c r="AX963" s="12" t="s">
        <v>77</v>
      </c>
      <c r="AY963" s="149" t="s">
        <v>161</v>
      </c>
    </row>
    <row r="964" spans="2:65" s="13" customFormat="1">
      <c r="B964" s="155"/>
      <c r="D964" s="144" t="s">
        <v>178</v>
      </c>
      <c r="E964" s="156" t="s">
        <v>1</v>
      </c>
      <c r="F964" s="157" t="s">
        <v>180</v>
      </c>
      <c r="H964" s="158">
        <v>238.05</v>
      </c>
      <c r="I964" s="159"/>
      <c r="L964" s="155"/>
      <c r="M964" s="160"/>
      <c r="T964" s="161"/>
      <c r="AT964" s="156" t="s">
        <v>178</v>
      </c>
      <c r="AU964" s="156" t="s">
        <v>87</v>
      </c>
      <c r="AV964" s="13" t="s">
        <v>169</v>
      </c>
      <c r="AW964" s="13" t="s">
        <v>33</v>
      </c>
      <c r="AX964" s="13" t="s">
        <v>85</v>
      </c>
      <c r="AY964" s="156" t="s">
        <v>161</v>
      </c>
    </row>
    <row r="965" spans="2:65" s="1" customFormat="1" ht="16.5" customHeight="1">
      <c r="B965" s="31"/>
      <c r="C965" s="173" t="s">
        <v>1976</v>
      </c>
      <c r="D965" s="173" t="s">
        <v>614</v>
      </c>
      <c r="E965" s="174" t="s">
        <v>1977</v>
      </c>
      <c r="F965" s="175" t="s">
        <v>1978</v>
      </c>
      <c r="G965" s="176" t="s">
        <v>1</v>
      </c>
      <c r="H965" s="177">
        <v>249.953</v>
      </c>
      <c r="I965" s="136">
        <v>596.86</v>
      </c>
      <c r="J965" s="178">
        <f>ROUND(I965*H965,2)</f>
        <v>149186.95000000001</v>
      </c>
      <c r="K965" s="175" t="s">
        <v>1</v>
      </c>
      <c r="L965" s="179"/>
      <c r="M965" s="180" t="s">
        <v>1</v>
      </c>
      <c r="N965" s="181" t="s">
        <v>42</v>
      </c>
      <c r="P965" s="140">
        <f>O965*H965</f>
        <v>0</v>
      </c>
      <c r="Q965" s="140">
        <v>0</v>
      </c>
      <c r="R965" s="140">
        <f>Q965*H965</f>
        <v>0</v>
      </c>
      <c r="S965" s="140">
        <v>0</v>
      </c>
      <c r="T965" s="141">
        <f>S965*H965</f>
        <v>0</v>
      </c>
      <c r="AR965" s="142" t="s">
        <v>317</v>
      </c>
      <c r="AT965" s="142" t="s">
        <v>614</v>
      </c>
      <c r="AU965" s="142" t="s">
        <v>87</v>
      </c>
      <c r="AY965" s="16" t="s">
        <v>161</v>
      </c>
      <c r="BE965" s="143">
        <f>IF(N965="základní",J965,0)</f>
        <v>149186.95000000001</v>
      </c>
      <c r="BF965" s="143">
        <f>IF(N965="snížená",J965,0)</f>
        <v>0</v>
      </c>
      <c r="BG965" s="143">
        <f>IF(N965="zákl. přenesená",J965,0)</f>
        <v>0</v>
      </c>
      <c r="BH965" s="143">
        <f>IF(N965="sníž. přenesená",J965,0)</f>
        <v>0</v>
      </c>
      <c r="BI965" s="143">
        <f>IF(N965="nulová",J965,0)</f>
        <v>0</v>
      </c>
      <c r="BJ965" s="16" t="s">
        <v>85</v>
      </c>
      <c r="BK965" s="143">
        <f>ROUND(I965*H965,2)</f>
        <v>149186.95000000001</v>
      </c>
      <c r="BL965" s="16" t="s">
        <v>244</v>
      </c>
      <c r="BM965" s="142" t="s">
        <v>1979</v>
      </c>
    </row>
    <row r="966" spans="2:65" s="12" customFormat="1">
      <c r="B966" s="148"/>
      <c r="D966" s="144" t="s">
        <v>178</v>
      </c>
      <c r="E966" s="149" t="s">
        <v>1</v>
      </c>
      <c r="F966" s="150" t="s">
        <v>1980</v>
      </c>
      <c r="H966" s="151">
        <v>249.953</v>
      </c>
      <c r="I966" s="152"/>
      <c r="L966" s="148"/>
      <c r="M966" s="153"/>
      <c r="T966" s="154"/>
      <c r="AT966" s="149" t="s">
        <v>178</v>
      </c>
      <c r="AU966" s="149" t="s">
        <v>87</v>
      </c>
      <c r="AV966" s="12" t="s">
        <v>87</v>
      </c>
      <c r="AW966" s="12" t="s">
        <v>33</v>
      </c>
      <c r="AX966" s="12" t="s">
        <v>77</v>
      </c>
      <c r="AY966" s="149" t="s">
        <v>161</v>
      </c>
    </row>
    <row r="967" spans="2:65" s="13" customFormat="1">
      <c r="B967" s="155"/>
      <c r="D967" s="144" t="s">
        <v>178</v>
      </c>
      <c r="E967" s="156" t="s">
        <v>1</v>
      </c>
      <c r="F967" s="157" t="s">
        <v>180</v>
      </c>
      <c r="H967" s="158">
        <v>249.953</v>
      </c>
      <c r="I967" s="159"/>
      <c r="L967" s="155"/>
      <c r="M967" s="160"/>
      <c r="T967" s="161"/>
      <c r="AT967" s="156" t="s">
        <v>178</v>
      </c>
      <c r="AU967" s="156" t="s">
        <v>87</v>
      </c>
      <c r="AV967" s="13" t="s">
        <v>169</v>
      </c>
      <c r="AW967" s="13" t="s">
        <v>33</v>
      </c>
      <c r="AX967" s="13" t="s">
        <v>85</v>
      </c>
      <c r="AY967" s="156" t="s">
        <v>161</v>
      </c>
    </row>
    <row r="968" spans="2:65" s="1" customFormat="1" ht="37.9" customHeight="1">
      <c r="B968" s="31"/>
      <c r="C968" s="131" t="s">
        <v>1981</v>
      </c>
      <c r="D968" s="131" t="s">
        <v>164</v>
      </c>
      <c r="E968" s="132" t="s">
        <v>1982</v>
      </c>
      <c r="F968" s="133" t="s">
        <v>1983</v>
      </c>
      <c r="G968" s="134" t="s">
        <v>175</v>
      </c>
      <c r="H968" s="135">
        <v>279.79000000000002</v>
      </c>
      <c r="I968" s="136">
        <v>569.28</v>
      </c>
      <c r="J968" s="137">
        <f>ROUND(I968*H968,2)</f>
        <v>159278.85</v>
      </c>
      <c r="K968" s="133" t="s">
        <v>168</v>
      </c>
      <c r="L968" s="31"/>
      <c r="M968" s="138" t="s">
        <v>1</v>
      </c>
      <c r="N968" s="139" t="s">
        <v>42</v>
      </c>
      <c r="P968" s="140">
        <f>O968*H968</f>
        <v>0</v>
      </c>
      <c r="Q968" s="140">
        <v>5.0000000000000001E-3</v>
      </c>
      <c r="R968" s="140">
        <f>Q968*H968</f>
        <v>1.3989500000000001</v>
      </c>
      <c r="S968" s="140">
        <v>0</v>
      </c>
      <c r="T968" s="141">
        <f>S968*H968</f>
        <v>0</v>
      </c>
      <c r="AR968" s="142" t="s">
        <v>244</v>
      </c>
      <c r="AT968" s="142" t="s">
        <v>164</v>
      </c>
      <c r="AU968" s="142" t="s">
        <v>87</v>
      </c>
      <c r="AY968" s="16" t="s">
        <v>161</v>
      </c>
      <c r="BE968" s="143">
        <f>IF(N968="základní",J968,0)</f>
        <v>159278.85</v>
      </c>
      <c r="BF968" s="143">
        <f>IF(N968="snížená",J968,0)</f>
        <v>0</v>
      </c>
      <c r="BG968" s="143">
        <f>IF(N968="zákl. přenesená",J968,0)</f>
        <v>0</v>
      </c>
      <c r="BH968" s="143">
        <f>IF(N968="sníž. přenesená",J968,0)</f>
        <v>0</v>
      </c>
      <c r="BI968" s="143">
        <f>IF(N968="nulová",J968,0)</f>
        <v>0</v>
      </c>
      <c r="BJ968" s="16" t="s">
        <v>85</v>
      </c>
      <c r="BK968" s="143">
        <f>ROUND(I968*H968,2)</f>
        <v>159278.85</v>
      </c>
      <c r="BL968" s="16" t="s">
        <v>244</v>
      </c>
      <c r="BM968" s="142" t="s">
        <v>1984</v>
      </c>
    </row>
    <row r="969" spans="2:65" s="1" customFormat="1" ht="19.5">
      <c r="B969" s="31"/>
      <c r="D969" s="144" t="s">
        <v>171</v>
      </c>
      <c r="F969" s="145" t="s">
        <v>1985</v>
      </c>
      <c r="I969" s="146"/>
      <c r="L969" s="31"/>
      <c r="M969" s="147"/>
      <c r="T969" s="55"/>
      <c r="AT969" s="16" t="s">
        <v>171</v>
      </c>
      <c r="AU969" s="16" t="s">
        <v>87</v>
      </c>
    </row>
    <row r="970" spans="2:65" s="12" customFormat="1">
      <c r="B970" s="148"/>
      <c r="D970" s="144" t="s">
        <v>178</v>
      </c>
      <c r="E970" s="149" t="s">
        <v>1</v>
      </c>
      <c r="F970" s="150" t="s">
        <v>1986</v>
      </c>
      <c r="H970" s="151">
        <v>279.79000000000002</v>
      </c>
      <c r="I970" s="152"/>
      <c r="L970" s="148"/>
      <c r="M970" s="153"/>
      <c r="T970" s="154"/>
      <c r="AT970" s="149" t="s">
        <v>178</v>
      </c>
      <c r="AU970" s="149" t="s">
        <v>87</v>
      </c>
      <c r="AV970" s="12" t="s">
        <v>87</v>
      </c>
      <c r="AW970" s="12" t="s">
        <v>33</v>
      </c>
      <c r="AX970" s="12" t="s">
        <v>77</v>
      </c>
      <c r="AY970" s="149" t="s">
        <v>161</v>
      </c>
    </row>
    <row r="971" spans="2:65" s="13" customFormat="1">
      <c r="B971" s="155"/>
      <c r="D971" s="144" t="s">
        <v>178</v>
      </c>
      <c r="E971" s="156" t="s">
        <v>1</v>
      </c>
      <c r="F971" s="157" t="s">
        <v>180</v>
      </c>
      <c r="H971" s="158">
        <v>279.79000000000002</v>
      </c>
      <c r="I971" s="159"/>
      <c r="L971" s="155"/>
      <c r="M971" s="160"/>
      <c r="T971" s="161"/>
      <c r="AT971" s="156" t="s">
        <v>178</v>
      </c>
      <c r="AU971" s="156" t="s">
        <v>87</v>
      </c>
      <c r="AV971" s="13" t="s">
        <v>169</v>
      </c>
      <c r="AW971" s="13" t="s">
        <v>33</v>
      </c>
      <c r="AX971" s="13" t="s">
        <v>85</v>
      </c>
      <c r="AY971" s="156" t="s">
        <v>161</v>
      </c>
    </row>
    <row r="972" spans="2:65" s="1" customFormat="1" ht="21.75" customHeight="1">
      <c r="B972" s="31"/>
      <c r="C972" s="173" t="s">
        <v>1987</v>
      </c>
      <c r="D972" s="173" t="s">
        <v>614</v>
      </c>
      <c r="E972" s="174" t="s">
        <v>1988</v>
      </c>
      <c r="F972" s="175" t="s">
        <v>1989</v>
      </c>
      <c r="G972" s="176" t="s">
        <v>267</v>
      </c>
      <c r="H972" s="177">
        <v>13429.92</v>
      </c>
      <c r="I972" s="136">
        <v>17.420000000000002</v>
      </c>
      <c r="J972" s="178">
        <f>ROUND(I972*H972,2)</f>
        <v>233949.21</v>
      </c>
      <c r="K972" s="175" t="s">
        <v>168</v>
      </c>
      <c r="L972" s="179"/>
      <c r="M972" s="180" t="s">
        <v>1</v>
      </c>
      <c r="N972" s="181" t="s">
        <v>42</v>
      </c>
      <c r="P972" s="140">
        <f>O972*H972</f>
        <v>0</v>
      </c>
      <c r="Q972" s="140">
        <v>5.0000000000000001E-4</v>
      </c>
      <c r="R972" s="140">
        <f>Q972*H972</f>
        <v>6.7149600000000005</v>
      </c>
      <c r="S972" s="140">
        <v>0</v>
      </c>
      <c r="T972" s="141">
        <f>S972*H972</f>
        <v>0</v>
      </c>
      <c r="AR972" s="142" t="s">
        <v>317</v>
      </c>
      <c r="AT972" s="142" t="s">
        <v>614</v>
      </c>
      <c r="AU972" s="142" t="s">
        <v>87</v>
      </c>
      <c r="AY972" s="16" t="s">
        <v>161</v>
      </c>
      <c r="BE972" s="143">
        <f>IF(N972="základní",J972,0)</f>
        <v>233949.21</v>
      </c>
      <c r="BF972" s="143">
        <f>IF(N972="snížená",J972,0)</f>
        <v>0</v>
      </c>
      <c r="BG972" s="143">
        <f>IF(N972="zákl. přenesená",J972,0)</f>
        <v>0</v>
      </c>
      <c r="BH972" s="143">
        <f>IF(N972="sníž. přenesená",J972,0)</f>
        <v>0</v>
      </c>
      <c r="BI972" s="143">
        <f>IF(N972="nulová",J972,0)</f>
        <v>0</v>
      </c>
      <c r="BJ972" s="16" t="s">
        <v>85</v>
      </c>
      <c r="BK972" s="143">
        <f>ROUND(I972*H972,2)</f>
        <v>233949.21</v>
      </c>
      <c r="BL972" s="16" t="s">
        <v>244</v>
      </c>
      <c r="BM972" s="142" t="s">
        <v>1990</v>
      </c>
    </row>
    <row r="973" spans="2:65" s="12" customFormat="1">
      <c r="B973" s="148"/>
      <c r="D973" s="144" t="s">
        <v>178</v>
      </c>
      <c r="E973" s="149" t="s">
        <v>1</v>
      </c>
      <c r="F973" s="150" t="s">
        <v>1991</v>
      </c>
      <c r="H973" s="151">
        <v>13429.92</v>
      </c>
      <c r="I973" s="152"/>
      <c r="L973" s="148"/>
      <c r="M973" s="153"/>
      <c r="T973" s="154"/>
      <c r="AT973" s="149" t="s">
        <v>178</v>
      </c>
      <c r="AU973" s="149" t="s">
        <v>87</v>
      </c>
      <c r="AV973" s="12" t="s">
        <v>87</v>
      </c>
      <c r="AW973" s="12" t="s">
        <v>33</v>
      </c>
      <c r="AX973" s="12" t="s">
        <v>77</v>
      </c>
      <c r="AY973" s="149" t="s">
        <v>161</v>
      </c>
    </row>
    <row r="974" spans="2:65" s="13" customFormat="1">
      <c r="B974" s="155"/>
      <c r="D974" s="144" t="s">
        <v>178</v>
      </c>
      <c r="E974" s="156" t="s">
        <v>1</v>
      </c>
      <c r="F974" s="157" t="s">
        <v>180</v>
      </c>
      <c r="H974" s="158">
        <v>13429.92</v>
      </c>
      <c r="I974" s="159"/>
      <c r="L974" s="155"/>
      <c r="M974" s="160"/>
      <c r="T974" s="161"/>
      <c r="AT974" s="156" t="s">
        <v>178</v>
      </c>
      <c r="AU974" s="156" t="s">
        <v>87</v>
      </c>
      <c r="AV974" s="13" t="s">
        <v>169</v>
      </c>
      <c r="AW974" s="13" t="s">
        <v>33</v>
      </c>
      <c r="AX974" s="13" t="s">
        <v>85</v>
      </c>
      <c r="AY974" s="156" t="s">
        <v>161</v>
      </c>
    </row>
    <row r="975" spans="2:65" s="1" customFormat="1" ht="24.2" customHeight="1">
      <c r="B975" s="31"/>
      <c r="C975" s="131" t="s">
        <v>1992</v>
      </c>
      <c r="D975" s="131" t="s">
        <v>164</v>
      </c>
      <c r="E975" s="132" t="s">
        <v>1993</v>
      </c>
      <c r="F975" s="133" t="s">
        <v>1994</v>
      </c>
      <c r="G975" s="134" t="s">
        <v>1380</v>
      </c>
      <c r="H975" s="182">
        <v>500</v>
      </c>
      <c r="I975" s="136">
        <v>0.93998658999999996</v>
      </c>
      <c r="J975" s="137">
        <f>ROUND(I975*H975,2)</f>
        <v>469.99</v>
      </c>
      <c r="K975" s="133" t="s">
        <v>168</v>
      </c>
      <c r="L975" s="31"/>
      <c r="M975" s="138" t="s">
        <v>1</v>
      </c>
      <c r="N975" s="139" t="s">
        <v>42</v>
      </c>
      <c r="P975" s="140">
        <f>O975*H975</f>
        <v>0</v>
      </c>
      <c r="Q975" s="140">
        <v>0</v>
      </c>
      <c r="R975" s="140">
        <f>Q975*H975</f>
        <v>0</v>
      </c>
      <c r="S975" s="140">
        <v>0</v>
      </c>
      <c r="T975" s="141">
        <f>S975*H975</f>
        <v>0</v>
      </c>
      <c r="AR975" s="142" t="s">
        <v>244</v>
      </c>
      <c r="AT975" s="142" t="s">
        <v>164</v>
      </c>
      <c r="AU975" s="142" t="s">
        <v>87</v>
      </c>
      <c r="AY975" s="16" t="s">
        <v>161</v>
      </c>
      <c r="BE975" s="143">
        <f>IF(N975="základní",J975,0)</f>
        <v>469.99</v>
      </c>
      <c r="BF975" s="143">
        <f>IF(N975="snížená",J975,0)</f>
        <v>0</v>
      </c>
      <c r="BG975" s="143">
        <f>IF(N975="zákl. přenesená",J975,0)</f>
        <v>0</v>
      </c>
      <c r="BH975" s="143">
        <f>IF(N975="sníž. přenesená",J975,0)</f>
        <v>0</v>
      </c>
      <c r="BI975" s="143">
        <f>IF(N975="nulová",J975,0)</f>
        <v>0</v>
      </c>
      <c r="BJ975" s="16" t="s">
        <v>85</v>
      </c>
      <c r="BK975" s="143">
        <f>ROUND(I975*H975,2)</f>
        <v>469.99</v>
      </c>
      <c r="BL975" s="16" t="s">
        <v>244</v>
      </c>
      <c r="BM975" s="142" t="s">
        <v>1995</v>
      </c>
    </row>
    <row r="976" spans="2:65" s="11" customFormat="1" ht="22.9" customHeight="1">
      <c r="B976" s="119"/>
      <c r="D976" s="120" t="s">
        <v>76</v>
      </c>
      <c r="E976" s="129" t="s">
        <v>1996</v>
      </c>
      <c r="F976" s="129" t="s">
        <v>1997</v>
      </c>
      <c r="I976" s="122"/>
      <c r="J976" s="130">
        <f>BK976</f>
        <v>140900.38999999998</v>
      </c>
      <c r="L976" s="119"/>
      <c r="M976" s="124"/>
      <c r="P976" s="125">
        <f>SUM(P977:P997)</f>
        <v>0</v>
      </c>
      <c r="R976" s="125">
        <f>SUM(R977:R997)</f>
        <v>9.8082000000000016E-2</v>
      </c>
      <c r="T976" s="126">
        <f>SUM(T977:T997)</f>
        <v>0</v>
      </c>
      <c r="AR976" s="120" t="s">
        <v>87</v>
      </c>
      <c r="AT976" s="127" t="s">
        <v>76</v>
      </c>
      <c r="AU976" s="127" t="s">
        <v>85</v>
      </c>
      <c r="AY976" s="120" t="s">
        <v>161</v>
      </c>
      <c r="BK976" s="128">
        <f>SUM(BK977:BK997)</f>
        <v>140900.38999999998</v>
      </c>
    </row>
    <row r="977" spans="2:65" s="1" customFormat="1" ht="24.2" customHeight="1">
      <c r="B977" s="31"/>
      <c r="C977" s="131" t="s">
        <v>1998</v>
      </c>
      <c r="D977" s="131" t="s">
        <v>164</v>
      </c>
      <c r="E977" s="132" t="s">
        <v>1999</v>
      </c>
      <c r="F977" s="133" t="s">
        <v>2000</v>
      </c>
      <c r="G977" s="134" t="s">
        <v>175</v>
      </c>
      <c r="H977" s="135">
        <v>334.4</v>
      </c>
      <c r="I977" s="136">
        <v>80.84</v>
      </c>
      <c r="J977" s="137">
        <f>ROUND(I977*H977,2)</f>
        <v>27032.9</v>
      </c>
      <c r="K977" s="133" t="s">
        <v>168</v>
      </c>
      <c r="L977" s="31"/>
      <c r="M977" s="138" t="s">
        <v>1</v>
      </c>
      <c r="N977" s="139" t="s">
        <v>42</v>
      </c>
      <c r="P977" s="140">
        <f>O977*H977</f>
        <v>0</v>
      </c>
      <c r="Q977" s="140">
        <v>0</v>
      </c>
      <c r="R977" s="140">
        <f>Q977*H977</f>
        <v>0</v>
      </c>
      <c r="S977" s="140">
        <v>0</v>
      </c>
      <c r="T977" s="141">
        <f>S977*H977</f>
        <v>0</v>
      </c>
      <c r="AR977" s="142" t="s">
        <v>244</v>
      </c>
      <c r="AT977" s="142" t="s">
        <v>164</v>
      </c>
      <c r="AU977" s="142" t="s">
        <v>87</v>
      </c>
      <c r="AY977" s="16" t="s">
        <v>161</v>
      </c>
      <c r="BE977" s="143">
        <f>IF(N977="základní",J977,0)</f>
        <v>27032.9</v>
      </c>
      <c r="BF977" s="143">
        <f>IF(N977="snížená",J977,0)</f>
        <v>0</v>
      </c>
      <c r="BG977" s="143">
        <f>IF(N977="zákl. přenesená",J977,0)</f>
        <v>0</v>
      </c>
      <c r="BH977" s="143">
        <f>IF(N977="sníž. přenesená",J977,0)</f>
        <v>0</v>
      </c>
      <c r="BI977" s="143">
        <f>IF(N977="nulová",J977,0)</f>
        <v>0</v>
      </c>
      <c r="BJ977" s="16" t="s">
        <v>85</v>
      </c>
      <c r="BK977" s="143">
        <f>ROUND(I977*H977,2)</f>
        <v>27032.9</v>
      </c>
      <c r="BL977" s="16" t="s">
        <v>244</v>
      </c>
      <c r="BM977" s="142" t="s">
        <v>2001</v>
      </c>
    </row>
    <row r="978" spans="2:65" s="1" customFormat="1" ht="29.25">
      <c r="B978" s="31"/>
      <c r="D978" s="144" t="s">
        <v>171</v>
      </c>
      <c r="F978" s="145" t="s">
        <v>2002</v>
      </c>
      <c r="I978" s="146"/>
      <c r="L978" s="31"/>
      <c r="M978" s="147"/>
      <c r="T978" s="55"/>
      <c r="AT978" s="16" t="s">
        <v>171</v>
      </c>
      <c r="AU978" s="16" t="s">
        <v>87</v>
      </c>
    </row>
    <row r="979" spans="2:65" s="14" customFormat="1">
      <c r="B979" s="162"/>
      <c r="D979" s="144" t="s">
        <v>178</v>
      </c>
      <c r="E979" s="163" t="s">
        <v>1</v>
      </c>
      <c r="F979" s="164" t="s">
        <v>2003</v>
      </c>
      <c r="H979" s="163" t="s">
        <v>1</v>
      </c>
      <c r="I979" s="165"/>
      <c r="L979" s="162"/>
      <c r="M979" s="166"/>
      <c r="T979" s="167"/>
      <c r="AT979" s="163" t="s">
        <v>178</v>
      </c>
      <c r="AU979" s="163" t="s">
        <v>87</v>
      </c>
      <c r="AV979" s="14" t="s">
        <v>85</v>
      </c>
      <c r="AW979" s="14" t="s">
        <v>33</v>
      </c>
      <c r="AX979" s="14" t="s">
        <v>77</v>
      </c>
      <c r="AY979" s="163" t="s">
        <v>161</v>
      </c>
    </row>
    <row r="980" spans="2:65" s="12" customFormat="1">
      <c r="B980" s="148"/>
      <c r="D980" s="144" t="s">
        <v>178</v>
      </c>
      <c r="E980" s="149" t="s">
        <v>1</v>
      </c>
      <c r="F980" s="150" t="s">
        <v>2004</v>
      </c>
      <c r="H980" s="151">
        <v>179.4</v>
      </c>
      <c r="I980" s="152"/>
      <c r="L980" s="148"/>
      <c r="M980" s="153"/>
      <c r="T980" s="154"/>
      <c r="AT980" s="149" t="s">
        <v>178</v>
      </c>
      <c r="AU980" s="149" t="s">
        <v>87</v>
      </c>
      <c r="AV980" s="12" t="s">
        <v>87</v>
      </c>
      <c r="AW980" s="12" t="s">
        <v>33</v>
      </c>
      <c r="AX980" s="12" t="s">
        <v>77</v>
      </c>
      <c r="AY980" s="149" t="s">
        <v>161</v>
      </c>
    </row>
    <row r="981" spans="2:65" s="14" customFormat="1">
      <c r="B981" s="162"/>
      <c r="D981" s="144" t="s">
        <v>178</v>
      </c>
      <c r="E981" s="163" t="s">
        <v>1</v>
      </c>
      <c r="F981" s="164" t="s">
        <v>2005</v>
      </c>
      <c r="H981" s="163" t="s">
        <v>1</v>
      </c>
      <c r="I981" s="165"/>
      <c r="L981" s="162"/>
      <c r="M981" s="166"/>
      <c r="T981" s="167"/>
      <c r="AT981" s="163" t="s">
        <v>178</v>
      </c>
      <c r="AU981" s="163" t="s">
        <v>87</v>
      </c>
      <c r="AV981" s="14" t="s">
        <v>85</v>
      </c>
      <c r="AW981" s="14" t="s">
        <v>33</v>
      </c>
      <c r="AX981" s="14" t="s">
        <v>77</v>
      </c>
      <c r="AY981" s="163" t="s">
        <v>161</v>
      </c>
    </row>
    <row r="982" spans="2:65" s="12" customFormat="1">
      <c r="B982" s="148"/>
      <c r="D982" s="144" t="s">
        <v>178</v>
      </c>
      <c r="E982" s="149" t="s">
        <v>1</v>
      </c>
      <c r="F982" s="150" t="s">
        <v>1221</v>
      </c>
      <c r="H982" s="151">
        <v>155</v>
      </c>
      <c r="I982" s="152"/>
      <c r="L982" s="148"/>
      <c r="M982" s="153"/>
      <c r="T982" s="154"/>
      <c r="AT982" s="149" t="s">
        <v>178</v>
      </c>
      <c r="AU982" s="149" t="s">
        <v>87</v>
      </c>
      <c r="AV982" s="12" t="s">
        <v>87</v>
      </c>
      <c r="AW982" s="12" t="s">
        <v>33</v>
      </c>
      <c r="AX982" s="12" t="s">
        <v>77</v>
      </c>
      <c r="AY982" s="149" t="s">
        <v>161</v>
      </c>
    </row>
    <row r="983" spans="2:65" s="13" customFormat="1">
      <c r="B983" s="155"/>
      <c r="D983" s="144" t="s">
        <v>178</v>
      </c>
      <c r="E983" s="156" t="s">
        <v>1</v>
      </c>
      <c r="F983" s="157" t="s">
        <v>180</v>
      </c>
      <c r="H983" s="158">
        <v>334.4</v>
      </c>
      <c r="I983" s="159"/>
      <c r="L983" s="155"/>
      <c r="M983" s="160"/>
      <c r="T983" s="161"/>
      <c r="AT983" s="156" t="s">
        <v>178</v>
      </c>
      <c r="AU983" s="156" t="s">
        <v>87</v>
      </c>
      <c r="AV983" s="13" t="s">
        <v>169</v>
      </c>
      <c r="AW983" s="13" t="s">
        <v>33</v>
      </c>
      <c r="AX983" s="13" t="s">
        <v>85</v>
      </c>
      <c r="AY983" s="156" t="s">
        <v>161</v>
      </c>
    </row>
    <row r="984" spans="2:65" s="1" customFormat="1" ht="24.2" customHeight="1">
      <c r="B984" s="31"/>
      <c r="C984" s="131" t="s">
        <v>2006</v>
      </c>
      <c r="D984" s="131" t="s">
        <v>164</v>
      </c>
      <c r="E984" s="132" t="s">
        <v>2007</v>
      </c>
      <c r="F984" s="133" t="s">
        <v>2008</v>
      </c>
      <c r="G984" s="134" t="s">
        <v>175</v>
      </c>
      <c r="H984" s="135">
        <v>334.4</v>
      </c>
      <c r="I984" s="136">
        <v>161.53</v>
      </c>
      <c r="J984" s="137">
        <f>ROUND(I984*H984,2)</f>
        <v>54015.63</v>
      </c>
      <c r="K984" s="133" t="s">
        <v>168</v>
      </c>
      <c r="L984" s="31"/>
      <c r="M984" s="138" t="s">
        <v>1</v>
      </c>
      <c r="N984" s="139" t="s">
        <v>42</v>
      </c>
      <c r="P984" s="140">
        <f>O984*H984</f>
        <v>0</v>
      </c>
      <c r="Q984" s="140">
        <v>0</v>
      </c>
      <c r="R984" s="140">
        <f>Q984*H984</f>
        <v>0</v>
      </c>
      <c r="S984" s="140">
        <v>0</v>
      </c>
      <c r="T984" s="141">
        <f>S984*H984</f>
        <v>0</v>
      </c>
      <c r="AR984" s="142" t="s">
        <v>244</v>
      </c>
      <c r="AT984" s="142" t="s">
        <v>164</v>
      </c>
      <c r="AU984" s="142" t="s">
        <v>87</v>
      </c>
      <c r="AY984" s="16" t="s">
        <v>161</v>
      </c>
      <c r="BE984" s="143">
        <f>IF(N984="základní",J984,0)</f>
        <v>54015.63</v>
      </c>
      <c r="BF984" s="143">
        <f>IF(N984="snížená",J984,0)</f>
        <v>0</v>
      </c>
      <c r="BG984" s="143">
        <f>IF(N984="zákl. přenesená",J984,0)</f>
        <v>0</v>
      </c>
      <c r="BH984" s="143">
        <f>IF(N984="sníž. přenesená",J984,0)</f>
        <v>0</v>
      </c>
      <c r="BI984" s="143">
        <f>IF(N984="nulová",J984,0)</f>
        <v>0</v>
      </c>
      <c r="BJ984" s="16" t="s">
        <v>85</v>
      </c>
      <c r="BK984" s="143">
        <f>ROUND(I984*H984,2)</f>
        <v>54015.63</v>
      </c>
      <c r="BL984" s="16" t="s">
        <v>244</v>
      </c>
      <c r="BM984" s="142" t="s">
        <v>2009</v>
      </c>
    </row>
    <row r="985" spans="2:65" s="14" customFormat="1">
      <c r="B985" s="162"/>
      <c r="D985" s="144" t="s">
        <v>178</v>
      </c>
      <c r="E985" s="163" t="s">
        <v>1</v>
      </c>
      <c r="F985" s="164" t="s">
        <v>2003</v>
      </c>
      <c r="H985" s="163" t="s">
        <v>1</v>
      </c>
      <c r="I985" s="165"/>
      <c r="L985" s="162"/>
      <c r="M985" s="166"/>
      <c r="T985" s="167"/>
      <c r="AT985" s="163" t="s">
        <v>178</v>
      </c>
      <c r="AU985" s="163" t="s">
        <v>87</v>
      </c>
      <c r="AV985" s="14" t="s">
        <v>85</v>
      </c>
      <c r="AW985" s="14" t="s">
        <v>33</v>
      </c>
      <c r="AX985" s="14" t="s">
        <v>77</v>
      </c>
      <c r="AY985" s="163" t="s">
        <v>161</v>
      </c>
    </row>
    <row r="986" spans="2:65" s="12" customFormat="1">
      <c r="B986" s="148"/>
      <c r="D986" s="144" t="s">
        <v>178</v>
      </c>
      <c r="E986" s="149" t="s">
        <v>1</v>
      </c>
      <c r="F986" s="150" t="s">
        <v>2004</v>
      </c>
      <c r="H986" s="151">
        <v>179.4</v>
      </c>
      <c r="I986" s="152"/>
      <c r="L986" s="148"/>
      <c r="M986" s="153"/>
      <c r="T986" s="154"/>
      <c r="AT986" s="149" t="s">
        <v>178</v>
      </c>
      <c r="AU986" s="149" t="s">
        <v>87</v>
      </c>
      <c r="AV986" s="12" t="s">
        <v>87</v>
      </c>
      <c r="AW986" s="12" t="s">
        <v>33</v>
      </c>
      <c r="AX986" s="12" t="s">
        <v>77</v>
      </c>
      <c r="AY986" s="149" t="s">
        <v>161</v>
      </c>
    </row>
    <row r="987" spans="2:65" s="14" customFormat="1">
      <c r="B987" s="162"/>
      <c r="D987" s="144" t="s">
        <v>178</v>
      </c>
      <c r="E987" s="163" t="s">
        <v>1</v>
      </c>
      <c r="F987" s="164" t="s">
        <v>2005</v>
      </c>
      <c r="H987" s="163" t="s">
        <v>1</v>
      </c>
      <c r="I987" s="165"/>
      <c r="L987" s="162"/>
      <c r="M987" s="166"/>
      <c r="T987" s="167"/>
      <c r="AT987" s="163" t="s">
        <v>178</v>
      </c>
      <c r="AU987" s="163" t="s">
        <v>87</v>
      </c>
      <c r="AV987" s="14" t="s">
        <v>85</v>
      </c>
      <c r="AW987" s="14" t="s">
        <v>33</v>
      </c>
      <c r="AX987" s="14" t="s">
        <v>77</v>
      </c>
      <c r="AY987" s="163" t="s">
        <v>161</v>
      </c>
    </row>
    <row r="988" spans="2:65" s="12" customFormat="1">
      <c r="B988" s="148"/>
      <c r="D988" s="144" t="s">
        <v>178</v>
      </c>
      <c r="E988" s="149" t="s">
        <v>1</v>
      </c>
      <c r="F988" s="150" t="s">
        <v>1221</v>
      </c>
      <c r="H988" s="151">
        <v>155</v>
      </c>
      <c r="I988" s="152"/>
      <c r="L988" s="148"/>
      <c r="M988" s="153"/>
      <c r="T988" s="154"/>
      <c r="AT988" s="149" t="s">
        <v>178</v>
      </c>
      <c r="AU988" s="149" t="s">
        <v>87</v>
      </c>
      <c r="AV988" s="12" t="s">
        <v>87</v>
      </c>
      <c r="AW988" s="12" t="s">
        <v>33</v>
      </c>
      <c r="AX988" s="12" t="s">
        <v>77</v>
      </c>
      <c r="AY988" s="149" t="s">
        <v>161</v>
      </c>
    </row>
    <row r="989" spans="2:65" s="13" customFormat="1">
      <c r="B989" s="155"/>
      <c r="D989" s="144" t="s">
        <v>178</v>
      </c>
      <c r="E989" s="156" t="s">
        <v>1</v>
      </c>
      <c r="F989" s="157" t="s">
        <v>180</v>
      </c>
      <c r="H989" s="158">
        <v>334.4</v>
      </c>
      <c r="I989" s="159"/>
      <c r="L989" s="155"/>
      <c r="M989" s="160"/>
      <c r="T989" s="161"/>
      <c r="AT989" s="156" t="s">
        <v>178</v>
      </c>
      <c r="AU989" s="156" t="s">
        <v>87</v>
      </c>
      <c r="AV989" s="13" t="s">
        <v>169</v>
      </c>
      <c r="AW989" s="13" t="s">
        <v>33</v>
      </c>
      <c r="AX989" s="13" t="s">
        <v>85</v>
      </c>
      <c r="AY989" s="156" t="s">
        <v>161</v>
      </c>
    </row>
    <row r="990" spans="2:65" s="1" customFormat="1" ht="16.5" customHeight="1">
      <c r="B990" s="31"/>
      <c r="C990" s="173" t="s">
        <v>2010</v>
      </c>
      <c r="D990" s="173" t="s">
        <v>614</v>
      </c>
      <c r="E990" s="174" t="s">
        <v>2011</v>
      </c>
      <c r="F990" s="175" t="s">
        <v>2012</v>
      </c>
      <c r="G990" s="176" t="s">
        <v>483</v>
      </c>
      <c r="H990" s="177">
        <v>62</v>
      </c>
      <c r="I990" s="136">
        <v>39.619999999999997</v>
      </c>
      <c r="J990" s="178">
        <f>ROUND(I990*H990,2)</f>
        <v>2456.44</v>
      </c>
      <c r="K990" s="175" t="s">
        <v>1</v>
      </c>
      <c r="L990" s="179"/>
      <c r="M990" s="180" t="s">
        <v>1</v>
      </c>
      <c r="N990" s="181" t="s">
        <v>42</v>
      </c>
      <c r="P990" s="140">
        <f>O990*H990</f>
        <v>0</v>
      </c>
      <c r="Q990" s="140">
        <v>0</v>
      </c>
      <c r="R990" s="140">
        <f>Q990*H990</f>
        <v>0</v>
      </c>
      <c r="S990" s="140">
        <v>0</v>
      </c>
      <c r="T990" s="141">
        <f>S990*H990</f>
        <v>0</v>
      </c>
      <c r="AR990" s="142" t="s">
        <v>317</v>
      </c>
      <c r="AT990" s="142" t="s">
        <v>614</v>
      </c>
      <c r="AU990" s="142" t="s">
        <v>87</v>
      </c>
      <c r="AY990" s="16" t="s">
        <v>161</v>
      </c>
      <c r="BE990" s="143">
        <f>IF(N990="základní",J990,0)</f>
        <v>2456.44</v>
      </c>
      <c r="BF990" s="143">
        <f>IF(N990="snížená",J990,0)</f>
        <v>0</v>
      </c>
      <c r="BG990" s="143">
        <f>IF(N990="zákl. přenesená",J990,0)</f>
        <v>0</v>
      </c>
      <c r="BH990" s="143">
        <f>IF(N990="sníž. přenesená",J990,0)</f>
        <v>0</v>
      </c>
      <c r="BI990" s="143">
        <f>IF(N990="nulová",J990,0)</f>
        <v>0</v>
      </c>
      <c r="BJ990" s="16" t="s">
        <v>85</v>
      </c>
      <c r="BK990" s="143">
        <f>ROUND(I990*H990,2)</f>
        <v>2456.44</v>
      </c>
      <c r="BL990" s="16" t="s">
        <v>244</v>
      </c>
      <c r="BM990" s="142" t="s">
        <v>2013</v>
      </c>
    </row>
    <row r="991" spans="2:65" s="12" customFormat="1">
      <c r="B991" s="148"/>
      <c r="D991" s="144" t="s">
        <v>178</v>
      </c>
      <c r="E991" s="149" t="s">
        <v>1</v>
      </c>
      <c r="F991" s="150" t="s">
        <v>2014</v>
      </c>
      <c r="H991" s="151">
        <v>62</v>
      </c>
      <c r="I991" s="152"/>
      <c r="L991" s="148"/>
      <c r="M991" s="153"/>
      <c r="T991" s="154"/>
      <c r="AT991" s="149" t="s">
        <v>178</v>
      </c>
      <c r="AU991" s="149" t="s">
        <v>87</v>
      </c>
      <c r="AV991" s="12" t="s">
        <v>87</v>
      </c>
      <c r="AW991" s="12" t="s">
        <v>33</v>
      </c>
      <c r="AX991" s="12" t="s">
        <v>85</v>
      </c>
      <c r="AY991" s="149" t="s">
        <v>161</v>
      </c>
    </row>
    <row r="992" spans="2:65" s="1" customFormat="1" ht="16.5" customHeight="1">
      <c r="B992" s="31"/>
      <c r="C992" s="173" t="s">
        <v>2015</v>
      </c>
      <c r="D992" s="173" t="s">
        <v>614</v>
      </c>
      <c r="E992" s="174" t="s">
        <v>2016</v>
      </c>
      <c r="F992" s="175" t="s">
        <v>2017</v>
      </c>
      <c r="G992" s="176" t="s">
        <v>483</v>
      </c>
      <c r="H992" s="177">
        <v>71.760000000000005</v>
      </c>
      <c r="I992" s="136">
        <v>461.71</v>
      </c>
      <c r="J992" s="178">
        <f>ROUND(I992*H992,2)</f>
        <v>33132.31</v>
      </c>
      <c r="K992" s="175" t="s">
        <v>168</v>
      </c>
      <c r="L992" s="179"/>
      <c r="M992" s="180" t="s">
        <v>1</v>
      </c>
      <c r="N992" s="181" t="s">
        <v>42</v>
      </c>
      <c r="P992" s="140">
        <f>O992*H992</f>
        <v>0</v>
      </c>
      <c r="Q992" s="140">
        <v>1E-3</v>
      </c>
      <c r="R992" s="140">
        <f>Q992*H992</f>
        <v>7.1760000000000004E-2</v>
      </c>
      <c r="S992" s="140">
        <v>0</v>
      </c>
      <c r="T992" s="141">
        <f>S992*H992</f>
        <v>0</v>
      </c>
      <c r="AR992" s="142" t="s">
        <v>317</v>
      </c>
      <c r="AT992" s="142" t="s">
        <v>614</v>
      </c>
      <c r="AU992" s="142" t="s">
        <v>87</v>
      </c>
      <c r="AY992" s="16" t="s">
        <v>161</v>
      </c>
      <c r="BE992" s="143">
        <f>IF(N992="základní",J992,0)</f>
        <v>33132.31</v>
      </c>
      <c r="BF992" s="143">
        <f>IF(N992="snížená",J992,0)</f>
        <v>0</v>
      </c>
      <c r="BG992" s="143">
        <f>IF(N992="zákl. přenesená",J992,0)</f>
        <v>0</v>
      </c>
      <c r="BH992" s="143">
        <f>IF(N992="sníž. přenesená",J992,0)</f>
        <v>0</v>
      </c>
      <c r="BI992" s="143">
        <f>IF(N992="nulová",J992,0)</f>
        <v>0</v>
      </c>
      <c r="BJ992" s="16" t="s">
        <v>85</v>
      </c>
      <c r="BK992" s="143">
        <f>ROUND(I992*H992,2)</f>
        <v>33132.31</v>
      </c>
      <c r="BL992" s="16" t="s">
        <v>244</v>
      </c>
      <c r="BM992" s="142" t="s">
        <v>2018</v>
      </c>
    </row>
    <row r="993" spans="2:65" s="12" customFormat="1">
      <c r="B993" s="148"/>
      <c r="D993" s="144" t="s">
        <v>178</v>
      </c>
      <c r="E993" s="149" t="s">
        <v>1</v>
      </c>
      <c r="F993" s="150" t="s">
        <v>2019</v>
      </c>
      <c r="H993" s="151">
        <v>71.760000000000005</v>
      </c>
      <c r="I993" s="152"/>
      <c r="L993" s="148"/>
      <c r="M993" s="153"/>
      <c r="T993" s="154"/>
      <c r="AT993" s="149" t="s">
        <v>178</v>
      </c>
      <c r="AU993" s="149" t="s">
        <v>87</v>
      </c>
      <c r="AV993" s="12" t="s">
        <v>87</v>
      </c>
      <c r="AW993" s="12" t="s">
        <v>33</v>
      </c>
      <c r="AX993" s="12" t="s">
        <v>85</v>
      </c>
      <c r="AY993" s="149" t="s">
        <v>161</v>
      </c>
    </row>
    <row r="994" spans="2:65" s="1" customFormat="1" ht="24.2" customHeight="1">
      <c r="B994" s="31"/>
      <c r="C994" s="131" t="s">
        <v>2020</v>
      </c>
      <c r="D994" s="131" t="s">
        <v>164</v>
      </c>
      <c r="E994" s="132" t="s">
        <v>2021</v>
      </c>
      <c r="F994" s="133" t="s">
        <v>2022</v>
      </c>
      <c r="G994" s="134" t="s">
        <v>175</v>
      </c>
      <c r="H994" s="135">
        <v>64.2</v>
      </c>
      <c r="I994" s="136">
        <v>138</v>
      </c>
      <c r="J994" s="137">
        <f>ROUND(I994*H994,2)</f>
        <v>8859.6</v>
      </c>
      <c r="K994" s="133" t="s">
        <v>168</v>
      </c>
      <c r="L994" s="31"/>
      <c r="M994" s="138" t="s">
        <v>1</v>
      </c>
      <c r="N994" s="139" t="s">
        <v>42</v>
      </c>
      <c r="P994" s="140">
        <f>O994*H994</f>
        <v>0</v>
      </c>
      <c r="Q994" s="140">
        <v>1.7000000000000001E-4</v>
      </c>
      <c r="R994" s="140">
        <f>Q994*H994</f>
        <v>1.0914000000000002E-2</v>
      </c>
      <c r="S994" s="140">
        <v>0</v>
      </c>
      <c r="T994" s="141">
        <f>S994*H994</f>
        <v>0</v>
      </c>
      <c r="AR994" s="142" t="s">
        <v>244</v>
      </c>
      <c r="AT994" s="142" t="s">
        <v>164</v>
      </c>
      <c r="AU994" s="142" t="s">
        <v>87</v>
      </c>
      <c r="AY994" s="16" t="s">
        <v>161</v>
      </c>
      <c r="BE994" s="143">
        <f>IF(N994="základní",J994,0)</f>
        <v>8859.6</v>
      </c>
      <c r="BF994" s="143">
        <f>IF(N994="snížená",J994,0)</f>
        <v>0</v>
      </c>
      <c r="BG994" s="143">
        <f>IF(N994="zákl. přenesená",J994,0)</f>
        <v>0</v>
      </c>
      <c r="BH994" s="143">
        <f>IF(N994="sníž. přenesená",J994,0)</f>
        <v>0</v>
      </c>
      <c r="BI994" s="143">
        <f>IF(N994="nulová",J994,0)</f>
        <v>0</v>
      </c>
      <c r="BJ994" s="16" t="s">
        <v>85</v>
      </c>
      <c r="BK994" s="143">
        <f>ROUND(I994*H994,2)</f>
        <v>8859.6</v>
      </c>
      <c r="BL994" s="16" t="s">
        <v>244</v>
      </c>
      <c r="BM994" s="142" t="s">
        <v>2023</v>
      </c>
    </row>
    <row r="995" spans="2:65" s="1" customFormat="1" ht="29.25">
      <c r="B995" s="31"/>
      <c r="D995" s="144" t="s">
        <v>171</v>
      </c>
      <c r="F995" s="145" t="s">
        <v>2024</v>
      </c>
      <c r="I995" s="146"/>
      <c r="L995" s="31"/>
      <c r="M995" s="147"/>
      <c r="T995" s="55"/>
      <c r="AT995" s="16" t="s">
        <v>171</v>
      </c>
      <c r="AU995" s="16" t="s">
        <v>87</v>
      </c>
    </row>
    <row r="996" spans="2:65" s="1" customFormat="1" ht="24.2" customHeight="1">
      <c r="B996" s="31"/>
      <c r="C996" s="131" t="s">
        <v>2025</v>
      </c>
      <c r="D996" s="131" t="s">
        <v>164</v>
      </c>
      <c r="E996" s="132" t="s">
        <v>2026</v>
      </c>
      <c r="F996" s="133" t="s">
        <v>2027</v>
      </c>
      <c r="G996" s="134" t="s">
        <v>175</v>
      </c>
      <c r="H996" s="135">
        <v>64.2</v>
      </c>
      <c r="I996" s="136">
        <v>124.94</v>
      </c>
      <c r="J996" s="137">
        <f>ROUND(I996*H996,2)</f>
        <v>8021.15</v>
      </c>
      <c r="K996" s="133" t="s">
        <v>168</v>
      </c>
      <c r="L996" s="31"/>
      <c r="M996" s="138" t="s">
        <v>1</v>
      </c>
      <c r="N996" s="139" t="s">
        <v>42</v>
      </c>
      <c r="P996" s="140">
        <f>O996*H996</f>
        <v>0</v>
      </c>
      <c r="Q996" s="140">
        <v>1.2E-4</v>
      </c>
      <c r="R996" s="140">
        <f>Q996*H996</f>
        <v>7.7040000000000008E-3</v>
      </c>
      <c r="S996" s="140">
        <v>0</v>
      </c>
      <c r="T996" s="141">
        <f>S996*H996</f>
        <v>0</v>
      </c>
      <c r="AR996" s="142" t="s">
        <v>244</v>
      </c>
      <c r="AT996" s="142" t="s">
        <v>164</v>
      </c>
      <c r="AU996" s="142" t="s">
        <v>87</v>
      </c>
      <c r="AY996" s="16" t="s">
        <v>161</v>
      </c>
      <c r="BE996" s="143">
        <f>IF(N996="základní",J996,0)</f>
        <v>8021.15</v>
      </c>
      <c r="BF996" s="143">
        <f>IF(N996="snížená",J996,0)</f>
        <v>0</v>
      </c>
      <c r="BG996" s="143">
        <f>IF(N996="zákl. přenesená",J996,0)</f>
        <v>0</v>
      </c>
      <c r="BH996" s="143">
        <f>IF(N996="sníž. přenesená",J996,0)</f>
        <v>0</v>
      </c>
      <c r="BI996" s="143">
        <f>IF(N996="nulová",J996,0)</f>
        <v>0</v>
      </c>
      <c r="BJ996" s="16" t="s">
        <v>85</v>
      </c>
      <c r="BK996" s="143">
        <f>ROUND(I996*H996,2)</f>
        <v>8021.15</v>
      </c>
      <c r="BL996" s="16" t="s">
        <v>244</v>
      </c>
      <c r="BM996" s="142" t="s">
        <v>2028</v>
      </c>
    </row>
    <row r="997" spans="2:65" s="1" customFormat="1" ht="24.2" customHeight="1">
      <c r="B997" s="31"/>
      <c r="C997" s="131" t="s">
        <v>2029</v>
      </c>
      <c r="D997" s="131" t="s">
        <v>164</v>
      </c>
      <c r="E997" s="132" t="s">
        <v>2030</v>
      </c>
      <c r="F997" s="133" t="s">
        <v>2031</v>
      </c>
      <c r="G997" s="134" t="s">
        <v>175</v>
      </c>
      <c r="H997" s="135">
        <v>64.2</v>
      </c>
      <c r="I997" s="136">
        <v>114.99</v>
      </c>
      <c r="J997" s="137">
        <f>ROUND(I997*H997,2)</f>
        <v>7382.36</v>
      </c>
      <c r="K997" s="133" t="s">
        <v>168</v>
      </c>
      <c r="L997" s="31"/>
      <c r="M997" s="138" t="s">
        <v>1</v>
      </c>
      <c r="N997" s="139" t="s">
        <v>42</v>
      </c>
      <c r="P997" s="140">
        <f>O997*H997</f>
        <v>0</v>
      </c>
      <c r="Q997" s="140">
        <v>1.2E-4</v>
      </c>
      <c r="R997" s="140">
        <f>Q997*H997</f>
        <v>7.7040000000000008E-3</v>
      </c>
      <c r="S997" s="140">
        <v>0</v>
      </c>
      <c r="T997" s="141">
        <f>S997*H997</f>
        <v>0</v>
      </c>
      <c r="AR997" s="142" t="s">
        <v>244</v>
      </c>
      <c r="AT997" s="142" t="s">
        <v>164</v>
      </c>
      <c r="AU997" s="142" t="s">
        <v>87</v>
      </c>
      <c r="AY997" s="16" t="s">
        <v>161</v>
      </c>
      <c r="BE997" s="143">
        <f>IF(N997="základní",J997,0)</f>
        <v>7382.36</v>
      </c>
      <c r="BF997" s="143">
        <f>IF(N997="snížená",J997,0)</f>
        <v>0</v>
      </c>
      <c r="BG997" s="143">
        <f>IF(N997="zákl. přenesená",J997,0)</f>
        <v>0</v>
      </c>
      <c r="BH997" s="143">
        <f>IF(N997="sníž. přenesená",J997,0)</f>
        <v>0</v>
      </c>
      <c r="BI997" s="143">
        <f>IF(N997="nulová",J997,0)</f>
        <v>0</v>
      </c>
      <c r="BJ997" s="16" t="s">
        <v>85</v>
      </c>
      <c r="BK997" s="143">
        <f>ROUND(I997*H997,2)</f>
        <v>7382.36</v>
      </c>
      <c r="BL997" s="16" t="s">
        <v>244</v>
      </c>
      <c r="BM997" s="142" t="s">
        <v>2032</v>
      </c>
    </row>
    <row r="998" spans="2:65" s="11" customFormat="1" ht="22.9" customHeight="1">
      <c r="B998" s="119"/>
      <c r="D998" s="120" t="s">
        <v>76</v>
      </c>
      <c r="E998" s="129" t="s">
        <v>2033</v>
      </c>
      <c r="F998" s="129" t="s">
        <v>2034</v>
      </c>
      <c r="I998" s="122"/>
      <c r="J998" s="130">
        <f>BK998</f>
        <v>176164.65000000002</v>
      </c>
      <c r="L998" s="119"/>
      <c r="M998" s="124"/>
      <c r="P998" s="125">
        <f>SUM(P999:P1006)</f>
        <v>0</v>
      </c>
      <c r="R998" s="125">
        <f>SUM(R999:R1006)</f>
        <v>1.5567299999999999</v>
      </c>
      <c r="T998" s="126">
        <f>SUM(T999:T1006)</f>
        <v>0</v>
      </c>
      <c r="AR998" s="120" t="s">
        <v>87</v>
      </c>
      <c r="AT998" s="127" t="s">
        <v>76</v>
      </c>
      <c r="AU998" s="127" t="s">
        <v>85</v>
      </c>
      <c r="AY998" s="120" t="s">
        <v>161</v>
      </c>
      <c r="BK998" s="128">
        <f>SUM(BK999:BK1006)</f>
        <v>176164.65000000002</v>
      </c>
    </row>
    <row r="999" spans="2:65" s="1" customFormat="1" ht="24.2" customHeight="1">
      <c r="B999" s="31"/>
      <c r="C999" s="131" t="s">
        <v>2035</v>
      </c>
      <c r="D999" s="131" t="s">
        <v>164</v>
      </c>
      <c r="E999" s="132" t="s">
        <v>2036</v>
      </c>
      <c r="F999" s="133" t="s">
        <v>2037</v>
      </c>
      <c r="G999" s="134" t="s">
        <v>175</v>
      </c>
      <c r="H999" s="135">
        <v>3177</v>
      </c>
      <c r="I999" s="136">
        <v>17.829999999999998</v>
      </c>
      <c r="J999" s="137">
        <f>ROUND(I999*H999,2)</f>
        <v>56645.91</v>
      </c>
      <c r="K999" s="133" t="s">
        <v>168</v>
      </c>
      <c r="L999" s="31"/>
      <c r="M999" s="138" t="s">
        <v>1</v>
      </c>
      <c r="N999" s="139" t="s">
        <v>42</v>
      </c>
      <c r="P999" s="140">
        <f>O999*H999</f>
        <v>0</v>
      </c>
      <c r="Q999" s="140">
        <v>2.0000000000000001E-4</v>
      </c>
      <c r="R999" s="140">
        <f>Q999*H999</f>
        <v>0.63540000000000008</v>
      </c>
      <c r="S999" s="140">
        <v>0</v>
      </c>
      <c r="T999" s="141">
        <f>S999*H999</f>
        <v>0</v>
      </c>
      <c r="AR999" s="142" t="s">
        <v>244</v>
      </c>
      <c r="AT999" s="142" t="s">
        <v>164</v>
      </c>
      <c r="AU999" s="142" t="s">
        <v>87</v>
      </c>
      <c r="AY999" s="16" t="s">
        <v>161</v>
      </c>
      <c r="BE999" s="143">
        <f>IF(N999="základní",J999,0)</f>
        <v>56645.91</v>
      </c>
      <c r="BF999" s="143">
        <f>IF(N999="snížená",J999,0)</f>
        <v>0</v>
      </c>
      <c r="BG999" s="143">
        <f>IF(N999="zákl. přenesená",J999,0)</f>
        <v>0</v>
      </c>
      <c r="BH999" s="143">
        <f>IF(N999="sníž. přenesená",J999,0)</f>
        <v>0</v>
      </c>
      <c r="BI999" s="143">
        <f>IF(N999="nulová",J999,0)</f>
        <v>0</v>
      </c>
      <c r="BJ999" s="16" t="s">
        <v>85</v>
      </c>
      <c r="BK999" s="143">
        <f>ROUND(I999*H999,2)</f>
        <v>56645.91</v>
      </c>
      <c r="BL999" s="16" t="s">
        <v>244</v>
      </c>
      <c r="BM999" s="142" t="s">
        <v>2038</v>
      </c>
    </row>
    <row r="1000" spans="2:65" s="1" customFormat="1" ht="19.5">
      <c r="B1000" s="31"/>
      <c r="D1000" s="144" t="s">
        <v>171</v>
      </c>
      <c r="F1000" s="145" t="s">
        <v>1973</v>
      </c>
      <c r="I1000" s="146"/>
      <c r="L1000" s="31"/>
      <c r="M1000" s="147"/>
      <c r="T1000" s="55"/>
      <c r="AT1000" s="16" t="s">
        <v>171</v>
      </c>
      <c r="AU1000" s="16" t="s">
        <v>87</v>
      </c>
    </row>
    <row r="1001" spans="2:65" s="14" customFormat="1">
      <c r="B1001" s="162"/>
      <c r="D1001" s="144" t="s">
        <v>178</v>
      </c>
      <c r="E1001" s="163" t="s">
        <v>1</v>
      </c>
      <c r="F1001" s="164" t="s">
        <v>2039</v>
      </c>
      <c r="H1001" s="163" t="s">
        <v>1</v>
      </c>
      <c r="I1001" s="165"/>
      <c r="L1001" s="162"/>
      <c r="M1001" s="166"/>
      <c r="T1001" s="167"/>
      <c r="AT1001" s="163" t="s">
        <v>178</v>
      </c>
      <c r="AU1001" s="163" t="s">
        <v>87</v>
      </c>
      <c r="AV1001" s="14" t="s">
        <v>85</v>
      </c>
      <c r="AW1001" s="14" t="s">
        <v>33</v>
      </c>
      <c r="AX1001" s="14" t="s">
        <v>77</v>
      </c>
      <c r="AY1001" s="163" t="s">
        <v>161</v>
      </c>
    </row>
    <row r="1002" spans="2:65" s="12" customFormat="1">
      <c r="B1002" s="148"/>
      <c r="D1002" s="144" t="s">
        <v>178</v>
      </c>
      <c r="E1002" s="149" t="s">
        <v>1</v>
      </c>
      <c r="F1002" s="150" t="s">
        <v>2040</v>
      </c>
      <c r="H1002" s="151">
        <v>628</v>
      </c>
      <c r="I1002" s="152"/>
      <c r="L1002" s="148"/>
      <c r="M1002" s="153"/>
      <c r="T1002" s="154"/>
      <c r="AT1002" s="149" t="s">
        <v>178</v>
      </c>
      <c r="AU1002" s="149" t="s">
        <v>87</v>
      </c>
      <c r="AV1002" s="12" t="s">
        <v>87</v>
      </c>
      <c r="AW1002" s="12" t="s">
        <v>33</v>
      </c>
      <c r="AX1002" s="12" t="s">
        <v>77</v>
      </c>
      <c r="AY1002" s="149" t="s">
        <v>161</v>
      </c>
    </row>
    <row r="1003" spans="2:65" s="14" customFormat="1">
      <c r="B1003" s="162"/>
      <c r="D1003" s="144" t="s">
        <v>178</v>
      </c>
      <c r="E1003" s="163" t="s">
        <v>1</v>
      </c>
      <c r="F1003" s="164" t="s">
        <v>2041</v>
      </c>
      <c r="H1003" s="163" t="s">
        <v>1</v>
      </c>
      <c r="I1003" s="165"/>
      <c r="L1003" s="162"/>
      <c r="M1003" s="166"/>
      <c r="T1003" s="167"/>
      <c r="AT1003" s="163" t="s">
        <v>178</v>
      </c>
      <c r="AU1003" s="163" t="s">
        <v>87</v>
      </c>
      <c r="AV1003" s="14" t="s">
        <v>85</v>
      </c>
      <c r="AW1003" s="14" t="s">
        <v>33</v>
      </c>
      <c r="AX1003" s="14" t="s">
        <v>77</v>
      </c>
      <c r="AY1003" s="163" t="s">
        <v>161</v>
      </c>
    </row>
    <row r="1004" spans="2:65" s="12" customFormat="1">
      <c r="B1004" s="148"/>
      <c r="D1004" s="144" t="s">
        <v>178</v>
      </c>
      <c r="E1004" s="149" t="s">
        <v>1</v>
      </c>
      <c r="F1004" s="150" t="s">
        <v>2042</v>
      </c>
      <c r="H1004" s="151">
        <v>2549</v>
      </c>
      <c r="I1004" s="152"/>
      <c r="L1004" s="148"/>
      <c r="M1004" s="153"/>
      <c r="T1004" s="154"/>
      <c r="AT1004" s="149" t="s">
        <v>178</v>
      </c>
      <c r="AU1004" s="149" t="s">
        <v>87</v>
      </c>
      <c r="AV1004" s="12" t="s">
        <v>87</v>
      </c>
      <c r="AW1004" s="12" t="s">
        <v>33</v>
      </c>
      <c r="AX1004" s="12" t="s">
        <v>77</v>
      </c>
      <c r="AY1004" s="149" t="s">
        <v>161</v>
      </c>
    </row>
    <row r="1005" spans="2:65" s="13" customFormat="1">
      <c r="B1005" s="155"/>
      <c r="D1005" s="144" t="s">
        <v>178</v>
      </c>
      <c r="E1005" s="156" t="s">
        <v>1</v>
      </c>
      <c r="F1005" s="157" t="s">
        <v>180</v>
      </c>
      <c r="H1005" s="158">
        <v>3177</v>
      </c>
      <c r="I1005" s="159"/>
      <c r="L1005" s="155"/>
      <c r="M1005" s="160"/>
      <c r="T1005" s="161"/>
      <c r="AT1005" s="156" t="s">
        <v>178</v>
      </c>
      <c r="AU1005" s="156" t="s">
        <v>87</v>
      </c>
      <c r="AV1005" s="13" t="s">
        <v>169</v>
      </c>
      <c r="AW1005" s="13" t="s">
        <v>33</v>
      </c>
      <c r="AX1005" s="13" t="s">
        <v>85</v>
      </c>
      <c r="AY1005" s="156" t="s">
        <v>161</v>
      </c>
    </row>
    <row r="1006" spans="2:65" s="1" customFormat="1" ht="24.2" customHeight="1">
      <c r="B1006" s="31"/>
      <c r="C1006" s="131" t="s">
        <v>2043</v>
      </c>
      <c r="D1006" s="131" t="s">
        <v>164</v>
      </c>
      <c r="E1006" s="132" t="s">
        <v>2044</v>
      </c>
      <c r="F1006" s="133" t="s">
        <v>2045</v>
      </c>
      <c r="G1006" s="134" t="s">
        <v>175</v>
      </c>
      <c r="H1006" s="135">
        <v>3177</v>
      </c>
      <c r="I1006" s="136">
        <v>37.619999999999997</v>
      </c>
      <c r="J1006" s="137">
        <f>ROUND(I1006*H1006,2)</f>
        <v>119518.74</v>
      </c>
      <c r="K1006" s="133" t="s">
        <v>168</v>
      </c>
      <c r="L1006" s="31"/>
      <c r="M1006" s="138" t="s">
        <v>1</v>
      </c>
      <c r="N1006" s="139" t="s">
        <v>42</v>
      </c>
      <c r="P1006" s="140">
        <f>O1006*H1006</f>
        <v>0</v>
      </c>
      <c r="Q1006" s="140">
        <v>2.9E-4</v>
      </c>
      <c r="R1006" s="140">
        <f>Q1006*H1006</f>
        <v>0.92132999999999998</v>
      </c>
      <c r="S1006" s="140">
        <v>0</v>
      </c>
      <c r="T1006" s="141">
        <f>S1006*H1006</f>
        <v>0</v>
      </c>
      <c r="AR1006" s="142" t="s">
        <v>244</v>
      </c>
      <c r="AT1006" s="142" t="s">
        <v>164</v>
      </c>
      <c r="AU1006" s="142" t="s">
        <v>87</v>
      </c>
      <c r="AY1006" s="16" t="s">
        <v>161</v>
      </c>
      <c r="BE1006" s="143">
        <f>IF(N1006="základní",J1006,0)</f>
        <v>119518.74</v>
      </c>
      <c r="BF1006" s="143">
        <f>IF(N1006="snížená",J1006,0)</f>
        <v>0</v>
      </c>
      <c r="BG1006" s="143">
        <f>IF(N1006="zákl. přenesená",J1006,0)</f>
        <v>0</v>
      </c>
      <c r="BH1006" s="143">
        <f>IF(N1006="sníž. přenesená",J1006,0)</f>
        <v>0</v>
      </c>
      <c r="BI1006" s="143">
        <f>IF(N1006="nulová",J1006,0)</f>
        <v>0</v>
      </c>
      <c r="BJ1006" s="16" t="s">
        <v>85</v>
      </c>
      <c r="BK1006" s="143">
        <f>ROUND(I1006*H1006,2)</f>
        <v>119518.74</v>
      </c>
      <c r="BL1006" s="16" t="s">
        <v>244</v>
      </c>
      <c r="BM1006" s="142" t="s">
        <v>2046</v>
      </c>
    </row>
    <row r="1007" spans="2:65" s="11" customFormat="1" ht="25.9" customHeight="1">
      <c r="B1007" s="119"/>
      <c r="D1007" s="120" t="s">
        <v>76</v>
      </c>
      <c r="E1007" s="121" t="s">
        <v>614</v>
      </c>
      <c r="F1007" s="121" t="s">
        <v>2047</v>
      </c>
      <c r="I1007" s="122"/>
      <c r="J1007" s="123">
        <f>BK1007</f>
        <v>282850.65000000002</v>
      </c>
      <c r="L1007" s="119"/>
      <c r="M1007" s="124"/>
      <c r="P1007" s="125">
        <f>P1008</f>
        <v>0</v>
      </c>
      <c r="R1007" s="125">
        <f>R1008</f>
        <v>0</v>
      </c>
      <c r="T1007" s="126">
        <f>T1008</f>
        <v>0</v>
      </c>
      <c r="AR1007" s="120" t="s">
        <v>181</v>
      </c>
      <c r="AT1007" s="127" t="s">
        <v>76</v>
      </c>
      <c r="AU1007" s="127" t="s">
        <v>77</v>
      </c>
      <c r="AY1007" s="120" t="s">
        <v>161</v>
      </c>
      <c r="BK1007" s="128">
        <f>BK1008</f>
        <v>282850.65000000002</v>
      </c>
    </row>
    <row r="1008" spans="2:65" s="11" customFormat="1" ht="22.9" customHeight="1">
      <c r="B1008" s="119"/>
      <c r="D1008" s="120" t="s">
        <v>76</v>
      </c>
      <c r="E1008" s="129" t="s">
        <v>2048</v>
      </c>
      <c r="F1008" s="129" t="s">
        <v>2049</v>
      </c>
      <c r="I1008" s="122"/>
      <c r="J1008" s="130">
        <f>BK1008</f>
        <v>282850.65000000002</v>
      </c>
      <c r="L1008" s="119"/>
      <c r="M1008" s="124"/>
      <c r="P1008" s="125">
        <f>P1009</f>
        <v>0</v>
      </c>
      <c r="R1008" s="125">
        <f>R1009</f>
        <v>0</v>
      </c>
      <c r="T1008" s="126">
        <f>T1009</f>
        <v>0</v>
      </c>
      <c r="AR1008" s="120" t="s">
        <v>181</v>
      </c>
      <c r="AT1008" s="127" t="s">
        <v>76</v>
      </c>
      <c r="AU1008" s="127" t="s">
        <v>85</v>
      </c>
      <c r="AY1008" s="120" t="s">
        <v>161</v>
      </c>
      <c r="BK1008" s="128">
        <f>BK1009</f>
        <v>282850.65000000002</v>
      </c>
    </row>
    <row r="1009" spans="2:65" s="1" customFormat="1" ht="24.2" customHeight="1">
      <c r="B1009" s="31"/>
      <c r="C1009" s="131" t="s">
        <v>2050</v>
      </c>
      <c r="D1009" s="131" t="s">
        <v>164</v>
      </c>
      <c r="E1009" s="132" t="s">
        <v>2051</v>
      </c>
      <c r="F1009" s="133" t="s">
        <v>2052</v>
      </c>
      <c r="G1009" s="134" t="s">
        <v>352</v>
      </c>
      <c r="H1009" s="135">
        <v>2.5</v>
      </c>
      <c r="I1009" s="136">
        <v>113140.26</v>
      </c>
      <c r="J1009" s="137">
        <f>ROUND(I1009*H1009,2)</f>
        <v>282850.65000000002</v>
      </c>
      <c r="K1009" s="133" t="s">
        <v>1</v>
      </c>
      <c r="L1009" s="31"/>
      <c r="M1009" s="168" t="s">
        <v>1</v>
      </c>
      <c r="N1009" s="169" t="s">
        <v>42</v>
      </c>
      <c r="O1009" s="170"/>
      <c r="P1009" s="171">
        <f>O1009*H1009</f>
        <v>0</v>
      </c>
      <c r="Q1009" s="171">
        <v>0</v>
      </c>
      <c r="R1009" s="171">
        <f>Q1009*H1009</f>
        <v>0</v>
      </c>
      <c r="S1009" s="171">
        <v>0</v>
      </c>
      <c r="T1009" s="172">
        <f>S1009*H1009</f>
        <v>0</v>
      </c>
      <c r="AR1009" s="142" t="s">
        <v>765</v>
      </c>
      <c r="AT1009" s="142" t="s">
        <v>164</v>
      </c>
      <c r="AU1009" s="142" t="s">
        <v>87</v>
      </c>
      <c r="AY1009" s="16" t="s">
        <v>161</v>
      </c>
      <c r="BE1009" s="143">
        <f>IF(N1009="základní",J1009,0)</f>
        <v>282850.65000000002</v>
      </c>
      <c r="BF1009" s="143">
        <f>IF(N1009="snížená",J1009,0)</f>
        <v>0</v>
      </c>
      <c r="BG1009" s="143">
        <f>IF(N1009="zákl. přenesená",J1009,0)</f>
        <v>0</v>
      </c>
      <c r="BH1009" s="143">
        <f>IF(N1009="sníž. přenesená",J1009,0)</f>
        <v>0</v>
      </c>
      <c r="BI1009" s="143">
        <f>IF(N1009="nulová",J1009,0)</f>
        <v>0</v>
      </c>
      <c r="BJ1009" s="16" t="s">
        <v>85</v>
      </c>
      <c r="BK1009" s="143">
        <f>ROUND(I1009*H1009,2)</f>
        <v>282850.65000000002</v>
      </c>
      <c r="BL1009" s="16" t="s">
        <v>765</v>
      </c>
      <c r="BM1009" s="142" t="s">
        <v>2053</v>
      </c>
    </row>
    <row r="1010" spans="2:65" s="1" customFormat="1" ht="6.95" customHeight="1">
      <c r="B1010" s="43"/>
      <c r="C1010" s="44"/>
      <c r="D1010" s="44"/>
      <c r="E1010" s="44"/>
      <c r="F1010" s="44"/>
      <c r="G1010" s="44"/>
      <c r="H1010" s="44"/>
      <c r="I1010" s="44"/>
      <c r="J1010" s="44"/>
      <c r="K1010" s="44"/>
      <c r="L1010" s="31"/>
    </row>
  </sheetData>
  <sheetProtection algorithmName="SHA-512" hashValue="Sc1pssv5lwfHngme8OMkizOwp2VFbt5UWX/uaGHKWKAjt9wAfw2Iwp8/sYuCbcPmY2GOeppCEgViAEYVJaxeMg==" saltValue="Oou8zo+7+ROm+zleqAUJfbQ5Sv/A4QHaN4Qnc+njH05ecJmezTO8TLvhkblfJwSfiehEocIfvpEnJYJ0CupQ8Q==" spinCount="100000" sheet="1" objects="1" scenarios="1" formatColumns="0" formatRows="0" autoFilter="0"/>
  <autoFilter ref="C145:K1009" xr:uid="{00000000-0009-0000-0000-000002000000}"/>
  <mergeCells count="9">
    <mergeCell ref="E87:H87"/>
    <mergeCell ref="E136:H136"/>
    <mergeCell ref="E138:H13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64"/>
  <sheetViews>
    <sheetView showGridLines="0" workbookViewId="0">
      <selection activeCell="K226" sqref="K2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93</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2054</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25818457</v>
      </c>
      <c r="L17" s="31"/>
    </row>
    <row r="18" spans="2:12" s="1" customFormat="1" ht="18" customHeight="1">
      <c r="B18" s="31"/>
      <c r="E18" s="230" t="str">
        <f>'Rekapitulace stavby'!E14</f>
        <v>Hydor s.r.o.</v>
      </c>
      <c r="F18" s="212"/>
      <c r="G18" s="212"/>
      <c r="H18" s="212"/>
      <c r="I18" s="26" t="s">
        <v>27</v>
      </c>
      <c r="J18" s="27" t="str">
        <f>'Rekapitulace stavby'!AN14</f>
        <v>CZ25818457</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ROUND(J126, 2)</f>
        <v>704070.45</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ROUND((SUM(BE126:BE263)),  2)</f>
        <v>704070.45</v>
      </c>
      <c r="I33" s="91">
        <v>0.21</v>
      </c>
      <c r="J33" s="90">
        <f>ROUND(((SUM(BE126:BE263))*I33),  2)</f>
        <v>147854.79</v>
      </c>
      <c r="L33" s="31"/>
    </row>
    <row r="34" spans="2:12" s="1" customFormat="1" ht="14.45" customHeight="1">
      <c r="B34" s="31"/>
      <c r="E34" s="26" t="s">
        <v>43</v>
      </c>
      <c r="F34" s="90">
        <f>ROUND((SUM(BF126:BF263)),  2)</f>
        <v>0</v>
      </c>
      <c r="I34" s="91">
        <v>0.15</v>
      </c>
      <c r="J34" s="90">
        <f>ROUND(((SUM(BF126:BF263))*I34),  2)</f>
        <v>0</v>
      </c>
      <c r="L34" s="31"/>
    </row>
    <row r="35" spans="2:12" s="1" customFormat="1" ht="14.45" hidden="1" customHeight="1">
      <c r="B35" s="31"/>
      <c r="E35" s="26" t="s">
        <v>44</v>
      </c>
      <c r="F35" s="90">
        <f>ROUND((SUM(BG126:BG263)),  2)</f>
        <v>0</v>
      </c>
      <c r="I35" s="91">
        <v>0.21</v>
      </c>
      <c r="J35" s="90">
        <f>0</f>
        <v>0</v>
      </c>
      <c r="L35" s="31"/>
    </row>
    <row r="36" spans="2:12" s="1" customFormat="1" ht="14.45" hidden="1" customHeight="1">
      <c r="B36" s="31"/>
      <c r="E36" s="26" t="s">
        <v>45</v>
      </c>
      <c r="F36" s="90">
        <f>ROUND((SUM(BH126:BH263)),  2)</f>
        <v>0</v>
      </c>
      <c r="I36" s="91">
        <v>0.15</v>
      </c>
      <c r="J36" s="90">
        <f>0</f>
        <v>0</v>
      </c>
      <c r="L36" s="31"/>
    </row>
    <row r="37" spans="2:12" s="1" customFormat="1" ht="14.45" hidden="1" customHeight="1">
      <c r="B37" s="31"/>
      <c r="E37" s="26" t="s">
        <v>46</v>
      </c>
      <c r="F37" s="90">
        <f>ROUND((SUM(BI126:BI263)),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851925.24</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01 - 3-OBJEKT HZ - ZDRAVOTECHNIKA</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J126</f>
        <v>704070.45</v>
      </c>
      <c r="L96" s="31"/>
      <c r="AU96" s="16" t="s">
        <v>134</v>
      </c>
    </row>
    <row r="97" spans="2:12" s="8" customFormat="1" ht="24.95" hidden="1" customHeight="1">
      <c r="B97" s="103"/>
      <c r="D97" s="104" t="s">
        <v>2055</v>
      </c>
      <c r="E97" s="105"/>
      <c r="F97" s="105"/>
      <c r="G97" s="105"/>
      <c r="H97" s="105"/>
      <c r="I97" s="105"/>
      <c r="J97" s="106">
        <f>J127</f>
        <v>277002.08</v>
      </c>
      <c r="L97" s="103"/>
    </row>
    <row r="98" spans="2:12" s="9" customFormat="1" ht="19.899999999999999" hidden="1" customHeight="1">
      <c r="B98" s="107"/>
      <c r="D98" s="108" t="s">
        <v>2056</v>
      </c>
      <c r="E98" s="109"/>
      <c r="F98" s="109"/>
      <c r="G98" s="109"/>
      <c r="H98" s="109"/>
      <c r="I98" s="109"/>
      <c r="J98" s="110">
        <f>J128</f>
        <v>277002.08</v>
      </c>
      <c r="L98" s="107"/>
    </row>
    <row r="99" spans="2:12" s="8" customFormat="1" ht="24.95" hidden="1" customHeight="1">
      <c r="B99" s="103"/>
      <c r="D99" s="104" t="s">
        <v>2057</v>
      </c>
      <c r="E99" s="105"/>
      <c r="F99" s="105"/>
      <c r="G99" s="105"/>
      <c r="H99" s="105"/>
      <c r="I99" s="105"/>
      <c r="J99" s="106">
        <f>J158</f>
        <v>121752.91</v>
      </c>
      <c r="L99" s="103"/>
    </row>
    <row r="100" spans="2:12" s="9" customFormat="1" ht="19.899999999999999" hidden="1" customHeight="1">
      <c r="B100" s="107"/>
      <c r="D100" s="108" t="s">
        <v>2056</v>
      </c>
      <c r="E100" s="109"/>
      <c r="F100" s="109"/>
      <c r="G100" s="109"/>
      <c r="H100" s="109"/>
      <c r="I100" s="109"/>
      <c r="J100" s="110">
        <f>J159</f>
        <v>121752.91</v>
      </c>
      <c r="L100" s="107"/>
    </row>
    <row r="101" spans="2:12" s="8" customFormat="1" ht="24.95" hidden="1" customHeight="1">
      <c r="B101" s="103"/>
      <c r="D101" s="104" t="s">
        <v>2058</v>
      </c>
      <c r="E101" s="105"/>
      <c r="F101" s="105"/>
      <c r="G101" s="105"/>
      <c r="H101" s="105"/>
      <c r="I101" s="105"/>
      <c r="J101" s="106">
        <f>J191</f>
        <v>23846.1</v>
      </c>
      <c r="L101" s="103"/>
    </row>
    <row r="102" spans="2:12" s="9" customFormat="1" ht="19.899999999999999" hidden="1" customHeight="1">
      <c r="B102" s="107"/>
      <c r="D102" s="108" t="s">
        <v>2056</v>
      </c>
      <c r="E102" s="109"/>
      <c r="F102" s="109"/>
      <c r="G102" s="109"/>
      <c r="H102" s="109"/>
      <c r="I102" s="109"/>
      <c r="J102" s="110">
        <f>J192</f>
        <v>23846.1</v>
      </c>
      <c r="L102" s="107"/>
    </row>
    <row r="103" spans="2:12" s="8" customFormat="1" ht="24.95" hidden="1" customHeight="1">
      <c r="B103" s="103"/>
      <c r="D103" s="104" t="s">
        <v>2059</v>
      </c>
      <c r="E103" s="105"/>
      <c r="F103" s="105"/>
      <c r="G103" s="105"/>
      <c r="H103" s="105"/>
      <c r="I103" s="105"/>
      <c r="J103" s="106">
        <f>J208</f>
        <v>59712</v>
      </c>
      <c r="L103" s="103"/>
    </row>
    <row r="104" spans="2:12" s="9" customFormat="1" ht="19.899999999999999" hidden="1" customHeight="1">
      <c r="B104" s="107"/>
      <c r="D104" s="108" t="s">
        <v>2056</v>
      </c>
      <c r="E104" s="109"/>
      <c r="F104" s="109"/>
      <c r="G104" s="109"/>
      <c r="H104" s="109"/>
      <c r="I104" s="109"/>
      <c r="J104" s="110">
        <f>J209</f>
        <v>59712</v>
      </c>
      <c r="L104" s="107"/>
    </row>
    <row r="105" spans="2:12" s="8" customFormat="1" ht="24.95" hidden="1" customHeight="1">
      <c r="B105" s="103"/>
      <c r="D105" s="104" t="s">
        <v>2060</v>
      </c>
      <c r="E105" s="105"/>
      <c r="F105" s="105"/>
      <c r="G105" s="105"/>
      <c r="H105" s="105"/>
      <c r="I105" s="105"/>
      <c r="J105" s="106">
        <f>J222</f>
        <v>221757.36</v>
      </c>
      <c r="L105" s="103"/>
    </row>
    <row r="106" spans="2:12" s="9" customFormat="1" ht="19.899999999999999" hidden="1" customHeight="1">
      <c r="B106" s="107"/>
      <c r="D106" s="108" t="s">
        <v>2056</v>
      </c>
      <c r="E106" s="109"/>
      <c r="F106" s="109"/>
      <c r="G106" s="109"/>
      <c r="H106" s="109"/>
      <c r="I106" s="109"/>
      <c r="J106" s="110">
        <f>J223</f>
        <v>221757.36</v>
      </c>
      <c r="L106" s="107"/>
    </row>
    <row r="107" spans="2:12" s="1" customFormat="1" ht="21.75" hidden="1" customHeight="1">
      <c r="B107" s="31"/>
      <c r="L107" s="31"/>
    </row>
    <row r="108" spans="2:12" s="1" customFormat="1" ht="6.95" hidden="1" customHeight="1">
      <c r="B108" s="43"/>
      <c r="C108" s="44"/>
      <c r="D108" s="44"/>
      <c r="E108" s="44"/>
      <c r="F108" s="44"/>
      <c r="G108" s="44"/>
      <c r="H108" s="44"/>
      <c r="I108" s="44"/>
      <c r="J108" s="44"/>
      <c r="K108" s="44"/>
      <c r="L108" s="31"/>
    </row>
    <row r="109" spans="2:12" hidden="1"/>
    <row r="110" spans="2:12" hidden="1"/>
    <row r="111" spans="2:12" hidden="1"/>
    <row r="112" spans="2:12" s="1" customFormat="1" ht="6.95" customHeight="1">
      <c r="B112" s="45"/>
      <c r="C112" s="46"/>
      <c r="D112" s="46"/>
      <c r="E112" s="46"/>
      <c r="F112" s="46"/>
      <c r="G112" s="46"/>
      <c r="H112" s="46"/>
      <c r="I112" s="46"/>
      <c r="J112" s="46"/>
      <c r="K112" s="46"/>
      <c r="L112" s="31"/>
    </row>
    <row r="113" spans="2:63" s="1" customFormat="1" ht="24.95" customHeight="1">
      <c r="B113" s="31"/>
      <c r="C113" s="20" t="s">
        <v>146</v>
      </c>
      <c r="L113" s="31"/>
    </row>
    <row r="114" spans="2:63" s="1" customFormat="1" ht="6.95" customHeight="1">
      <c r="B114" s="31"/>
      <c r="L114" s="31"/>
    </row>
    <row r="115" spans="2:63" s="1" customFormat="1" ht="12" customHeight="1">
      <c r="B115" s="31"/>
      <c r="C115" s="26" t="s">
        <v>16</v>
      </c>
      <c r="L115" s="31"/>
    </row>
    <row r="116" spans="2:63" s="1" customFormat="1" ht="26.25" customHeight="1">
      <c r="B116" s="31"/>
      <c r="E116" s="228" t="str">
        <f>E7</f>
        <v>STAVEBNÍ ÚPRAVY HASIČSKÉ ZBROJNICE HEŘMANICE - SLEZSKÁ OSTRAVA</v>
      </c>
      <c r="F116" s="229"/>
      <c r="G116" s="229"/>
      <c r="H116" s="229"/>
      <c r="L116" s="31"/>
    </row>
    <row r="117" spans="2:63" s="1" customFormat="1" ht="12" customHeight="1">
      <c r="B117" s="31"/>
      <c r="C117" s="26" t="s">
        <v>128</v>
      </c>
      <c r="L117" s="31"/>
    </row>
    <row r="118" spans="2:63" s="1" customFormat="1" ht="16.5" customHeight="1">
      <c r="B118" s="31"/>
      <c r="E118" s="222" t="str">
        <f>E9</f>
        <v>SO 01 - 3-OBJEKT HZ - ZDRAVOTECHNIKA</v>
      </c>
      <c r="F118" s="227"/>
      <c r="G118" s="227"/>
      <c r="H118" s="227"/>
      <c r="L118" s="31"/>
    </row>
    <row r="119" spans="2:63" s="1" customFormat="1" ht="6.95" customHeight="1">
      <c r="B119" s="31"/>
      <c r="L119" s="31"/>
    </row>
    <row r="120" spans="2:63" s="1" customFormat="1" ht="12" customHeight="1">
      <c r="B120" s="31"/>
      <c r="C120" s="26" t="s">
        <v>20</v>
      </c>
      <c r="F120" s="24" t="str">
        <f>F12</f>
        <v>SLEZSKÁ OSTRAVA</v>
      </c>
      <c r="I120" s="26" t="s">
        <v>22</v>
      </c>
      <c r="J120" s="51" t="str">
        <f>IF(J12="","",J12)</f>
        <v>10. 8. 2023</v>
      </c>
      <c r="L120" s="31"/>
    </row>
    <row r="121" spans="2:63" s="1" customFormat="1" ht="6.95" customHeight="1">
      <c r="B121" s="31"/>
      <c r="L121" s="31"/>
    </row>
    <row r="122" spans="2:63" s="1" customFormat="1" ht="15.2" customHeight="1">
      <c r="B122" s="31"/>
      <c r="C122" s="26" t="s">
        <v>24</v>
      </c>
      <c r="F122" s="24" t="str">
        <f>E15</f>
        <v>SMO - SLEZSKÁ OSTRAVA</v>
      </c>
      <c r="I122" s="26" t="s">
        <v>29</v>
      </c>
      <c r="J122" s="29" t="str">
        <f>E21</f>
        <v>SPAN s.r.o.</v>
      </c>
      <c r="L122" s="31"/>
    </row>
    <row r="123" spans="2:63" s="1" customFormat="1" ht="15.2" customHeight="1">
      <c r="B123" s="31"/>
      <c r="C123" s="26" t="s">
        <v>28</v>
      </c>
      <c r="F123" s="24" t="str">
        <f>IF(E18="","",E18)</f>
        <v>Hydor s.r.o.</v>
      </c>
      <c r="I123" s="26" t="s">
        <v>34</v>
      </c>
      <c r="J123" s="29" t="str">
        <f>E24</f>
        <v>SPAN S.R.O.</v>
      </c>
      <c r="L123" s="31"/>
    </row>
    <row r="124" spans="2:63" s="1" customFormat="1" ht="10.35" customHeight="1">
      <c r="B124" s="31"/>
      <c r="L124" s="31"/>
    </row>
    <row r="125" spans="2:63" s="10" customFormat="1" ht="29.25" customHeight="1">
      <c r="B125" s="111"/>
      <c r="C125" s="112" t="s">
        <v>147</v>
      </c>
      <c r="D125" s="113" t="s">
        <v>62</v>
      </c>
      <c r="E125" s="113" t="s">
        <v>58</v>
      </c>
      <c r="F125" s="113" t="s">
        <v>59</v>
      </c>
      <c r="G125" s="113" t="s">
        <v>148</v>
      </c>
      <c r="H125" s="113" t="s">
        <v>149</v>
      </c>
      <c r="I125" s="113" t="s">
        <v>150</v>
      </c>
      <c r="J125" s="113" t="s">
        <v>132</v>
      </c>
      <c r="K125" s="114" t="s">
        <v>151</v>
      </c>
      <c r="L125" s="111"/>
      <c r="M125" s="58" t="s">
        <v>1</v>
      </c>
      <c r="N125" s="59" t="s">
        <v>41</v>
      </c>
      <c r="O125" s="59" t="s">
        <v>152</v>
      </c>
      <c r="P125" s="59" t="s">
        <v>153</v>
      </c>
      <c r="Q125" s="59" t="s">
        <v>154</v>
      </c>
      <c r="R125" s="59" t="s">
        <v>155</v>
      </c>
      <c r="S125" s="59" t="s">
        <v>156</v>
      </c>
      <c r="T125" s="60" t="s">
        <v>157</v>
      </c>
    </row>
    <row r="126" spans="2:63" s="1" customFormat="1" ht="22.9" customHeight="1">
      <c r="B126" s="31"/>
      <c r="C126" s="63" t="s">
        <v>158</v>
      </c>
      <c r="J126" s="115">
        <f>BK126</f>
        <v>704070.45</v>
      </c>
      <c r="L126" s="31"/>
      <c r="M126" s="61"/>
      <c r="N126" s="52"/>
      <c r="O126" s="52"/>
      <c r="P126" s="116">
        <f>P127+P158+P191+P208+P222</f>
        <v>0</v>
      </c>
      <c r="Q126" s="52"/>
      <c r="R126" s="116">
        <f>R127+R158+R191+R208+R222</f>
        <v>8.4218899999999994</v>
      </c>
      <c r="S126" s="52"/>
      <c r="T126" s="117">
        <f>T127+T158+T191+T208+T222</f>
        <v>0</v>
      </c>
      <c r="AT126" s="16" t="s">
        <v>76</v>
      </c>
      <c r="AU126" s="16" t="s">
        <v>134</v>
      </c>
      <c r="BK126" s="118">
        <f>BK127+BK158+BK191+BK208+BK222</f>
        <v>704070.45</v>
      </c>
    </row>
    <row r="127" spans="2:63" s="11" customFormat="1" ht="25.9" customHeight="1">
      <c r="B127" s="119"/>
      <c r="D127" s="120" t="s">
        <v>76</v>
      </c>
      <c r="E127" s="121" t="s">
        <v>367</v>
      </c>
      <c r="F127" s="121" t="s">
        <v>2061</v>
      </c>
      <c r="I127" s="122"/>
      <c r="J127" s="123">
        <f>BK127</f>
        <v>277002.08</v>
      </c>
      <c r="L127" s="119"/>
      <c r="M127" s="124"/>
      <c r="P127" s="125">
        <f>P128</f>
        <v>0</v>
      </c>
      <c r="R127" s="125">
        <f>R128</f>
        <v>6.172369999999999</v>
      </c>
      <c r="T127" s="126">
        <f>T128</f>
        <v>0</v>
      </c>
      <c r="AR127" s="120" t="s">
        <v>87</v>
      </c>
      <c r="AT127" s="127" t="s">
        <v>76</v>
      </c>
      <c r="AU127" s="127" t="s">
        <v>77</v>
      </c>
      <c r="AY127" s="120" t="s">
        <v>161</v>
      </c>
      <c r="BK127" s="128">
        <f>BK128</f>
        <v>277002.08</v>
      </c>
    </row>
    <row r="128" spans="2:63" s="11" customFormat="1" ht="22.9" customHeight="1">
      <c r="B128" s="119"/>
      <c r="D128" s="120" t="s">
        <v>76</v>
      </c>
      <c r="E128" s="129" t="s">
        <v>2062</v>
      </c>
      <c r="F128" s="129" t="s">
        <v>1</v>
      </c>
      <c r="I128" s="122"/>
      <c r="J128" s="130">
        <f>BK128</f>
        <v>277002.08</v>
      </c>
      <c r="L128" s="119"/>
      <c r="M128" s="124"/>
      <c r="P128" s="125">
        <f>SUM(P129:P157)</f>
        <v>0</v>
      </c>
      <c r="R128" s="125">
        <f>SUM(R129:R157)</f>
        <v>6.172369999999999</v>
      </c>
      <c r="T128" s="126">
        <f>SUM(T129:T157)</f>
        <v>0</v>
      </c>
      <c r="AR128" s="120" t="s">
        <v>87</v>
      </c>
      <c r="AT128" s="127" t="s">
        <v>76</v>
      </c>
      <c r="AU128" s="127" t="s">
        <v>85</v>
      </c>
      <c r="AY128" s="120" t="s">
        <v>161</v>
      </c>
      <c r="BK128" s="128">
        <f>SUM(BK129:BK157)</f>
        <v>277002.08</v>
      </c>
    </row>
    <row r="129" spans="2:65" s="1" customFormat="1" ht="16.5" customHeight="1">
      <c r="B129" s="31"/>
      <c r="C129" s="131" t="s">
        <v>85</v>
      </c>
      <c r="D129" s="131" t="s">
        <v>164</v>
      </c>
      <c r="E129" s="132" t="s">
        <v>2063</v>
      </c>
      <c r="F129" s="133" t="s">
        <v>2064</v>
      </c>
      <c r="G129" s="134" t="s">
        <v>207</v>
      </c>
      <c r="H129" s="135">
        <v>7</v>
      </c>
      <c r="I129" s="136">
        <v>500</v>
      </c>
      <c r="J129" s="137">
        <f t="shared" ref="J129:J157" si="0">ROUND(I129*H129,2)</f>
        <v>3500</v>
      </c>
      <c r="K129" s="133" t="s">
        <v>1</v>
      </c>
      <c r="L129" s="31"/>
      <c r="M129" s="138" t="s">
        <v>1</v>
      </c>
      <c r="N129" s="139" t="s">
        <v>42</v>
      </c>
      <c r="P129" s="140">
        <f t="shared" ref="P129:P157" si="1">O129*H129</f>
        <v>0</v>
      </c>
      <c r="Q129" s="140">
        <v>1.8960000000000001E-2</v>
      </c>
      <c r="R129" s="140">
        <f t="shared" ref="R129:R157" si="2">Q129*H129</f>
        <v>0.13272</v>
      </c>
      <c r="S129" s="140">
        <v>0</v>
      </c>
      <c r="T129" s="141">
        <f t="shared" ref="T129:T157" si="3">S129*H129</f>
        <v>0</v>
      </c>
      <c r="AR129" s="142" t="s">
        <v>169</v>
      </c>
      <c r="AT129" s="142" t="s">
        <v>164</v>
      </c>
      <c r="AU129" s="142" t="s">
        <v>87</v>
      </c>
      <c r="AY129" s="16" t="s">
        <v>161</v>
      </c>
      <c r="BE129" s="143">
        <f t="shared" ref="BE129:BE157" si="4">IF(N129="základní",J129,0)</f>
        <v>3500</v>
      </c>
      <c r="BF129" s="143">
        <f t="shared" ref="BF129:BF157" si="5">IF(N129="snížená",J129,0)</f>
        <v>0</v>
      </c>
      <c r="BG129" s="143">
        <f t="shared" ref="BG129:BG157" si="6">IF(N129="zákl. přenesená",J129,0)</f>
        <v>0</v>
      </c>
      <c r="BH129" s="143">
        <f t="shared" ref="BH129:BH157" si="7">IF(N129="sníž. přenesená",J129,0)</f>
        <v>0</v>
      </c>
      <c r="BI129" s="143">
        <f t="shared" ref="BI129:BI157" si="8">IF(N129="nulová",J129,0)</f>
        <v>0</v>
      </c>
      <c r="BJ129" s="16" t="s">
        <v>85</v>
      </c>
      <c r="BK129" s="143">
        <f t="shared" ref="BK129:BK157" si="9">ROUND(I129*H129,2)</f>
        <v>3500</v>
      </c>
      <c r="BL129" s="16" t="s">
        <v>169</v>
      </c>
      <c r="BM129" s="142" t="s">
        <v>87</v>
      </c>
    </row>
    <row r="130" spans="2:65" s="1" customFormat="1" ht="16.5" customHeight="1">
      <c r="B130" s="31"/>
      <c r="C130" s="131" t="s">
        <v>87</v>
      </c>
      <c r="D130" s="131" t="s">
        <v>164</v>
      </c>
      <c r="E130" s="132" t="s">
        <v>2065</v>
      </c>
      <c r="F130" s="133" t="s">
        <v>2066</v>
      </c>
      <c r="G130" s="134" t="s">
        <v>207</v>
      </c>
      <c r="H130" s="135">
        <v>8</v>
      </c>
      <c r="I130" s="136">
        <v>350</v>
      </c>
      <c r="J130" s="137">
        <f t="shared" si="0"/>
        <v>2800</v>
      </c>
      <c r="K130" s="133" t="s">
        <v>1</v>
      </c>
      <c r="L130" s="31"/>
      <c r="M130" s="138" t="s">
        <v>1</v>
      </c>
      <c r="N130" s="139" t="s">
        <v>42</v>
      </c>
      <c r="P130" s="140">
        <f t="shared" si="1"/>
        <v>0</v>
      </c>
      <c r="Q130" s="140">
        <v>2.3910000000000001E-2</v>
      </c>
      <c r="R130" s="140">
        <f t="shared" si="2"/>
        <v>0.19128000000000001</v>
      </c>
      <c r="S130" s="140">
        <v>0</v>
      </c>
      <c r="T130" s="141">
        <f t="shared" si="3"/>
        <v>0</v>
      </c>
      <c r="AR130" s="142" t="s">
        <v>169</v>
      </c>
      <c r="AT130" s="142" t="s">
        <v>164</v>
      </c>
      <c r="AU130" s="142" t="s">
        <v>87</v>
      </c>
      <c r="AY130" s="16" t="s">
        <v>161</v>
      </c>
      <c r="BE130" s="143">
        <f t="shared" si="4"/>
        <v>2800</v>
      </c>
      <c r="BF130" s="143">
        <f t="shared" si="5"/>
        <v>0</v>
      </c>
      <c r="BG130" s="143">
        <f t="shared" si="6"/>
        <v>0</v>
      </c>
      <c r="BH130" s="143">
        <f t="shared" si="7"/>
        <v>0</v>
      </c>
      <c r="BI130" s="143">
        <f t="shared" si="8"/>
        <v>0</v>
      </c>
      <c r="BJ130" s="16" t="s">
        <v>85</v>
      </c>
      <c r="BK130" s="143">
        <f t="shared" si="9"/>
        <v>2800</v>
      </c>
      <c r="BL130" s="16" t="s">
        <v>169</v>
      </c>
      <c r="BM130" s="142" t="s">
        <v>169</v>
      </c>
    </row>
    <row r="131" spans="2:65" s="1" customFormat="1" ht="16.5" customHeight="1">
      <c r="B131" s="31"/>
      <c r="C131" s="131" t="s">
        <v>181</v>
      </c>
      <c r="D131" s="131" t="s">
        <v>164</v>
      </c>
      <c r="E131" s="132" t="s">
        <v>2067</v>
      </c>
      <c r="F131" s="133" t="s">
        <v>2068</v>
      </c>
      <c r="G131" s="134" t="s">
        <v>207</v>
      </c>
      <c r="H131" s="135">
        <v>244</v>
      </c>
      <c r="I131" s="136">
        <v>25</v>
      </c>
      <c r="J131" s="137">
        <f t="shared" si="0"/>
        <v>6100</v>
      </c>
      <c r="K131" s="133" t="s">
        <v>1</v>
      </c>
      <c r="L131" s="31"/>
      <c r="M131" s="138" t="s">
        <v>1</v>
      </c>
      <c r="N131" s="139" t="s">
        <v>42</v>
      </c>
      <c r="P131" s="140">
        <f t="shared" si="1"/>
        <v>0</v>
      </c>
      <c r="Q131" s="140">
        <v>1.4579999999999999E-2</v>
      </c>
      <c r="R131" s="140">
        <f t="shared" si="2"/>
        <v>3.5575199999999998</v>
      </c>
      <c r="S131" s="140">
        <v>0</v>
      </c>
      <c r="T131" s="141">
        <f t="shared" si="3"/>
        <v>0</v>
      </c>
      <c r="AR131" s="142" t="s">
        <v>169</v>
      </c>
      <c r="AT131" s="142" t="s">
        <v>164</v>
      </c>
      <c r="AU131" s="142" t="s">
        <v>87</v>
      </c>
      <c r="AY131" s="16" t="s">
        <v>161</v>
      </c>
      <c r="BE131" s="143">
        <f t="shared" si="4"/>
        <v>6100</v>
      </c>
      <c r="BF131" s="143">
        <f t="shared" si="5"/>
        <v>0</v>
      </c>
      <c r="BG131" s="143">
        <f t="shared" si="6"/>
        <v>0</v>
      </c>
      <c r="BH131" s="143">
        <f t="shared" si="7"/>
        <v>0</v>
      </c>
      <c r="BI131" s="143">
        <f t="shared" si="8"/>
        <v>0</v>
      </c>
      <c r="BJ131" s="16" t="s">
        <v>85</v>
      </c>
      <c r="BK131" s="143">
        <f t="shared" si="9"/>
        <v>6100</v>
      </c>
      <c r="BL131" s="16" t="s">
        <v>169</v>
      </c>
      <c r="BM131" s="142" t="s">
        <v>195</v>
      </c>
    </row>
    <row r="132" spans="2:65" s="1" customFormat="1" ht="16.5" customHeight="1">
      <c r="B132" s="31"/>
      <c r="C132" s="131" t="s">
        <v>169</v>
      </c>
      <c r="D132" s="131" t="s">
        <v>164</v>
      </c>
      <c r="E132" s="132" t="s">
        <v>2069</v>
      </c>
      <c r="F132" s="133" t="s">
        <v>2070</v>
      </c>
      <c r="G132" s="134" t="s">
        <v>267</v>
      </c>
      <c r="H132" s="135">
        <v>4</v>
      </c>
      <c r="I132" s="136">
        <v>12000</v>
      </c>
      <c r="J132" s="137">
        <f t="shared" si="0"/>
        <v>48000</v>
      </c>
      <c r="K132" s="133" t="s">
        <v>1</v>
      </c>
      <c r="L132" s="31"/>
      <c r="M132" s="138" t="s">
        <v>1</v>
      </c>
      <c r="N132" s="139" t="s">
        <v>42</v>
      </c>
      <c r="P132" s="140">
        <f t="shared" si="1"/>
        <v>0</v>
      </c>
      <c r="Q132" s="140">
        <v>6.6E-4</v>
      </c>
      <c r="R132" s="140">
        <f t="shared" si="2"/>
        <v>2.64E-3</v>
      </c>
      <c r="S132" s="140">
        <v>0</v>
      </c>
      <c r="T132" s="141">
        <f t="shared" si="3"/>
        <v>0</v>
      </c>
      <c r="AR132" s="142" t="s">
        <v>244</v>
      </c>
      <c r="AT132" s="142" t="s">
        <v>164</v>
      </c>
      <c r="AU132" s="142" t="s">
        <v>87</v>
      </c>
      <c r="AY132" s="16" t="s">
        <v>161</v>
      </c>
      <c r="BE132" s="143">
        <f t="shared" si="4"/>
        <v>48000</v>
      </c>
      <c r="BF132" s="143">
        <f t="shared" si="5"/>
        <v>0</v>
      </c>
      <c r="BG132" s="143">
        <f t="shared" si="6"/>
        <v>0</v>
      </c>
      <c r="BH132" s="143">
        <f t="shared" si="7"/>
        <v>0</v>
      </c>
      <c r="BI132" s="143">
        <f t="shared" si="8"/>
        <v>0</v>
      </c>
      <c r="BJ132" s="16" t="s">
        <v>85</v>
      </c>
      <c r="BK132" s="143">
        <f t="shared" si="9"/>
        <v>48000</v>
      </c>
      <c r="BL132" s="16" t="s">
        <v>244</v>
      </c>
      <c r="BM132" s="142" t="s">
        <v>204</v>
      </c>
    </row>
    <row r="133" spans="2:65" s="1" customFormat="1" ht="16.5" customHeight="1">
      <c r="B133" s="31"/>
      <c r="C133" s="131" t="s">
        <v>190</v>
      </c>
      <c r="D133" s="131" t="s">
        <v>164</v>
      </c>
      <c r="E133" s="132" t="s">
        <v>2071</v>
      </c>
      <c r="F133" s="133" t="s">
        <v>2072</v>
      </c>
      <c r="G133" s="134" t="s">
        <v>267</v>
      </c>
      <c r="H133" s="135">
        <v>4</v>
      </c>
      <c r="I133" s="136">
        <v>4400</v>
      </c>
      <c r="J133" s="137">
        <f t="shared" si="0"/>
        <v>17600</v>
      </c>
      <c r="K133" s="133" t="s">
        <v>1</v>
      </c>
      <c r="L133" s="31"/>
      <c r="M133" s="138" t="s">
        <v>1</v>
      </c>
      <c r="N133" s="139" t="s">
        <v>42</v>
      </c>
      <c r="P133" s="140">
        <f t="shared" si="1"/>
        <v>0</v>
      </c>
      <c r="Q133" s="140">
        <v>6.6E-4</v>
      </c>
      <c r="R133" s="140">
        <f t="shared" si="2"/>
        <v>2.64E-3</v>
      </c>
      <c r="S133" s="140">
        <v>0</v>
      </c>
      <c r="T133" s="141">
        <f t="shared" si="3"/>
        <v>0</v>
      </c>
      <c r="AR133" s="142" t="s">
        <v>244</v>
      </c>
      <c r="AT133" s="142" t="s">
        <v>164</v>
      </c>
      <c r="AU133" s="142" t="s">
        <v>87</v>
      </c>
      <c r="AY133" s="16" t="s">
        <v>161</v>
      </c>
      <c r="BE133" s="143">
        <f t="shared" si="4"/>
        <v>17600</v>
      </c>
      <c r="BF133" s="143">
        <f t="shared" si="5"/>
        <v>0</v>
      </c>
      <c r="BG133" s="143">
        <f t="shared" si="6"/>
        <v>0</v>
      </c>
      <c r="BH133" s="143">
        <f t="shared" si="7"/>
        <v>0</v>
      </c>
      <c r="BI133" s="143">
        <f t="shared" si="8"/>
        <v>0</v>
      </c>
      <c r="BJ133" s="16" t="s">
        <v>85</v>
      </c>
      <c r="BK133" s="143">
        <f t="shared" si="9"/>
        <v>17600</v>
      </c>
      <c r="BL133" s="16" t="s">
        <v>244</v>
      </c>
      <c r="BM133" s="142" t="s">
        <v>213</v>
      </c>
    </row>
    <row r="134" spans="2:65" s="1" customFormat="1" ht="16.5" customHeight="1">
      <c r="B134" s="31"/>
      <c r="C134" s="131" t="s">
        <v>195</v>
      </c>
      <c r="D134" s="131" t="s">
        <v>164</v>
      </c>
      <c r="E134" s="132" t="s">
        <v>2073</v>
      </c>
      <c r="F134" s="133" t="s">
        <v>2074</v>
      </c>
      <c r="G134" s="134" t="s">
        <v>207</v>
      </c>
      <c r="H134" s="135">
        <v>50</v>
      </c>
      <c r="I134" s="136">
        <v>200</v>
      </c>
      <c r="J134" s="137">
        <f t="shared" si="0"/>
        <v>10000</v>
      </c>
      <c r="K134" s="133" t="s">
        <v>1</v>
      </c>
      <c r="L134" s="31"/>
      <c r="M134" s="138" t="s">
        <v>1</v>
      </c>
      <c r="N134" s="139" t="s">
        <v>42</v>
      </c>
      <c r="P134" s="140">
        <f t="shared" si="1"/>
        <v>0</v>
      </c>
      <c r="Q134" s="140">
        <v>1.2600000000000001E-3</v>
      </c>
      <c r="R134" s="140">
        <f t="shared" si="2"/>
        <v>6.3E-2</v>
      </c>
      <c r="S134" s="140">
        <v>0</v>
      </c>
      <c r="T134" s="141">
        <f t="shared" si="3"/>
        <v>0</v>
      </c>
      <c r="AR134" s="142" t="s">
        <v>244</v>
      </c>
      <c r="AT134" s="142" t="s">
        <v>164</v>
      </c>
      <c r="AU134" s="142" t="s">
        <v>87</v>
      </c>
      <c r="AY134" s="16" t="s">
        <v>161</v>
      </c>
      <c r="BE134" s="143">
        <f t="shared" si="4"/>
        <v>10000</v>
      </c>
      <c r="BF134" s="143">
        <f t="shared" si="5"/>
        <v>0</v>
      </c>
      <c r="BG134" s="143">
        <f t="shared" si="6"/>
        <v>0</v>
      </c>
      <c r="BH134" s="143">
        <f t="shared" si="7"/>
        <v>0</v>
      </c>
      <c r="BI134" s="143">
        <f t="shared" si="8"/>
        <v>0</v>
      </c>
      <c r="BJ134" s="16" t="s">
        <v>85</v>
      </c>
      <c r="BK134" s="143">
        <f t="shared" si="9"/>
        <v>10000</v>
      </c>
      <c r="BL134" s="16" t="s">
        <v>244</v>
      </c>
      <c r="BM134" s="142" t="s">
        <v>225</v>
      </c>
    </row>
    <row r="135" spans="2:65" s="1" customFormat="1" ht="16.5" customHeight="1">
      <c r="B135" s="31"/>
      <c r="C135" s="131" t="s">
        <v>200</v>
      </c>
      <c r="D135" s="131" t="s">
        <v>164</v>
      </c>
      <c r="E135" s="132" t="s">
        <v>2075</v>
      </c>
      <c r="F135" s="133" t="s">
        <v>2076</v>
      </c>
      <c r="G135" s="134" t="s">
        <v>207</v>
      </c>
      <c r="H135" s="135">
        <v>91</v>
      </c>
      <c r="I135" s="136">
        <v>220</v>
      </c>
      <c r="J135" s="137">
        <f t="shared" si="0"/>
        <v>20020</v>
      </c>
      <c r="K135" s="133" t="s">
        <v>1</v>
      </c>
      <c r="L135" s="31"/>
      <c r="M135" s="138" t="s">
        <v>1</v>
      </c>
      <c r="N135" s="139" t="s">
        <v>42</v>
      </c>
      <c r="P135" s="140">
        <f t="shared" si="1"/>
        <v>0</v>
      </c>
      <c r="Q135" s="140">
        <v>1.7700000000000001E-3</v>
      </c>
      <c r="R135" s="140">
        <f t="shared" si="2"/>
        <v>0.16107000000000002</v>
      </c>
      <c r="S135" s="140">
        <v>0</v>
      </c>
      <c r="T135" s="141">
        <f t="shared" si="3"/>
        <v>0</v>
      </c>
      <c r="AR135" s="142" t="s">
        <v>244</v>
      </c>
      <c r="AT135" s="142" t="s">
        <v>164</v>
      </c>
      <c r="AU135" s="142" t="s">
        <v>87</v>
      </c>
      <c r="AY135" s="16" t="s">
        <v>161</v>
      </c>
      <c r="BE135" s="143">
        <f t="shared" si="4"/>
        <v>20020</v>
      </c>
      <c r="BF135" s="143">
        <f t="shared" si="5"/>
        <v>0</v>
      </c>
      <c r="BG135" s="143">
        <f t="shared" si="6"/>
        <v>0</v>
      </c>
      <c r="BH135" s="143">
        <f t="shared" si="7"/>
        <v>0</v>
      </c>
      <c r="BI135" s="143">
        <f t="shared" si="8"/>
        <v>0</v>
      </c>
      <c r="BJ135" s="16" t="s">
        <v>85</v>
      </c>
      <c r="BK135" s="143">
        <f t="shared" si="9"/>
        <v>20020</v>
      </c>
      <c r="BL135" s="16" t="s">
        <v>244</v>
      </c>
      <c r="BM135" s="142" t="s">
        <v>234</v>
      </c>
    </row>
    <row r="136" spans="2:65" s="1" customFormat="1" ht="16.5" customHeight="1">
      <c r="B136" s="31"/>
      <c r="C136" s="131" t="s">
        <v>204</v>
      </c>
      <c r="D136" s="131" t="s">
        <v>164</v>
      </c>
      <c r="E136" s="132" t="s">
        <v>2077</v>
      </c>
      <c r="F136" s="133" t="s">
        <v>2078</v>
      </c>
      <c r="G136" s="134" t="s">
        <v>207</v>
      </c>
      <c r="H136" s="135">
        <v>103</v>
      </c>
      <c r="I136" s="136">
        <v>250</v>
      </c>
      <c r="J136" s="137">
        <f t="shared" si="0"/>
        <v>25750</v>
      </c>
      <c r="K136" s="133" t="s">
        <v>1</v>
      </c>
      <c r="L136" s="31"/>
      <c r="M136" s="138" t="s">
        <v>1</v>
      </c>
      <c r="N136" s="139" t="s">
        <v>42</v>
      </c>
      <c r="P136" s="140">
        <f t="shared" si="1"/>
        <v>0</v>
      </c>
      <c r="Q136" s="140">
        <v>2.7499999999999998E-3</v>
      </c>
      <c r="R136" s="140">
        <f t="shared" si="2"/>
        <v>0.28325</v>
      </c>
      <c r="S136" s="140">
        <v>0</v>
      </c>
      <c r="T136" s="141">
        <f t="shared" si="3"/>
        <v>0</v>
      </c>
      <c r="AR136" s="142" t="s">
        <v>244</v>
      </c>
      <c r="AT136" s="142" t="s">
        <v>164</v>
      </c>
      <c r="AU136" s="142" t="s">
        <v>87</v>
      </c>
      <c r="AY136" s="16" t="s">
        <v>161</v>
      </c>
      <c r="BE136" s="143">
        <f t="shared" si="4"/>
        <v>25750</v>
      </c>
      <c r="BF136" s="143">
        <f t="shared" si="5"/>
        <v>0</v>
      </c>
      <c r="BG136" s="143">
        <f t="shared" si="6"/>
        <v>0</v>
      </c>
      <c r="BH136" s="143">
        <f t="shared" si="7"/>
        <v>0</v>
      </c>
      <c r="BI136" s="143">
        <f t="shared" si="8"/>
        <v>0</v>
      </c>
      <c r="BJ136" s="16" t="s">
        <v>85</v>
      </c>
      <c r="BK136" s="143">
        <f t="shared" si="9"/>
        <v>25750</v>
      </c>
      <c r="BL136" s="16" t="s">
        <v>244</v>
      </c>
      <c r="BM136" s="142" t="s">
        <v>244</v>
      </c>
    </row>
    <row r="137" spans="2:65" s="1" customFormat="1" ht="16.5" customHeight="1">
      <c r="B137" s="31"/>
      <c r="C137" s="131" t="s">
        <v>162</v>
      </c>
      <c r="D137" s="131" t="s">
        <v>164</v>
      </c>
      <c r="E137" s="132" t="s">
        <v>2079</v>
      </c>
      <c r="F137" s="133" t="s">
        <v>2080</v>
      </c>
      <c r="G137" s="134" t="s">
        <v>207</v>
      </c>
      <c r="H137" s="135">
        <v>5</v>
      </c>
      <c r="I137" s="136">
        <v>200</v>
      </c>
      <c r="J137" s="137">
        <f t="shared" si="0"/>
        <v>1000</v>
      </c>
      <c r="K137" s="133" t="s">
        <v>1</v>
      </c>
      <c r="L137" s="31"/>
      <c r="M137" s="138" t="s">
        <v>1</v>
      </c>
      <c r="N137" s="139" t="s">
        <v>42</v>
      </c>
      <c r="P137" s="140">
        <f t="shared" si="1"/>
        <v>0</v>
      </c>
      <c r="Q137" s="140">
        <v>6.5799999999999999E-3</v>
      </c>
      <c r="R137" s="140">
        <f t="shared" si="2"/>
        <v>3.2899999999999999E-2</v>
      </c>
      <c r="S137" s="140">
        <v>0</v>
      </c>
      <c r="T137" s="141">
        <f t="shared" si="3"/>
        <v>0</v>
      </c>
      <c r="AR137" s="142" t="s">
        <v>244</v>
      </c>
      <c r="AT137" s="142" t="s">
        <v>164</v>
      </c>
      <c r="AU137" s="142" t="s">
        <v>87</v>
      </c>
      <c r="AY137" s="16" t="s">
        <v>161</v>
      </c>
      <c r="BE137" s="143">
        <f t="shared" si="4"/>
        <v>1000</v>
      </c>
      <c r="BF137" s="143">
        <f t="shared" si="5"/>
        <v>0</v>
      </c>
      <c r="BG137" s="143">
        <f t="shared" si="6"/>
        <v>0</v>
      </c>
      <c r="BH137" s="143">
        <f t="shared" si="7"/>
        <v>0</v>
      </c>
      <c r="BI137" s="143">
        <f t="shared" si="8"/>
        <v>0</v>
      </c>
      <c r="BJ137" s="16" t="s">
        <v>85</v>
      </c>
      <c r="BK137" s="143">
        <f t="shared" si="9"/>
        <v>1000</v>
      </c>
      <c r="BL137" s="16" t="s">
        <v>244</v>
      </c>
      <c r="BM137" s="142" t="s">
        <v>255</v>
      </c>
    </row>
    <row r="138" spans="2:65" s="1" customFormat="1" ht="16.5" customHeight="1">
      <c r="B138" s="31"/>
      <c r="C138" s="131" t="s">
        <v>213</v>
      </c>
      <c r="D138" s="131" t="s">
        <v>164</v>
      </c>
      <c r="E138" s="132" t="s">
        <v>2081</v>
      </c>
      <c r="F138" s="133" t="s">
        <v>2082</v>
      </c>
      <c r="G138" s="134" t="s">
        <v>207</v>
      </c>
      <c r="H138" s="135">
        <v>25</v>
      </c>
      <c r="I138" s="136">
        <v>210</v>
      </c>
      <c r="J138" s="137">
        <f t="shared" si="0"/>
        <v>5250</v>
      </c>
      <c r="K138" s="133" t="s">
        <v>1</v>
      </c>
      <c r="L138" s="31"/>
      <c r="M138" s="138" t="s">
        <v>1</v>
      </c>
      <c r="N138" s="139" t="s">
        <v>42</v>
      </c>
      <c r="P138" s="140">
        <f t="shared" si="1"/>
        <v>0</v>
      </c>
      <c r="Q138" s="140">
        <v>7.2899999999999996E-3</v>
      </c>
      <c r="R138" s="140">
        <f t="shared" si="2"/>
        <v>0.18225</v>
      </c>
      <c r="S138" s="140">
        <v>0</v>
      </c>
      <c r="T138" s="141">
        <f t="shared" si="3"/>
        <v>0</v>
      </c>
      <c r="AR138" s="142" t="s">
        <v>244</v>
      </c>
      <c r="AT138" s="142" t="s">
        <v>164</v>
      </c>
      <c r="AU138" s="142" t="s">
        <v>87</v>
      </c>
      <c r="AY138" s="16" t="s">
        <v>161</v>
      </c>
      <c r="BE138" s="143">
        <f t="shared" si="4"/>
        <v>5250</v>
      </c>
      <c r="BF138" s="143">
        <f t="shared" si="5"/>
        <v>0</v>
      </c>
      <c r="BG138" s="143">
        <f t="shared" si="6"/>
        <v>0</v>
      </c>
      <c r="BH138" s="143">
        <f t="shared" si="7"/>
        <v>0</v>
      </c>
      <c r="BI138" s="143">
        <f t="shared" si="8"/>
        <v>0</v>
      </c>
      <c r="BJ138" s="16" t="s">
        <v>85</v>
      </c>
      <c r="BK138" s="143">
        <f t="shared" si="9"/>
        <v>5250</v>
      </c>
      <c r="BL138" s="16" t="s">
        <v>244</v>
      </c>
      <c r="BM138" s="142" t="s">
        <v>264</v>
      </c>
    </row>
    <row r="139" spans="2:65" s="1" customFormat="1" ht="16.5" customHeight="1">
      <c r="B139" s="31"/>
      <c r="C139" s="131" t="s">
        <v>220</v>
      </c>
      <c r="D139" s="131" t="s">
        <v>164</v>
      </c>
      <c r="E139" s="132" t="s">
        <v>2083</v>
      </c>
      <c r="F139" s="133" t="s">
        <v>2084</v>
      </c>
      <c r="G139" s="134" t="s">
        <v>207</v>
      </c>
      <c r="H139" s="135">
        <v>45</v>
      </c>
      <c r="I139" s="136">
        <v>220</v>
      </c>
      <c r="J139" s="137">
        <f t="shared" si="0"/>
        <v>9900</v>
      </c>
      <c r="K139" s="133" t="s">
        <v>1</v>
      </c>
      <c r="L139" s="31"/>
      <c r="M139" s="138" t="s">
        <v>1</v>
      </c>
      <c r="N139" s="139" t="s">
        <v>42</v>
      </c>
      <c r="P139" s="140">
        <f t="shared" si="1"/>
        <v>0</v>
      </c>
      <c r="Q139" s="140">
        <v>9.1000000000000004E-3</v>
      </c>
      <c r="R139" s="140">
        <f t="shared" si="2"/>
        <v>0.40950000000000003</v>
      </c>
      <c r="S139" s="140">
        <v>0</v>
      </c>
      <c r="T139" s="141">
        <f t="shared" si="3"/>
        <v>0</v>
      </c>
      <c r="AR139" s="142" t="s">
        <v>244</v>
      </c>
      <c r="AT139" s="142" t="s">
        <v>164</v>
      </c>
      <c r="AU139" s="142" t="s">
        <v>87</v>
      </c>
      <c r="AY139" s="16" t="s">
        <v>161</v>
      </c>
      <c r="BE139" s="143">
        <f t="shared" si="4"/>
        <v>9900</v>
      </c>
      <c r="BF139" s="143">
        <f t="shared" si="5"/>
        <v>0</v>
      </c>
      <c r="BG139" s="143">
        <f t="shared" si="6"/>
        <v>0</v>
      </c>
      <c r="BH139" s="143">
        <f t="shared" si="7"/>
        <v>0</v>
      </c>
      <c r="BI139" s="143">
        <f t="shared" si="8"/>
        <v>0</v>
      </c>
      <c r="BJ139" s="16" t="s">
        <v>85</v>
      </c>
      <c r="BK139" s="143">
        <f t="shared" si="9"/>
        <v>9900</v>
      </c>
      <c r="BL139" s="16" t="s">
        <v>244</v>
      </c>
      <c r="BM139" s="142" t="s">
        <v>274</v>
      </c>
    </row>
    <row r="140" spans="2:65" s="1" customFormat="1" ht="16.5" customHeight="1">
      <c r="B140" s="31"/>
      <c r="C140" s="131" t="s">
        <v>225</v>
      </c>
      <c r="D140" s="131" t="s">
        <v>164</v>
      </c>
      <c r="E140" s="132" t="s">
        <v>2085</v>
      </c>
      <c r="F140" s="133" t="s">
        <v>2086</v>
      </c>
      <c r="G140" s="134" t="s">
        <v>207</v>
      </c>
      <c r="H140" s="135">
        <v>5</v>
      </c>
      <c r="I140" s="136">
        <v>606</v>
      </c>
      <c r="J140" s="137">
        <f t="shared" si="0"/>
        <v>3030</v>
      </c>
      <c r="K140" s="133" t="s">
        <v>1</v>
      </c>
      <c r="L140" s="31"/>
      <c r="M140" s="138" t="s">
        <v>1</v>
      </c>
      <c r="N140" s="139" t="s">
        <v>42</v>
      </c>
      <c r="P140" s="140">
        <f t="shared" si="1"/>
        <v>0</v>
      </c>
      <c r="Q140" s="140">
        <v>1.106E-2</v>
      </c>
      <c r="R140" s="140">
        <f t="shared" si="2"/>
        <v>5.5300000000000002E-2</v>
      </c>
      <c r="S140" s="140">
        <v>0</v>
      </c>
      <c r="T140" s="141">
        <f t="shared" si="3"/>
        <v>0</v>
      </c>
      <c r="AR140" s="142" t="s">
        <v>244</v>
      </c>
      <c r="AT140" s="142" t="s">
        <v>164</v>
      </c>
      <c r="AU140" s="142" t="s">
        <v>87</v>
      </c>
      <c r="AY140" s="16" t="s">
        <v>161</v>
      </c>
      <c r="BE140" s="143">
        <f t="shared" si="4"/>
        <v>3030</v>
      </c>
      <c r="BF140" s="143">
        <f t="shared" si="5"/>
        <v>0</v>
      </c>
      <c r="BG140" s="143">
        <f t="shared" si="6"/>
        <v>0</v>
      </c>
      <c r="BH140" s="143">
        <f t="shared" si="7"/>
        <v>0</v>
      </c>
      <c r="BI140" s="143">
        <f t="shared" si="8"/>
        <v>0</v>
      </c>
      <c r="BJ140" s="16" t="s">
        <v>85</v>
      </c>
      <c r="BK140" s="143">
        <f t="shared" si="9"/>
        <v>3030</v>
      </c>
      <c r="BL140" s="16" t="s">
        <v>244</v>
      </c>
      <c r="BM140" s="142" t="s">
        <v>282</v>
      </c>
    </row>
    <row r="141" spans="2:65" s="1" customFormat="1" ht="16.5" customHeight="1">
      <c r="B141" s="31"/>
      <c r="C141" s="131" t="s">
        <v>229</v>
      </c>
      <c r="D141" s="131" t="s">
        <v>164</v>
      </c>
      <c r="E141" s="132" t="s">
        <v>2087</v>
      </c>
      <c r="F141" s="133" t="s">
        <v>2088</v>
      </c>
      <c r="G141" s="134" t="s">
        <v>207</v>
      </c>
      <c r="H141" s="135">
        <v>37</v>
      </c>
      <c r="I141" s="136">
        <v>758</v>
      </c>
      <c r="J141" s="137">
        <f t="shared" si="0"/>
        <v>28046</v>
      </c>
      <c r="K141" s="133" t="s">
        <v>1</v>
      </c>
      <c r="L141" s="31"/>
      <c r="M141" s="138" t="s">
        <v>1</v>
      </c>
      <c r="N141" s="139" t="s">
        <v>42</v>
      </c>
      <c r="P141" s="140">
        <f t="shared" si="1"/>
        <v>0</v>
      </c>
      <c r="Q141" s="140">
        <v>1.281E-2</v>
      </c>
      <c r="R141" s="140">
        <f t="shared" si="2"/>
        <v>0.47397</v>
      </c>
      <c r="S141" s="140">
        <v>0</v>
      </c>
      <c r="T141" s="141">
        <f t="shared" si="3"/>
        <v>0</v>
      </c>
      <c r="AR141" s="142" t="s">
        <v>244</v>
      </c>
      <c r="AT141" s="142" t="s">
        <v>164</v>
      </c>
      <c r="AU141" s="142" t="s">
        <v>87</v>
      </c>
      <c r="AY141" s="16" t="s">
        <v>161</v>
      </c>
      <c r="BE141" s="143">
        <f t="shared" si="4"/>
        <v>28046</v>
      </c>
      <c r="BF141" s="143">
        <f t="shared" si="5"/>
        <v>0</v>
      </c>
      <c r="BG141" s="143">
        <f t="shared" si="6"/>
        <v>0</v>
      </c>
      <c r="BH141" s="143">
        <f t="shared" si="7"/>
        <v>0</v>
      </c>
      <c r="BI141" s="143">
        <f t="shared" si="8"/>
        <v>0</v>
      </c>
      <c r="BJ141" s="16" t="s">
        <v>85</v>
      </c>
      <c r="BK141" s="143">
        <f t="shared" si="9"/>
        <v>28046</v>
      </c>
      <c r="BL141" s="16" t="s">
        <v>244</v>
      </c>
      <c r="BM141" s="142" t="s">
        <v>290</v>
      </c>
    </row>
    <row r="142" spans="2:65" s="1" customFormat="1" ht="16.5" customHeight="1">
      <c r="B142" s="31"/>
      <c r="C142" s="131" t="s">
        <v>234</v>
      </c>
      <c r="D142" s="131" t="s">
        <v>164</v>
      </c>
      <c r="E142" s="132" t="s">
        <v>2089</v>
      </c>
      <c r="F142" s="133" t="s">
        <v>2090</v>
      </c>
      <c r="G142" s="134" t="s">
        <v>207</v>
      </c>
      <c r="H142" s="135">
        <v>30</v>
      </c>
      <c r="I142" s="136">
        <v>30</v>
      </c>
      <c r="J142" s="137">
        <f t="shared" si="0"/>
        <v>900</v>
      </c>
      <c r="K142" s="133" t="s">
        <v>1</v>
      </c>
      <c r="L142" s="31"/>
      <c r="M142" s="138" t="s">
        <v>1</v>
      </c>
      <c r="N142" s="139" t="s">
        <v>42</v>
      </c>
      <c r="P142" s="140">
        <f t="shared" si="1"/>
        <v>0</v>
      </c>
      <c r="Q142" s="140">
        <v>4.4799999999999996E-3</v>
      </c>
      <c r="R142" s="140">
        <f t="shared" si="2"/>
        <v>0.13439999999999999</v>
      </c>
      <c r="S142" s="140">
        <v>0</v>
      </c>
      <c r="T142" s="141">
        <f t="shared" si="3"/>
        <v>0</v>
      </c>
      <c r="AR142" s="142" t="s">
        <v>244</v>
      </c>
      <c r="AT142" s="142" t="s">
        <v>164</v>
      </c>
      <c r="AU142" s="142" t="s">
        <v>87</v>
      </c>
      <c r="AY142" s="16" t="s">
        <v>161</v>
      </c>
      <c r="BE142" s="143">
        <f t="shared" si="4"/>
        <v>900</v>
      </c>
      <c r="BF142" s="143">
        <f t="shared" si="5"/>
        <v>0</v>
      </c>
      <c r="BG142" s="143">
        <f t="shared" si="6"/>
        <v>0</v>
      </c>
      <c r="BH142" s="143">
        <f t="shared" si="7"/>
        <v>0</v>
      </c>
      <c r="BI142" s="143">
        <f t="shared" si="8"/>
        <v>0</v>
      </c>
      <c r="BJ142" s="16" t="s">
        <v>85</v>
      </c>
      <c r="BK142" s="143">
        <f t="shared" si="9"/>
        <v>900</v>
      </c>
      <c r="BL142" s="16" t="s">
        <v>244</v>
      </c>
      <c r="BM142" s="142" t="s">
        <v>298</v>
      </c>
    </row>
    <row r="143" spans="2:65" s="1" customFormat="1" ht="16.5" customHeight="1">
      <c r="B143" s="31"/>
      <c r="C143" s="131" t="s">
        <v>8</v>
      </c>
      <c r="D143" s="131" t="s">
        <v>164</v>
      </c>
      <c r="E143" s="132" t="s">
        <v>2091</v>
      </c>
      <c r="F143" s="133" t="s">
        <v>2092</v>
      </c>
      <c r="G143" s="134" t="s">
        <v>207</v>
      </c>
      <c r="H143" s="135">
        <v>45</v>
      </c>
      <c r="I143" s="136">
        <v>40</v>
      </c>
      <c r="J143" s="137">
        <f t="shared" si="0"/>
        <v>1800</v>
      </c>
      <c r="K143" s="133" t="s">
        <v>1</v>
      </c>
      <c r="L143" s="31"/>
      <c r="M143" s="138" t="s">
        <v>1</v>
      </c>
      <c r="N143" s="139" t="s">
        <v>42</v>
      </c>
      <c r="P143" s="140">
        <f t="shared" si="1"/>
        <v>0</v>
      </c>
      <c r="Q143" s="140">
        <v>4.4799999999999996E-3</v>
      </c>
      <c r="R143" s="140">
        <f t="shared" si="2"/>
        <v>0.20159999999999997</v>
      </c>
      <c r="S143" s="140">
        <v>0</v>
      </c>
      <c r="T143" s="141">
        <f t="shared" si="3"/>
        <v>0</v>
      </c>
      <c r="AR143" s="142" t="s">
        <v>244</v>
      </c>
      <c r="AT143" s="142" t="s">
        <v>164</v>
      </c>
      <c r="AU143" s="142" t="s">
        <v>87</v>
      </c>
      <c r="AY143" s="16" t="s">
        <v>161</v>
      </c>
      <c r="BE143" s="143">
        <f t="shared" si="4"/>
        <v>1800</v>
      </c>
      <c r="BF143" s="143">
        <f t="shared" si="5"/>
        <v>0</v>
      </c>
      <c r="BG143" s="143">
        <f t="shared" si="6"/>
        <v>0</v>
      </c>
      <c r="BH143" s="143">
        <f t="shared" si="7"/>
        <v>0</v>
      </c>
      <c r="BI143" s="143">
        <f t="shared" si="8"/>
        <v>0</v>
      </c>
      <c r="BJ143" s="16" t="s">
        <v>85</v>
      </c>
      <c r="BK143" s="143">
        <f t="shared" si="9"/>
        <v>1800</v>
      </c>
      <c r="BL143" s="16" t="s">
        <v>244</v>
      </c>
      <c r="BM143" s="142" t="s">
        <v>307</v>
      </c>
    </row>
    <row r="144" spans="2:65" s="1" customFormat="1" ht="16.5" customHeight="1">
      <c r="B144" s="31"/>
      <c r="C144" s="131" t="s">
        <v>244</v>
      </c>
      <c r="D144" s="131" t="s">
        <v>164</v>
      </c>
      <c r="E144" s="132" t="s">
        <v>2093</v>
      </c>
      <c r="F144" s="133" t="s">
        <v>2094</v>
      </c>
      <c r="G144" s="134" t="s">
        <v>207</v>
      </c>
      <c r="H144" s="135">
        <v>5</v>
      </c>
      <c r="I144" s="136">
        <v>45</v>
      </c>
      <c r="J144" s="137">
        <f t="shared" si="0"/>
        <v>225</v>
      </c>
      <c r="K144" s="133" t="s">
        <v>1</v>
      </c>
      <c r="L144" s="31"/>
      <c r="M144" s="138" t="s">
        <v>1</v>
      </c>
      <c r="N144" s="139" t="s">
        <v>42</v>
      </c>
      <c r="P144" s="140">
        <f t="shared" si="1"/>
        <v>0</v>
      </c>
      <c r="Q144" s="140">
        <v>4.4799999999999996E-3</v>
      </c>
      <c r="R144" s="140">
        <f t="shared" si="2"/>
        <v>2.2399999999999996E-2</v>
      </c>
      <c r="S144" s="140">
        <v>0</v>
      </c>
      <c r="T144" s="141">
        <f t="shared" si="3"/>
        <v>0</v>
      </c>
      <c r="AR144" s="142" t="s">
        <v>244</v>
      </c>
      <c r="AT144" s="142" t="s">
        <v>164</v>
      </c>
      <c r="AU144" s="142" t="s">
        <v>87</v>
      </c>
      <c r="AY144" s="16" t="s">
        <v>161</v>
      </c>
      <c r="BE144" s="143">
        <f t="shared" si="4"/>
        <v>225</v>
      </c>
      <c r="BF144" s="143">
        <f t="shared" si="5"/>
        <v>0</v>
      </c>
      <c r="BG144" s="143">
        <f t="shared" si="6"/>
        <v>0</v>
      </c>
      <c r="BH144" s="143">
        <f t="shared" si="7"/>
        <v>0</v>
      </c>
      <c r="BI144" s="143">
        <f t="shared" si="8"/>
        <v>0</v>
      </c>
      <c r="BJ144" s="16" t="s">
        <v>85</v>
      </c>
      <c r="BK144" s="143">
        <f t="shared" si="9"/>
        <v>225</v>
      </c>
      <c r="BL144" s="16" t="s">
        <v>244</v>
      </c>
      <c r="BM144" s="142" t="s">
        <v>317</v>
      </c>
    </row>
    <row r="145" spans="2:65" s="1" customFormat="1" ht="16.5" customHeight="1">
      <c r="B145" s="31"/>
      <c r="C145" s="131" t="s">
        <v>249</v>
      </c>
      <c r="D145" s="131" t="s">
        <v>164</v>
      </c>
      <c r="E145" s="132" t="s">
        <v>2095</v>
      </c>
      <c r="F145" s="133" t="s">
        <v>2096</v>
      </c>
      <c r="G145" s="134" t="s">
        <v>207</v>
      </c>
      <c r="H145" s="135">
        <v>37</v>
      </c>
      <c r="I145" s="136">
        <v>48</v>
      </c>
      <c r="J145" s="137">
        <f t="shared" si="0"/>
        <v>1776</v>
      </c>
      <c r="K145" s="133" t="s">
        <v>1</v>
      </c>
      <c r="L145" s="31"/>
      <c r="M145" s="138" t="s">
        <v>1</v>
      </c>
      <c r="N145" s="139" t="s">
        <v>42</v>
      </c>
      <c r="P145" s="140">
        <f t="shared" si="1"/>
        <v>0</v>
      </c>
      <c r="Q145" s="140">
        <v>4.4799999999999996E-3</v>
      </c>
      <c r="R145" s="140">
        <f t="shared" si="2"/>
        <v>0.16575999999999999</v>
      </c>
      <c r="S145" s="140">
        <v>0</v>
      </c>
      <c r="T145" s="141">
        <f t="shared" si="3"/>
        <v>0</v>
      </c>
      <c r="AR145" s="142" t="s">
        <v>244</v>
      </c>
      <c r="AT145" s="142" t="s">
        <v>164</v>
      </c>
      <c r="AU145" s="142" t="s">
        <v>87</v>
      </c>
      <c r="AY145" s="16" t="s">
        <v>161</v>
      </c>
      <c r="BE145" s="143">
        <f t="shared" si="4"/>
        <v>1776</v>
      </c>
      <c r="BF145" s="143">
        <f t="shared" si="5"/>
        <v>0</v>
      </c>
      <c r="BG145" s="143">
        <f t="shared" si="6"/>
        <v>0</v>
      </c>
      <c r="BH145" s="143">
        <f t="shared" si="7"/>
        <v>0</v>
      </c>
      <c r="BI145" s="143">
        <f t="shared" si="8"/>
        <v>0</v>
      </c>
      <c r="BJ145" s="16" t="s">
        <v>85</v>
      </c>
      <c r="BK145" s="143">
        <f t="shared" si="9"/>
        <v>1776</v>
      </c>
      <c r="BL145" s="16" t="s">
        <v>244</v>
      </c>
      <c r="BM145" s="142" t="s">
        <v>329</v>
      </c>
    </row>
    <row r="146" spans="2:65" s="1" customFormat="1" ht="16.5" customHeight="1">
      <c r="B146" s="31"/>
      <c r="C146" s="131" t="s">
        <v>255</v>
      </c>
      <c r="D146" s="131" t="s">
        <v>164</v>
      </c>
      <c r="E146" s="132" t="s">
        <v>2097</v>
      </c>
      <c r="F146" s="133" t="s">
        <v>2098</v>
      </c>
      <c r="G146" s="134" t="s">
        <v>267</v>
      </c>
      <c r="H146" s="135">
        <v>15</v>
      </c>
      <c r="I146" s="136">
        <v>79.7</v>
      </c>
      <c r="J146" s="137">
        <f t="shared" si="0"/>
        <v>1195.5</v>
      </c>
      <c r="K146" s="133" t="s">
        <v>1</v>
      </c>
      <c r="L146" s="31"/>
      <c r="M146" s="138" t="s">
        <v>1</v>
      </c>
      <c r="N146" s="139" t="s">
        <v>42</v>
      </c>
      <c r="P146" s="140">
        <f t="shared" si="1"/>
        <v>0</v>
      </c>
      <c r="Q146" s="140">
        <v>0</v>
      </c>
      <c r="R146" s="140">
        <f t="shared" si="2"/>
        <v>0</v>
      </c>
      <c r="S146" s="140">
        <v>0</v>
      </c>
      <c r="T146" s="141">
        <f t="shared" si="3"/>
        <v>0</v>
      </c>
      <c r="AR146" s="142" t="s">
        <v>244</v>
      </c>
      <c r="AT146" s="142" t="s">
        <v>164</v>
      </c>
      <c r="AU146" s="142" t="s">
        <v>87</v>
      </c>
      <c r="AY146" s="16" t="s">
        <v>161</v>
      </c>
      <c r="BE146" s="143">
        <f t="shared" si="4"/>
        <v>1195.5</v>
      </c>
      <c r="BF146" s="143">
        <f t="shared" si="5"/>
        <v>0</v>
      </c>
      <c r="BG146" s="143">
        <f t="shared" si="6"/>
        <v>0</v>
      </c>
      <c r="BH146" s="143">
        <f t="shared" si="7"/>
        <v>0</v>
      </c>
      <c r="BI146" s="143">
        <f t="shared" si="8"/>
        <v>0</v>
      </c>
      <c r="BJ146" s="16" t="s">
        <v>85</v>
      </c>
      <c r="BK146" s="143">
        <f t="shared" si="9"/>
        <v>1195.5</v>
      </c>
      <c r="BL146" s="16" t="s">
        <v>244</v>
      </c>
      <c r="BM146" s="142" t="s">
        <v>343</v>
      </c>
    </row>
    <row r="147" spans="2:65" s="1" customFormat="1" ht="16.5" customHeight="1">
      <c r="B147" s="31"/>
      <c r="C147" s="131" t="s">
        <v>260</v>
      </c>
      <c r="D147" s="131" t="s">
        <v>164</v>
      </c>
      <c r="E147" s="132" t="s">
        <v>2099</v>
      </c>
      <c r="F147" s="133" t="s">
        <v>2100</v>
      </c>
      <c r="G147" s="134" t="s">
        <v>267</v>
      </c>
      <c r="H147" s="135">
        <v>38</v>
      </c>
      <c r="I147" s="136">
        <v>92.7</v>
      </c>
      <c r="J147" s="137">
        <f t="shared" si="0"/>
        <v>3522.6</v>
      </c>
      <c r="K147" s="133" t="s">
        <v>1</v>
      </c>
      <c r="L147" s="31"/>
      <c r="M147" s="138" t="s">
        <v>1</v>
      </c>
      <c r="N147" s="139" t="s">
        <v>42</v>
      </c>
      <c r="P147" s="140">
        <f t="shared" si="1"/>
        <v>0</v>
      </c>
      <c r="Q147" s="140">
        <v>0</v>
      </c>
      <c r="R147" s="140">
        <f t="shared" si="2"/>
        <v>0</v>
      </c>
      <c r="S147" s="140">
        <v>0</v>
      </c>
      <c r="T147" s="141">
        <f t="shared" si="3"/>
        <v>0</v>
      </c>
      <c r="AR147" s="142" t="s">
        <v>244</v>
      </c>
      <c r="AT147" s="142" t="s">
        <v>164</v>
      </c>
      <c r="AU147" s="142" t="s">
        <v>87</v>
      </c>
      <c r="AY147" s="16" t="s">
        <v>161</v>
      </c>
      <c r="BE147" s="143">
        <f t="shared" si="4"/>
        <v>3522.6</v>
      </c>
      <c r="BF147" s="143">
        <f t="shared" si="5"/>
        <v>0</v>
      </c>
      <c r="BG147" s="143">
        <f t="shared" si="6"/>
        <v>0</v>
      </c>
      <c r="BH147" s="143">
        <f t="shared" si="7"/>
        <v>0</v>
      </c>
      <c r="BI147" s="143">
        <f t="shared" si="8"/>
        <v>0</v>
      </c>
      <c r="BJ147" s="16" t="s">
        <v>85</v>
      </c>
      <c r="BK147" s="143">
        <f t="shared" si="9"/>
        <v>3522.6</v>
      </c>
      <c r="BL147" s="16" t="s">
        <v>244</v>
      </c>
      <c r="BM147" s="142" t="s">
        <v>354</v>
      </c>
    </row>
    <row r="148" spans="2:65" s="1" customFormat="1" ht="16.5" customHeight="1">
      <c r="B148" s="31"/>
      <c r="C148" s="131" t="s">
        <v>264</v>
      </c>
      <c r="D148" s="131" t="s">
        <v>164</v>
      </c>
      <c r="E148" s="132" t="s">
        <v>2101</v>
      </c>
      <c r="F148" s="133" t="s">
        <v>2102</v>
      </c>
      <c r="G148" s="134" t="s">
        <v>267</v>
      </c>
      <c r="H148" s="135">
        <v>50</v>
      </c>
      <c r="I148" s="136">
        <v>103</v>
      </c>
      <c r="J148" s="137">
        <f t="shared" si="0"/>
        <v>5150</v>
      </c>
      <c r="K148" s="133" t="s">
        <v>1</v>
      </c>
      <c r="L148" s="31"/>
      <c r="M148" s="138" t="s">
        <v>1</v>
      </c>
      <c r="N148" s="139" t="s">
        <v>42</v>
      </c>
      <c r="P148" s="140">
        <f t="shared" si="1"/>
        <v>0</v>
      </c>
      <c r="Q148" s="140">
        <v>0</v>
      </c>
      <c r="R148" s="140">
        <f t="shared" si="2"/>
        <v>0</v>
      </c>
      <c r="S148" s="140">
        <v>0</v>
      </c>
      <c r="T148" s="141">
        <f t="shared" si="3"/>
        <v>0</v>
      </c>
      <c r="AR148" s="142" t="s">
        <v>244</v>
      </c>
      <c r="AT148" s="142" t="s">
        <v>164</v>
      </c>
      <c r="AU148" s="142" t="s">
        <v>87</v>
      </c>
      <c r="AY148" s="16" t="s">
        <v>161</v>
      </c>
      <c r="BE148" s="143">
        <f t="shared" si="4"/>
        <v>5150</v>
      </c>
      <c r="BF148" s="143">
        <f t="shared" si="5"/>
        <v>0</v>
      </c>
      <c r="BG148" s="143">
        <f t="shared" si="6"/>
        <v>0</v>
      </c>
      <c r="BH148" s="143">
        <f t="shared" si="7"/>
        <v>0</v>
      </c>
      <c r="BI148" s="143">
        <f t="shared" si="8"/>
        <v>0</v>
      </c>
      <c r="BJ148" s="16" t="s">
        <v>85</v>
      </c>
      <c r="BK148" s="143">
        <f t="shared" si="9"/>
        <v>5150</v>
      </c>
      <c r="BL148" s="16" t="s">
        <v>244</v>
      </c>
      <c r="BM148" s="142" t="s">
        <v>363</v>
      </c>
    </row>
    <row r="149" spans="2:65" s="1" customFormat="1" ht="16.5" customHeight="1">
      <c r="B149" s="31"/>
      <c r="C149" s="131" t="s">
        <v>7</v>
      </c>
      <c r="D149" s="131" t="s">
        <v>164</v>
      </c>
      <c r="E149" s="132" t="s">
        <v>2103</v>
      </c>
      <c r="F149" s="133" t="s">
        <v>2104</v>
      </c>
      <c r="G149" s="134" t="s">
        <v>267</v>
      </c>
      <c r="H149" s="135">
        <v>14</v>
      </c>
      <c r="I149" s="136">
        <v>125</v>
      </c>
      <c r="J149" s="137">
        <f t="shared" si="0"/>
        <v>1750</v>
      </c>
      <c r="K149" s="133" t="s">
        <v>1</v>
      </c>
      <c r="L149" s="31"/>
      <c r="M149" s="138" t="s">
        <v>1</v>
      </c>
      <c r="N149" s="139" t="s">
        <v>42</v>
      </c>
      <c r="P149" s="140">
        <f t="shared" si="1"/>
        <v>0</v>
      </c>
      <c r="Q149" s="140">
        <v>0</v>
      </c>
      <c r="R149" s="140">
        <f t="shared" si="2"/>
        <v>0</v>
      </c>
      <c r="S149" s="140">
        <v>0</v>
      </c>
      <c r="T149" s="141">
        <f t="shared" si="3"/>
        <v>0</v>
      </c>
      <c r="AR149" s="142" t="s">
        <v>244</v>
      </c>
      <c r="AT149" s="142" t="s">
        <v>164</v>
      </c>
      <c r="AU149" s="142" t="s">
        <v>87</v>
      </c>
      <c r="AY149" s="16" t="s">
        <v>161</v>
      </c>
      <c r="BE149" s="143">
        <f t="shared" si="4"/>
        <v>1750</v>
      </c>
      <c r="BF149" s="143">
        <f t="shared" si="5"/>
        <v>0</v>
      </c>
      <c r="BG149" s="143">
        <f t="shared" si="6"/>
        <v>0</v>
      </c>
      <c r="BH149" s="143">
        <f t="shared" si="7"/>
        <v>0</v>
      </c>
      <c r="BI149" s="143">
        <f t="shared" si="8"/>
        <v>0</v>
      </c>
      <c r="BJ149" s="16" t="s">
        <v>85</v>
      </c>
      <c r="BK149" s="143">
        <f t="shared" si="9"/>
        <v>1750</v>
      </c>
      <c r="BL149" s="16" t="s">
        <v>244</v>
      </c>
      <c r="BM149" s="142" t="s">
        <v>378</v>
      </c>
    </row>
    <row r="150" spans="2:65" s="1" customFormat="1" ht="16.5" customHeight="1">
      <c r="B150" s="31"/>
      <c r="C150" s="131" t="s">
        <v>274</v>
      </c>
      <c r="D150" s="131" t="s">
        <v>164</v>
      </c>
      <c r="E150" s="132" t="s">
        <v>2105</v>
      </c>
      <c r="F150" s="133" t="s">
        <v>2106</v>
      </c>
      <c r="G150" s="134" t="s">
        <v>267</v>
      </c>
      <c r="H150" s="135">
        <v>38</v>
      </c>
      <c r="I150" s="136">
        <v>153</v>
      </c>
      <c r="J150" s="137">
        <f t="shared" si="0"/>
        <v>5814</v>
      </c>
      <c r="K150" s="133" t="s">
        <v>1</v>
      </c>
      <c r="L150" s="31"/>
      <c r="M150" s="138" t="s">
        <v>1</v>
      </c>
      <c r="N150" s="139" t="s">
        <v>42</v>
      </c>
      <c r="P150" s="140">
        <f t="shared" si="1"/>
        <v>0</v>
      </c>
      <c r="Q150" s="140">
        <v>0</v>
      </c>
      <c r="R150" s="140">
        <f t="shared" si="2"/>
        <v>0</v>
      </c>
      <c r="S150" s="140">
        <v>0</v>
      </c>
      <c r="T150" s="141">
        <f t="shared" si="3"/>
        <v>0</v>
      </c>
      <c r="AR150" s="142" t="s">
        <v>244</v>
      </c>
      <c r="AT150" s="142" t="s">
        <v>164</v>
      </c>
      <c r="AU150" s="142" t="s">
        <v>87</v>
      </c>
      <c r="AY150" s="16" t="s">
        <v>161</v>
      </c>
      <c r="BE150" s="143">
        <f t="shared" si="4"/>
        <v>5814</v>
      </c>
      <c r="BF150" s="143">
        <f t="shared" si="5"/>
        <v>0</v>
      </c>
      <c r="BG150" s="143">
        <f t="shared" si="6"/>
        <v>0</v>
      </c>
      <c r="BH150" s="143">
        <f t="shared" si="7"/>
        <v>0</v>
      </c>
      <c r="BI150" s="143">
        <f t="shared" si="8"/>
        <v>0</v>
      </c>
      <c r="BJ150" s="16" t="s">
        <v>85</v>
      </c>
      <c r="BK150" s="143">
        <f t="shared" si="9"/>
        <v>5814</v>
      </c>
      <c r="BL150" s="16" t="s">
        <v>244</v>
      </c>
      <c r="BM150" s="142" t="s">
        <v>391</v>
      </c>
    </row>
    <row r="151" spans="2:65" s="1" customFormat="1" ht="16.5" customHeight="1">
      <c r="B151" s="31"/>
      <c r="C151" s="131" t="s">
        <v>278</v>
      </c>
      <c r="D151" s="131" t="s">
        <v>164</v>
      </c>
      <c r="E151" s="132" t="s">
        <v>2107</v>
      </c>
      <c r="F151" s="133" t="s">
        <v>2108</v>
      </c>
      <c r="G151" s="134" t="s">
        <v>267</v>
      </c>
      <c r="H151" s="135">
        <v>6</v>
      </c>
      <c r="I151" s="136">
        <v>3000</v>
      </c>
      <c r="J151" s="137">
        <f t="shared" si="0"/>
        <v>18000</v>
      </c>
      <c r="K151" s="133" t="s">
        <v>1</v>
      </c>
      <c r="L151" s="31"/>
      <c r="M151" s="138" t="s">
        <v>1</v>
      </c>
      <c r="N151" s="139" t="s">
        <v>42</v>
      </c>
      <c r="P151" s="140">
        <f t="shared" si="1"/>
        <v>0</v>
      </c>
      <c r="Q151" s="140">
        <v>2.9099999999999998E-3</v>
      </c>
      <c r="R151" s="140">
        <f t="shared" si="2"/>
        <v>1.746E-2</v>
      </c>
      <c r="S151" s="140">
        <v>0</v>
      </c>
      <c r="T151" s="141">
        <f t="shared" si="3"/>
        <v>0</v>
      </c>
      <c r="AR151" s="142" t="s">
        <v>244</v>
      </c>
      <c r="AT151" s="142" t="s">
        <v>164</v>
      </c>
      <c r="AU151" s="142" t="s">
        <v>87</v>
      </c>
      <c r="AY151" s="16" t="s">
        <v>161</v>
      </c>
      <c r="BE151" s="143">
        <f t="shared" si="4"/>
        <v>18000</v>
      </c>
      <c r="BF151" s="143">
        <f t="shared" si="5"/>
        <v>0</v>
      </c>
      <c r="BG151" s="143">
        <f t="shared" si="6"/>
        <v>0</v>
      </c>
      <c r="BH151" s="143">
        <f t="shared" si="7"/>
        <v>0</v>
      </c>
      <c r="BI151" s="143">
        <f t="shared" si="8"/>
        <v>0</v>
      </c>
      <c r="BJ151" s="16" t="s">
        <v>85</v>
      </c>
      <c r="BK151" s="143">
        <f t="shared" si="9"/>
        <v>18000</v>
      </c>
      <c r="BL151" s="16" t="s">
        <v>244</v>
      </c>
      <c r="BM151" s="142" t="s">
        <v>403</v>
      </c>
    </row>
    <row r="152" spans="2:65" s="1" customFormat="1" ht="21.75" customHeight="1">
      <c r="B152" s="31"/>
      <c r="C152" s="131" t="s">
        <v>282</v>
      </c>
      <c r="D152" s="131" t="s">
        <v>164</v>
      </c>
      <c r="E152" s="132" t="s">
        <v>2109</v>
      </c>
      <c r="F152" s="133" t="s">
        <v>2110</v>
      </c>
      <c r="G152" s="134" t="s">
        <v>711</v>
      </c>
      <c r="H152" s="135">
        <v>1</v>
      </c>
      <c r="I152" s="136">
        <v>1320</v>
      </c>
      <c r="J152" s="137">
        <f t="shared" si="0"/>
        <v>1320</v>
      </c>
      <c r="K152" s="133" t="s">
        <v>1</v>
      </c>
      <c r="L152" s="31"/>
      <c r="M152" s="138" t="s">
        <v>1</v>
      </c>
      <c r="N152" s="139" t="s">
        <v>42</v>
      </c>
      <c r="P152" s="140">
        <f t="shared" si="1"/>
        <v>0</v>
      </c>
      <c r="Q152" s="140">
        <v>9.0200000000000002E-3</v>
      </c>
      <c r="R152" s="140">
        <f t="shared" si="2"/>
        <v>9.0200000000000002E-3</v>
      </c>
      <c r="S152" s="140">
        <v>0</v>
      </c>
      <c r="T152" s="141">
        <f t="shared" si="3"/>
        <v>0</v>
      </c>
      <c r="AR152" s="142" t="s">
        <v>244</v>
      </c>
      <c r="AT152" s="142" t="s">
        <v>164</v>
      </c>
      <c r="AU152" s="142" t="s">
        <v>87</v>
      </c>
      <c r="AY152" s="16" t="s">
        <v>161</v>
      </c>
      <c r="BE152" s="143">
        <f t="shared" si="4"/>
        <v>1320</v>
      </c>
      <c r="BF152" s="143">
        <f t="shared" si="5"/>
        <v>0</v>
      </c>
      <c r="BG152" s="143">
        <f t="shared" si="6"/>
        <v>0</v>
      </c>
      <c r="BH152" s="143">
        <f t="shared" si="7"/>
        <v>0</v>
      </c>
      <c r="BI152" s="143">
        <f t="shared" si="8"/>
        <v>0</v>
      </c>
      <c r="BJ152" s="16" t="s">
        <v>85</v>
      </c>
      <c r="BK152" s="143">
        <f t="shared" si="9"/>
        <v>1320</v>
      </c>
      <c r="BL152" s="16" t="s">
        <v>244</v>
      </c>
      <c r="BM152" s="142" t="s">
        <v>414</v>
      </c>
    </row>
    <row r="153" spans="2:65" s="1" customFormat="1" ht="16.5" customHeight="1">
      <c r="B153" s="31"/>
      <c r="C153" s="131" t="s">
        <v>286</v>
      </c>
      <c r="D153" s="131" t="s">
        <v>164</v>
      </c>
      <c r="E153" s="132" t="s">
        <v>2111</v>
      </c>
      <c r="F153" s="133" t="s">
        <v>2112</v>
      </c>
      <c r="G153" s="134" t="s">
        <v>267</v>
      </c>
      <c r="H153" s="135">
        <v>8</v>
      </c>
      <c r="I153" s="136">
        <v>350</v>
      </c>
      <c r="J153" s="137">
        <f t="shared" si="0"/>
        <v>2800</v>
      </c>
      <c r="K153" s="133" t="s">
        <v>1</v>
      </c>
      <c r="L153" s="31"/>
      <c r="M153" s="138" t="s">
        <v>1</v>
      </c>
      <c r="N153" s="139" t="s">
        <v>42</v>
      </c>
      <c r="P153" s="140">
        <f t="shared" si="1"/>
        <v>0</v>
      </c>
      <c r="Q153" s="140">
        <v>5.6499999999999996E-3</v>
      </c>
      <c r="R153" s="140">
        <f t="shared" si="2"/>
        <v>4.5199999999999997E-2</v>
      </c>
      <c r="S153" s="140">
        <v>0</v>
      </c>
      <c r="T153" s="141">
        <f t="shared" si="3"/>
        <v>0</v>
      </c>
      <c r="AR153" s="142" t="s">
        <v>244</v>
      </c>
      <c r="AT153" s="142" t="s">
        <v>164</v>
      </c>
      <c r="AU153" s="142" t="s">
        <v>87</v>
      </c>
      <c r="AY153" s="16" t="s">
        <v>161</v>
      </c>
      <c r="BE153" s="143">
        <f t="shared" si="4"/>
        <v>2800</v>
      </c>
      <c r="BF153" s="143">
        <f t="shared" si="5"/>
        <v>0</v>
      </c>
      <c r="BG153" s="143">
        <f t="shared" si="6"/>
        <v>0</v>
      </c>
      <c r="BH153" s="143">
        <f t="shared" si="7"/>
        <v>0</v>
      </c>
      <c r="BI153" s="143">
        <f t="shared" si="8"/>
        <v>0</v>
      </c>
      <c r="BJ153" s="16" t="s">
        <v>85</v>
      </c>
      <c r="BK153" s="143">
        <f t="shared" si="9"/>
        <v>2800</v>
      </c>
      <c r="BL153" s="16" t="s">
        <v>244</v>
      </c>
      <c r="BM153" s="142" t="s">
        <v>424</v>
      </c>
    </row>
    <row r="154" spans="2:65" s="1" customFormat="1" ht="16.5" customHeight="1">
      <c r="B154" s="31"/>
      <c r="C154" s="131" t="s">
        <v>290</v>
      </c>
      <c r="D154" s="131" t="s">
        <v>164</v>
      </c>
      <c r="E154" s="132" t="s">
        <v>2113</v>
      </c>
      <c r="F154" s="133" t="s">
        <v>2114</v>
      </c>
      <c r="G154" s="134" t="s">
        <v>267</v>
      </c>
      <c r="H154" s="135">
        <v>2</v>
      </c>
      <c r="I154" s="136">
        <v>330</v>
      </c>
      <c r="J154" s="137">
        <f t="shared" si="0"/>
        <v>660</v>
      </c>
      <c r="K154" s="133" t="s">
        <v>1</v>
      </c>
      <c r="L154" s="31"/>
      <c r="M154" s="138" t="s">
        <v>1</v>
      </c>
      <c r="N154" s="139" t="s">
        <v>42</v>
      </c>
      <c r="P154" s="140">
        <f t="shared" si="1"/>
        <v>0</v>
      </c>
      <c r="Q154" s="140">
        <v>5.6499999999999996E-3</v>
      </c>
      <c r="R154" s="140">
        <f t="shared" si="2"/>
        <v>1.1299999999999999E-2</v>
      </c>
      <c r="S154" s="140">
        <v>0</v>
      </c>
      <c r="T154" s="141">
        <f t="shared" si="3"/>
        <v>0</v>
      </c>
      <c r="AR154" s="142" t="s">
        <v>244</v>
      </c>
      <c r="AT154" s="142" t="s">
        <v>164</v>
      </c>
      <c r="AU154" s="142" t="s">
        <v>87</v>
      </c>
      <c r="AY154" s="16" t="s">
        <v>161</v>
      </c>
      <c r="BE154" s="143">
        <f t="shared" si="4"/>
        <v>660</v>
      </c>
      <c r="BF154" s="143">
        <f t="shared" si="5"/>
        <v>0</v>
      </c>
      <c r="BG154" s="143">
        <f t="shared" si="6"/>
        <v>0</v>
      </c>
      <c r="BH154" s="143">
        <f t="shared" si="7"/>
        <v>0</v>
      </c>
      <c r="BI154" s="143">
        <f t="shared" si="8"/>
        <v>0</v>
      </c>
      <c r="BJ154" s="16" t="s">
        <v>85</v>
      </c>
      <c r="BK154" s="143">
        <f t="shared" si="9"/>
        <v>660</v>
      </c>
      <c r="BL154" s="16" t="s">
        <v>244</v>
      </c>
      <c r="BM154" s="142" t="s">
        <v>434</v>
      </c>
    </row>
    <row r="155" spans="2:65" s="1" customFormat="1" ht="16.5" customHeight="1">
      <c r="B155" s="31"/>
      <c r="C155" s="131" t="s">
        <v>294</v>
      </c>
      <c r="D155" s="131" t="s">
        <v>164</v>
      </c>
      <c r="E155" s="132" t="s">
        <v>2115</v>
      </c>
      <c r="F155" s="133" t="s">
        <v>2116</v>
      </c>
      <c r="G155" s="134" t="s">
        <v>267</v>
      </c>
      <c r="H155" s="135">
        <v>9</v>
      </c>
      <c r="I155" s="136">
        <v>3420</v>
      </c>
      <c r="J155" s="137">
        <f t="shared" si="0"/>
        <v>30780</v>
      </c>
      <c r="K155" s="133" t="s">
        <v>1</v>
      </c>
      <c r="L155" s="31"/>
      <c r="M155" s="138" t="s">
        <v>1</v>
      </c>
      <c r="N155" s="139" t="s">
        <v>42</v>
      </c>
      <c r="P155" s="140">
        <f t="shared" si="1"/>
        <v>0</v>
      </c>
      <c r="Q155" s="140">
        <v>1.91E-3</v>
      </c>
      <c r="R155" s="140">
        <f t="shared" si="2"/>
        <v>1.719E-2</v>
      </c>
      <c r="S155" s="140">
        <v>0</v>
      </c>
      <c r="T155" s="141">
        <f t="shared" si="3"/>
        <v>0</v>
      </c>
      <c r="AR155" s="142" t="s">
        <v>244</v>
      </c>
      <c r="AT155" s="142" t="s">
        <v>164</v>
      </c>
      <c r="AU155" s="142" t="s">
        <v>87</v>
      </c>
      <c r="AY155" s="16" t="s">
        <v>161</v>
      </c>
      <c r="BE155" s="143">
        <f t="shared" si="4"/>
        <v>30780</v>
      </c>
      <c r="BF155" s="143">
        <f t="shared" si="5"/>
        <v>0</v>
      </c>
      <c r="BG155" s="143">
        <f t="shared" si="6"/>
        <v>0</v>
      </c>
      <c r="BH155" s="143">
        <f t="shared" si="7"/>
        <v>0</v>
      </c>
      <c r="BI155" s="143">
        <f t="shared" si="8"/>
        <v>0</v>
      </c>
      <c r="BJ155" s="16" t="s">
        <v>85</v>
      </c>
      <c r="BK155" s="143">
        <f t="shared" si="9"/>
        <v>30780</v>
      </c>
      <c r="BL155" s="16" t="s">
        <v>244</v>
      </c>
      <c r="BM155" s="142" t="s">
        <v>444</v>
      </c>
    </row>
    <row r="156" spans="2:65" s="1" customFormat="1" ht="16.5" customHeight="1">
      <c r="B156" s="31"/>
      <c r="C156" s="131" t="s">
        <v>298</v>
      </c>
      <c r="D156" s="131" t="s">
        <v>164</v>
      </c>
      <c r="E156" s="132" t="s">
        <v>2117</v>
      </c>
      <c r="F156" s="133" t="s">
        <v>2118</v>
      </c>
      <c r="G156" s="134" t="s">
        <v>207</v>
      </c>
      <c r="H156" s="135">
        <v>529</v>
      </c>
      <c r="I156" s="136">
        <v>29.1</v>
      </c>
      <c r="J156" s="137">
        <f t="shared" si="0"/>
        <v>15393.9</v>
      </c>
      <c r="K156" s="133" t="s">
        <v>1</v>
      </c>
      <c r="L156" s="31"/>
      <c r="M156" s="138" t="s">
        <v>1</v>
      </c>
      <c r="N156" s="139" t="s">
        <v>42</v>
      </c>
      <c r="P156" s="140">
        <f t="shared" si="1"/>
        <v>0</v>
      </c>
      <c r="Q156" s="140">
        <v>0</v>
      </c>
      <c r="R156" s="140">
        <f t="shared" si="2"/>
        <v>0</v>
      </c>
      <c r="S156" s="140">
        <v>0</v>
      </c>
      <c r="T156" s="141">
        <f t="shared" si="3"/>
        <v>0</v>
      </c>
      <c r="AR156" s="142" t="s">
        <v>244</v>
      </c>
      <c r="AT156" s="142" t="s">
        <v>164</v>
      </c>
      <c r="AU156" s="142" t="s">
        <v>87</v>
      </c>
      <c r="AY156" s="16" t="s">
        <v>161</v>
      </c>
      <c r="BE156" s="143">
        <f t="shared" si="4"/>
        <v>15393.9</v>
      </c>
      <c r="BF156" s="143">
        <f t="shared" si="5"/>
        <v>0</v>
      </c>
      <c r="BG156" s="143">
        <f t="shared" si="6"/>
        <v>0</v>
      </c>
      <c r="BH156" s="143">
        <f t="shared" si="7"/>
        <v>0</v>
      </c>
      <c r="BI156" s="143">
        <f t="shared" si="8"/>
        <v>0</v>
      </c>
      <c r="BJ156" s="16" t="s">
        <v>85</v>
      </c>
      <c r="BK156" s="143">
        <f t="shared" si="9"/>
        <v>15393.9</v>
      </c>
      <c r="BL156" s="16" t="s">
        <v>244</v>
      </c>
      <c r="BM156" s="142" t="s">
        <v>455</v>
      </c>
    </row>
    <row r="157" spans="2:65" s="1" customFormat="1" ht="16.5" customHeight="1">
      <c r="B157" s="31"/>
      <c r="C157" s="131" t="s">
        <v>303</v>
      </c>
      <c r="D157" s="131" t="s">
        <v>164</v>
      </c>
      <c r="E157" s="132" t="s">
        <v>2119</v>
      </c>
      <c r="F157" s="133" t="s">
        <v>2120</v>
      </c>
      <c r="G157" s="134" t="s">
        <v>352</v>
      </c>
      <c r="H157" s="135">
        <v>6.1719999999999997</v>
      </c>
      <c r="I157" s="136">
        <v>797</v>
      </c>
      <c r="J157" s="137">
        <f t="shared" si="0"/>
        <v>4919.08</v>
      </c>
      <c r="K157" s="133" t="s">
        <v>1</v>
      </c>
      <c r="L157" s="31"/>
      <c r="M157" s="138" t="s">
        <v>1</v>
      </c>
      <c r="N157" s="139" t="s">
        <v>42</v>
      </c>
      <c r="P157" s="140">
        <f t="shared" si="1"/>
        <v>0</v>
      </c>
      <c r="Q157" s="140">
        <v>0</v>
      </c>
      <c r="R157" s="140">
        <f t="shared" si="2"/>
        <v>0</v>
      </c>
      <c r="S157" s="140">
        <v>0</v>
      </c>
      <c r="T157" s="141">
        <f t="shared" si="3"/>
        <v>0</v>
      </c>
      <c r="AR157" s="142" t="s">
        <v>244</v>
      </c>
      <c r="AT157" s="142" t="s">
        <v>164</v>
      </c>
      <c r="AU157" s="142" t="s">
        <v>87</v>
      </c>
      <c r="AY157" s="16" t="s">
        <v>161</v>
      </c>
      <c r="BE157" s="143">
        <f t="shared" si="4"/>
        <v>4919.08</v>
      </c>
      <c r="BF157" s="143">
        <f t="shared" si="5"/>
        <v>0</v>
      </c>
      <c r="BG157" s="143">
        <f t="shared" si="6"/>
        <v>0</v>
      </c>
      <c r="BH157" s="143">
        <f t="shared" si="7"/>
        <v>0</v>
      </c>
      <c r="BI157" s="143">
        <f t="shared" si="8"/>
        <v>0</v>
      </c>
      <c r="BJ157" s="16" t="s">
        <v>85</v>
      </c>
      <c r="BK157" s="143">
        <f t="shared" si="9"/>
        <v>4919.08</v>
      </c>
      <c r="BL157" s="16" t="s">
        <v>244</v>
      </c>
      <c r="BM157" s="142" t="s">
        <v>466</v>
      </c>
    </row>
    <row r="158" spans="2:65" s="11" customFormat="1" ht="25.9" customHeight="1">
      <c r="B158" s="119"/>
      <c r="D158" s="120" t="s">
        <v>76</v>
      </c>
      <c r="E158" s="121" t="s">
        <v>2121</v>
      </c>
      <c r="F158" s="121" t="s">
        <v>2122</v>
      </c>
      <c r="I158" s="122"/>
      <c r="J158" s="123">
        <f>BK158</f>
        <v>121752.91</v>
      </c>
      <c r="L158" s="119"/>
      <c r="M158" s="124"/>
      <c r="P158" s="125">
        <f>P159</f>
        <v>0</v>
      </c>
      <c r="R158" s="125">
        <f>R159</f>
        <v>1.0741399999999999</v>
      </c>
      <c r="T158" s="126">
        <f>T159</f>
        <v>0</v>
      </c>
      <c r="AR158" s="120" t="s">
        <v>87</v>
      </c>
      <c r="AT158" s="127" t="s">
        <v>76</v>
      </c>
      <c r="AU158" s="127" t="s">
        <v>77</v>
      </c>
      <c r="AY158" s="120" t="s">
        <v>161</v>
      </c>
      <c r="BK158" s="128">
        <f>BK159</f>
        <v>121752.91</v>
      </c>
    </row>
    <row r="159" spans="2:65" s="11" customFormat="1" ht="22.9" customHeight="1">
      <c r="B159" s="119"/>
      <c r="D159" s="120" t="s">
        <v>76</v>
      </c>
      <c r="E159" s="129" t="s">
        <v>2062</v>
      </c>
      <c r="F159" s="129" t="s">
        <v>1</v>
      </c>
      <c r="I159" s="122"/>
      <c r="J159" s="130">
        <f>BK159</f>
        <v>121752.91</v>
      </c>
      <c r="L159" s="119"/>
      <c r="M159" s="124"/>
      <c r="P159" s="125">
        <f>SUM(P160:P190)</f>
        <v>0</v>
      </c>
      <c r="R159" s="125">
        <f>SUM(R160:R190)</f>
        <v>1.0741399999999999</v>
      </c>
      <c r="T159" s="126">
        <f>SUM(T160:T190)</f>
        <v>0</v>
      </c>
      <c r="AR159" s="120" t="s">
        <v>87</v>
      </c>
      <c r="AT159" s="127" t="s">
        <v>76</v>
      </c>
      <c r="AU159" s="127" t="s">
        <v>85</v>
      </c>
      <c r="AY159" s="120" t="s">
        <v>161</v>
      </c>
      <c r="BK159" s="128">
        <f>SUM(BK160:BK190)</f>
        <v>121752.91</v>
      </c>
    </row>
    <row r="160" spans="2:65" s="1" customFormat="1" ht="16.5" customHeight="1">
      <c r="B160" s="31"/>
      <c r="C160" s="131" t="s">
        <v>307</v>
      </c>
      <c r="D160" s="131" t="s">
        <v>164</v>
      </c>
      <c r="E160" s="132" t="s">
        <v>2123</v>
      </c>
      <c r="F160" s="133" t="s">
        <v>2124</v>
      </c>
      <c r="G160" s="134" t="s">
        <v>207</v>
      </c>
      <c r="H160" s="135">
        <v>12</v>
      </c>
      <c r="I160" s="136">
        <v>70</v>
      </c>
      <c r="J160" s="137">
        <f t="shared" ref="J160:J190" si="10">ROUND(I160*H160,2)</f>
        <v>840</v>
      </c>
      <c r="K160" s="133" t="s">
        <v>1</v>
      </c>
      <c r="L160" s="31"/>
      <c r="M160" s="138" t="s">
        <v>1</v>
      </c>
      <c r="N160" s="139" t="s">
        <v>42</v>
      </c>
      <c r="P160" s="140">
        <f t="shared" ref="P160:P190" si="11">O160*H160</f>
        <v>0</v>
      </c>
      <c r="Q160" s="140">
        <v>1.4579999999999999E-2</v>
      </c>
      <c r="R160" s="140">
        <f t="shared" ref="R160:R190" si="12">Q160*H160</f>
        <v>0.17496</v>
      </c>
      <c r="S160" s="140">
        <v>0</v>
      </c>
      <c r="T160" s="141">
        <f t="shared" ref="T160:T190" si="13">S160*H160</f>
        <v>0</v>
      </c>
      <c r="AR160" s="142" t="s">
        <v>244</v>
      </c>
      <c r="AT160" s="142" t="s">
        <v>164</v>
      </c>
      <c r="AU160" s="142" t="s">
        <v>87</v>
      </c>
      <c r="AY160" s="16" t="s">
        <v>161</v>
      </c>
      <c r="BE160" s="143">
        <f t="shared" ref="BE160:BE190" si="14">IF(N160="základní",J160,0)</f>
        <v>840</v>
      </c>
      <c r="BF160" s="143">
        <f t="shared" ref="BF160:BF190" si="15">IF(N160="snížená",J160,0)</f>
        <v>0</v>
      </c>
      <c r="BG160" s="143">
        <f t="shared" ref="BG160:BG190" si="16">IF(N160="zákl. přenesená",J160,0)</f>
        <v>0</v>
      </c>
      <c r="BH160" s="143">
        <f t="shared" ref="BH160:BH190" si="17">IF(N160="sníž. přenesená",J160,0)</f>
        <v>0</v>
      </c>
      <c r="BI160" s="143">
        <f t="shared" ref="BI160:BI190" si="18">IF(N160="nulová",J160,0)</f>
        <v>0</v>
      </c>
      <c r="BJ160" s="16" t="s">
        <v>85</v>
      </c>
      <c r="BK160" s="143">
        <f t="shared" ref="BK160:BK190" si="19">ROUND(I160*H160,2)</f>
        <v>840</v>
      </c>
      <c r="BL160" s="16" t="s">
        <v>244</v>
      </c>
      <c r="BM160" s="142" t="s">
        <v>476</v>
      </c>
    </row>
    <row r="161" spans="2:65" s="1" customFormat="1" ht="16.5" customHeight="1">
      <c r="B161" s="31"/>
      <c r="C161" s="131" t="s">
        <v>312</v>
      </c>
      <c r="D161" s="131" t="s">
        <v>164</v>
      </c>
      <c r="E161" s="132" t="s">
        <v>2125</v>
      </c>
      <c r="F161" s="133" t="s">
        <v>2126</v>
      </c>
      <c r="G161" s="134" t="s">
        <v>207</v>
      </c>
      <c r="H161" s="135">
        <v>14</v>
      </c>
      <c r="I161" s="136">
        <v>6</v>
      </c>
      <c r="J161" s="137">
        <f t="shared" si="10"/>
        <v>84</v>
      </c>
      <c r="K161" s="133" t="s">
        <v>1</v>
      </c>
      <c r="L161" s="31"/>
      <c r="M161" s="138" t="s">
        <v>1</v>
      </c>
      <c r="N161" s="139" t="s">
        <v>42</v>
      </c>
      <c r="P161" s="140">
        <f t="shared" si="11"/>
        <v>0</v>
      </c>
      <c r="Q161" s="140">
        <v>1.4579999999999999E-2</v>
      </c>
      <c r="R161" s="140">
        <f t="shared" si="12"/>
        <v>0.20412</v>
      </c>
      <c r="S161" s="140">
        <v>0</v>
      </c>
      <c r="T161" s="141">
        <f t="shared" si="13"/>
        <v>0</v>
      </c>
      <c r="AR161" s="142" t="s">
        <v>244</v>
      </c>
      <c r="AT161" s="142" t="s">
        <v>164</v>
      </c>
      <c r="AU161" s="142" t="s">
        <v>87</v>
      </c>
      <c r="AY161" s="16" t="s">
        <v>161</v>
      </c>
      <c r="BE161" s="143">
        <f t="shared" si="14"/>
        <v>84</v>
      </c>
      <c r="BF161" s="143">
        <f t="shared" si="15"/>
        <v>0</v>
      </c>
      <c r="BG161" s="143">
        <f t="shared" si="16"/>
        <v>0</v>
      </c>
      <c r="BH161" s="143">
        <f t="shared" si="17"/>
        <v>0</v>
      </c>
      <c r="BI161" s="143">
        <f t="shared" si="18"/>
        <v>0</v>
      </c>
      <c r="BJ161" s="16" t="s">
        <v>85</v>
      </c>
      <c r="BK161" s="143">
        <f t="shared" si="19"/>
        <v>84</v>
      </c>
      <c r="BL161" s="16" t="s">
        <v>244</v>
      </c>
      <c r="BM161" s="142" t="s">
        <v>486</v>
      </c>
    </row>
    <row r="162" spans="2:65" s="1" customFormat="1" ht="16.5" customHeight="1">
      <c r="B162" s="31"/>
      <c r="C162" s="131" t="s">
        <v>317</v>
      </c>
      <c r="D162" s="131" t="s">
        <v>164</v>
      </c>
      <c r="E162" s="132" t="s">
        <v>2127</v>
      </c>
      <c r="F162" s="133" t="s">
        <v>2128</v>
      </c>
      <c r="G162" s="134" t="s">
        <v>207</v>
      </c>
      <c r="H162" s="135">
        <v>14</v>
      </c>
      <c r="I162" s="136">
        <v>20</v>
      </c>
      <c r="J162" s="137">
        <f t="shared" si="10"/>
        <v>280</v>
      </c>
      <c r="K162" s="133" t="s">
        <v>1</v>
      </c>
      <c r="L162" s="31"/>
      <c r="M162" s="138" t="s">
        <v>1</v>
      </c>
      <c r="N162" s="139" t="s">
        <v>42</v>
      </c>
      <c r="P162" s="140">
        <f t="shared" si="11"/>
        <v>0</v>
      </c>
      <c r="Q162" s="140">
        <v>1.4579999999999999E-2</v>
      </c>
      <c r="R162" s="140">
        <f t="shared" si="12"/>
        <v>0.20412</v>
      </c>
      <c r="S162" s="140">
        <v>0</v>
      </c>
      <c r="T162" s="141">
        <f t="shared" si="13"/>
        <v>0</v>
      </c>
      <c r="AR162" s="142" t="s">
        <v>244</v>
      </c>
      <c r="AT162" s="142" t="s">
        <v>164</v>
      </c>
      <c r="AU162" s="142" t="s">
        <v>87</v>
      </c>
      <c r="AY162" s="16" t="s">
        <v>161</v>
      </c>
      <c r="BE162" s="143">
        <f t="shared" si="14"/>
        <v>280</v>
      </c>
      <c r="BF162" s="143">
        <f t="shared" si="15"/>
        <v>0</v>
      </c>
      <c r="BG162" s="143">
        <f t="shared" si="16"/>
        <v>0</v>
      </c>
      <c r="BH162" s="143">
        <f t="shared" si="17"/>
        <v>0</v>
      </c>
      <c r="BI162" s="143">
        <f t="shared" si="18"/>
        <v>0</v>
      </c>
      <c r="BJ162" s="16" t="s">
        <v>85</v>
      </c>
      <c r="BK162" s="143">
        <f t="shared" si="19"/>
        <v>280</v>
      </c>
      <c r="BL162" s="16" t="s">
        <v>244</v>
      </c>
      <c r="BM162" s="142" t="s">
        <v>765</v>
      </c>
    </row>
    <row r="163" spans="2:65" s="1" customFormat="1" ht="16.5" customHeight="1">
      <c r="B163" s="31"/>
      <c r="C163" s="131" t="s">
        <v>323</v>
      </c>
      <c r="D163" s="131" t="s">
        <v>164</v>
      </c>
      <c r="E163" s="132" t="s">
        <v>2129</v>
      </c>
      <c r="F163" s="133" t="s">
        <v>2130</v>
      </c>
      <c r="G163" s="134" t="s">
        <v>207</v>
      </c>
      <c r="H163" s="135">
        <v>227</v>
      </c>
      <c r="I163" s="136">
        <v>140</v>
      </c>
      <c r="J163" s="137">
        <f t="shared" si="10"/>
        <v>31780</v>
      </c>
      <c r="K163" s="133" t="s">
        <v>1</v>
      </c>
      <c r="L163" s="31"/>
      <c r="M163" s="138" t="s">
        <v>1</v>
      </c>
      <c r="N163" s="139" t="s">
        <v>42</v>
      </c>
      <c r="P163" s="140">
        <f t="shared" si="11"/>
        <v>0</v>
      </c>
      <c r="Q163" s="140">
        <v>4.8999999999999998E-4</v>
      </c>
      <c r="R163" s="140">
        <f t="shared" si="12"/>
        <v>0.11123</v>
      </c>
      <c r="S163" s="140">
        <v>0</v>
      </c>
      <c r="T163" s="141">
        <f t="shared" si="13"/>
        <v>0</v>
      </c>
      <c r="AR163" s="142" t="s">
        <v>244</v>
      </c>
      <c r="AT163" s="142" t="s">
        <v>164</v>
      </c>
      <c r="AU163" s="142" t="s">
        <v>87</v>
      </c>
      <c r="AY163" s="16" t="s">
        <v>161</v>
      </c>
      <c r="BE163" s="143">
        <f t="shared" si="14"/>
        <v>31780</v>
      </c>
      <c r="BF163" s="143">
        <f t="shared" si="15"/>
        <v>0</v>
      </c>
      <c r="BG163" s="143">
        <f t="shared" si="16"/>
        <v>0</v>
      </c>
      <c r="BH163" s="143">
        <f t="shared" si="17"/>
        <v>0</v>
      </c>
      <c r="BI163" s="143">
        <f t="shared" si="18"/>
        <v>0</v>
      </c>
      <c r="BJ163" s="16" t="s">
        <v>85</v>
      </c>
      <c r="BK163" s="143">
        <f t="shared" si="19"/>
        <v>31780</v>
      </c>
      <c r="BL163" s="16" t="s">
        <v>244</v>
      </c>
      <c r="BM163" s="142" t="s">
        <v>775</v>
      </c>
    </row>
    <row r="164" spans="2:65" s="1" customFormat="1" ht="16.5" customHeight="1">
      <c r="B164" s="31"/>
      <c r="C164" s="131" t="s">
        <v>329</v>
      </c>
      <c r="D164" s="131" t="s">
        <v>164</v>
      </c>
      <c r="E164" s="132" t="s">
        <v>2131</v>
      </c>
      <c r="F164" s="133" t="s">
        <v>2132</v>
      </c>
      <c r="G164" s="134" t="s">
        <v>207</v>
      </c>
      <c r="H164" s="135">
        <v>97</v>
      </c>
      <c r="I164" s="136">
        <v>150</v>
      </c>
      <c r="J164" s="137">
        <f t="shared" si="10"/>
        <v>14550</v>
      </c>
      <c r="K164" s="133" t="s">
        <v>1</v>
      </c>
      <c r="L164" s="31"/>
      <c r="M164" s="138" t="s">
        <v>1</v>
      </c>
      <c r="N164" s="139" t="s">
        <v>42</v>
      </c>
      <c r="P164" s="140">
        <f t="shared" si="11"/>
        <v>0</v>
      </c>
      <c r="Q164" s="140">
        <v>5.9999999999999995E-4</v>
      </c>
      <c r="R164" s="140">
        <f t="shared" si="12"/>
        <v>5.8199999999999995E-2</v>
      </c>
      <c r="S164" s="140">
        <v>0</v>
      </c>
      <c r="T164" s="141">
        <f t="shared" si="13"/>
        <v>0</v>
      </c>
      <c r="AR164" s="142" t="s">
        <v>244</v>
      </c>
      <c r="AT164" s="142" t="s">
        <v>164</v>
      </c>
      <c r="AU164" s="142" t="s">
        <v>87</v>
      </c>
      <c r="AY164" s="16" t="s">
        <v>161</v>
      </c>
      <c r="BE164" s="143">
        <f t="shared" si="14"/>
        <v>14550</v>
      </c>
      <c r="BF164" s="143">
        <f t="shared" si="15"/>
        <v>0</v>
      </c>
      <c r="BG164" s="143">
        <f t="shared" si="16"/>
        <v>0</v>
      </c>
      <c r="BH164" s="143">
        <f t="shared" si="17"/>
        <v>0</v>
      </c>
      <c r="BI164" s="143">
        <f t="shared" si="18"/>
        <v>0</v>
      </c>
      <c r="BJ164" s="16" t="s">
        <v>85</v>
      </c>
      <c r="BK164" s="143">
        <f t="shared" si="19"/>
        <v>14550</v>
      </c>
      <c r="BL164" s="16" t="s">
        <v>244</v>
      </c>
      <c r="BM164" s="142" t="s">
        <v>784</v>
      </c>
    </row>
    <row r="165" spans="2:65" s="1" customFormat="1" ht="16.5" customHeight="1">
      <c r="B165" s="31"/>
      <c r="C165" s="131" t="s">
        <v>337</v>
      </c>
      <c r="D165" s="131" t="s">
        <v>164</v>
      </c>
      <c r="E165" s="132" t="s">
        <v>2133</v>
      </c>
      <c r="F165" s="133" t="s">
        <v>2134</v>
      </c>
      <c r="G165" s="134" t="s">
        <v>207</v>
      </c>
      <c r="H165" s="135">
        <v>37</v>
      </c>
      <c r="I165" s="136">
        <v>190</v>
      </c>
      <c r="J165" s="137">
        <f t="shared" si="10"/>
        <v>7030</v>
      </c>
      <c r="K165" s="133" t="s">
        <v>1</v>
      </c>
      <c r="L165" s="31"/>
      <c r="M165" s="138" t="s">
        <v>1</v>
      </c>
      <c r="N165" s="139" t="s">
        <v>42</v>
      </c>
      <c r="P165" s="140">
        <f t="shared" si="11"/>
        <v>0</v>
      </c>
      <c r="Q165" s="140">
        <v>7.9000000000000001E-4</v>
      </c>
      <c r="R165" s="140">
        <f t="shared" si="12"/>
        <v>2.9229999999999999E-2</v>
      </c>
      <c r="S165" s="140">
        <v>0</v>
      </c>
      <c r="T165" s="141">
        <f t="shared" si="13"/>
        <v>0</v>
      </c>
      <c r="AR165" s="142" t="s">
        <v>244</v>
      </c>
      <c r="AT165" s="142" t="s">
        <v>164</v>
      </c>
      <c r="AU165" s="142" t="s">
        <v>87</v>
      </c>
      <c r="AY165" s="16" t="s">
        <v>161</v>
      </c>
      <c r="BE165" s="143">
        <f t="shared" si="14"/>
        <v>7030</v>
      </c>
      <c r="BF165" s="143">
        <f t="shared" si="15"/>
        <v>0</v>
      </c>
      <c r="BG165" s="143">
        <f t="shared" si="16"/>
        <v>0</v>
      </c>
      <c r="BH165" s="143">
        <f t="shared" si="17"/>
        <v>0</v>
      </c>
      <c r="BI165" s="143">
        <f t="shared" si="18"/>
        <v>0</v>
      </c>
      <c r="BJ165" s="16" t="s">
        <v>85</v>
      </c>
      <c r="BK165" s="143">
        <f t="shared" si="19"/>
        <v>7030</v>
      </c>
      <c r="BL165" s="16" t="s">
        <v>244</v>
      </c>
      <c r="BM165" s="142" t="s">
        <v>795</v>
      </c>
    </row>
    <row r="166" spans="2:65" s="1" customFormat="1" ht="16.5" customHeight="1">
      <c r="B166" s="31"/>
      <c r="C166" s="131" t="s">
        <v>343</v>
      </c>
      <c r="D166" s="131" t="s">
        <v>164</v>
      </c>
      <c r="E166" s="132" t="s">
        <v>2135</v>
      </c>
      <c r="F166" s="133" t="s">
        <v>2136</v>
      </c>
      <c r="G166" s="134" t="s">
        <v>207</v>
      </c>
      <c r="H166" s="135">
        <v>102</v>
      </c>
      <c r="I166" s="136">
        <v>200</v>
      </c>
      <c r="J166" s="137">
        <f t="shared" si="10"/>
        <v>20400</v>
      </c>
      <c r="K166" s="133" t="s">
        <v>1</v>
      </c>
      <c r="L166" s="31"/>
      <c r="M166" s="138" t="s">
        <v>1</v>
      </c>
      <c r="N166" s="139" t="s">
        <v>42</v>
      </c>
      <c r="P166" s="140">
        <f t="shared" si="11"/>
        <v>0</v>
      </c>
      <c r="Q166" s="140">
        <v>1.1000000000000001E-3</v>
      </c>
      <c r="R166" s="140">
        <f t="shared" si="12"/>
        <v>0.11220000000000001</v>
      </c>
      <c r="S166" s="140">
        <v>0</v>
      </c>
      <c r="T166" s="141">
        <f t="shared" si="13"/>
        <v>0</v>
      </c>
      <c r="AR166" s="142" t="s">
        <v>244</v>
      </c>
      <c r="AT166" s="142" t="s">
        <v>164</v>
      </c>
      <c r="AU166" s="142" t="s">
        <v>87</v>
      </c>
      <c r="AY166" s="16" t="s">
        <v>161</v>
      </c>
      <c r="BE166" s="143">
        <f t="shared" si="14"/>
        <v>20400</v>
      </c>
      <c r="BF166" s="143">
        <f t="shared" si="15"/>
        <v>0</v>
      </c>
      <c r="BG166" s="143">
        <f t="shared" si="16"/>
        <v>0</v>
      </c>
      <c r="BH166" s="143">
        <f t="shared" si="17"/>
        <v>0</v>
      </c>
      <c r="BI166" s="143">
        <f t="shared" si="18"/>
        <v>0</v>
      </c>
      <c r="BJ166" s="16" t="s">
        <v>85</v>
      </c>
      <c r="BK166" s="143">
        <f t="shared" si="19"/>
        <v>20400</v>
      </c>
      <c r="BL166" s="16" t="s">
        <v>244</v>
      </c>
      <c r="BM166" s="142" t="s">
        <v>805</v>
      </c>
    </row>
    <row r="167" spans="2:65" s="1" customFormat="1" ht="16.5" customHeight="1">
      <c r="B167" s="31"/>
      <c r="C167" s="131" t="s">
        <v>349</v>
      </c>
      <c r="D167" s="131" t="s">
        <v>164</v>
      </c>
      <c r="E167" s="132" t="s">
        <v>2137</v>
      </c>
      <c r="F167" s="133" t="s">
        <v>2138</v>
      </c>
      <c r="G167" s="134" t="s">
        <v>207</v>
      </c>
      <c r="H167" s="135">
        <v>12</v>
      </c>
      <c r="I167" s="136">
        <v>30</v>
      </c>
      <c r="J167" s="137">
        <f t="shared" si="10"/>
        <v>360</v>
      </c>
      <c r="K167" s="133" t="s">
        <v>1</v>
      </c>
      <c r="L167" s="31"/>
      <c r="M167" s="138" t="s">
        <v>1</v>
      </c>
      <c r="N167" s="139" t="s">
        <v>42</v>
      </c>
      <c r="P167" s="140">
        <f t="shared" si="11"/>
        <v>0</v>
      </c>
      <c r="Q167" s="140">
        <v>1.9300000000000001E-3</v>
      </c>
      <c r="R167" s="140">
        <f t="shared" si="12"/>
        <v>2.316E-2</v>
      </c>
      <c r="S167" s="140">
        <v>0</v>
      </c>
      <c r="T167" s="141">
        <f t="shared" si="13"/>
        <v>0</v>
      </c>
      <c r="AR167" s="142" t="s">
        <v>244</v>
      </c>
      <c r="AT167" s="142" t="s">
        <v>164</v>
      </c>
      <c r="AU167" s="142" t="s">
        <v>87</v>
      </c>
      <c r="AY167" s="16" t="s">
        <v>161</v>
      </c>
      <c r="BE167" s="143">
        <f t="shared" si="14"/>
        <v>360</v>
      </c>
      <c r="BF167" s="143">
        <f t="shared" si="15"/>
        <v>0</v>
      </c>
      <c r="BG167" s="143">
        <f t="shared" si="16"/>
        <v>0</v>
      </c>
      <c r="BH167" s="143">
        <f t="shared" si="17"/>
        <v>0</v>
      </c>
      <c r="BI167" s="143">
        <f t="shared" si="18"/>
        <v>0</v>
      </c>
      <c r="BJ167" s="16" t="s">
        <v>85</v>
      </c>
      <c r="BK167" s="143">
        <f t="shared" si="19"/>
        <v>360</v>
      </c>
      <c r="BL167" s="16" t="s">
        <v>244</v>
      </c>
      <c r="BM167" s="142" t="s">
        <v>813</v>
      </c>
    </row>
    <row r="168" spans="2:65" s="1" customFormat="1" ht="16.5" customHeight="1">
      <c r="B168" s="31"/>
      <c r="C168" s="131" t="s">
        <v>354</v>
      </c>
      <c r="D168" s="131" t="s">
        <v>164</v>
      </c>
      <c r="E168" s="132" t="s">
        <v>2139</v>
      </c>
      <c r="F168" s="133" t="s">
        <v>2140</v>
      </c>
      <c r="G168" s="134" t="s">
        <v>207</v>
      </c>
      <c r="H168" s="135">
        <v>12</v>
      </c>
      <c r="I168" s="136">
        <v>40</v>
      </c>
      <c r="J168" s="137">
        <f t="shared" si="10"/>
        <v>480</v>
      </c>
      <c r="K168" s="133" t="s">
        <v>1</v>
      </c>
      <c r="L168" s="31"/>
      <c r="M168" s="138" t="s">
        <v>1</v>
      </c>
      <c r="N168" s="139" t="s">
        <v>42</v>
      </c>
      <c r="P168" s="140">
        <f t="shared" si="11"/>
        <v>0</v>
      </c>
      <c r="Q168" s="140">
        <v>1.9300000000000001E-3</v>
      </c>
      <c r="R168" s="140">
        <f t="shared" si="12"/>
        <v>2.316E-2</v>
      </c>
      <c r="S168" s="140">
        <v>0</v>
      </c>
      <c r="T168" s="141">
        <f t="shared" si="13"/>
        <v>0</v>
      </c>
      <c r="AR168" s="142" t="s">
        <v>244</v>
      </c>
      <c r="AT168" s="142" t="s">
        <v>164</v>
      </c>
      <c r="AU168" s="142" t="s">
        <v>87</v>
      </c>
      <c r="AY168" s="16" t="s">
        <v>161</v>
      </c>
      <c r="BE168" s="143">
        <f t="shared" si="14"/>
        <v>480</v>
      </c>
      <c r="BF168" s="143">
        <f t="shared" si="15"/>
        <v>0</v>
      </c>
      <c r="BG168" s="143">
        <f t="shared" si="16"/>
        <v>0</v>
      </c>
      <c r="BH168" s="143">
        <f t="shared" si="17"/>
        <v>0</v>
      </c>
      <c r="BI168" s="143">
        <f t="shared" si="18"/>
        <v>0</v>
      </c>
      <c r="BJ168" s="16" t="s">
        <v>85</v>
      </c>
      <c r="BK168" s="143">
        <f t="shared" si="19"/>
        <v>480</v>
      </c>
      <c r="BL168" s="16" t="s">
        <v>244</v>
      </c>
      <c r="BM168" s="142" t="s">
        <v>823</v>
      </c>
    </row>
    <row r="169" spans="2:65" s="1" customFormat="1" ht="16.5" customHeight="1">
      <c r="B169" s="31"/>
      <c r="C169" s="131" t="s">
        <v>358</v>
      </c>
      <c r="D169" s="131" t="s">
        <v>164</v>
      </c>
      <c r="E169" s="132" t="s">
        <v>2141</v>
      </c>
      <c r="F169" s="133" t="s">
        <v>2142</v>
      </c>
      <c r="G169" s="134" t="s">
        <v>207</v>
      </c>
      <c r="H169" s="135">
        <v>227</v>
      </c>
      <c r="I169" s="136">
        <v>26</v>
      </c>
      <c r="J169" s="137">
        <f t="shared" si="10"/>
        <v>5902</v>
      </c>
      <c r="K169" s="133" t="s">
        <v>1</v>
      </c>
      <c r="L169" s="31"/>
      <c r="M169" s="138" t="s">
        <v>1</v>
      </c>
      <c r="N169" s="139" t="s">
        <v>42</v>
      </c>
      <c r="P169" s="140">
        <f t="shared" si="11"/>
        <v>0</v>
      </c>
      <c r="Q169" s="140">
        <v>4.0000000000000003E-5</v>
      </c>
      <c r="R169" s="140">
        <f t="shared" si="12"/>
        <v>9.0800000000000013E-3</v>
      </c>
      <c r="S169" s="140">
        <v>0</v>
      </c>
      <c r="T169" s="141">
        <f t="shared" si="13"/>
        <v>0</v>
      </c>
      <c r="AR169" s="142" t="s">
        <v>244</v>
      </c>
      <c r="AT169" s="142" t="s">
        <v>164</v>
      </c>
      <c r="AU169" s="142" t="s">
        <v>87</v>
      </c>
      <c r="AY169" s="16" t="s">
        <v>161</v>
      </c>
      <c r="BE169" s="143">
        <f t="shared" si="14"/>
        <v>5902</v>
      </c>
      <c r="BF169" s="143">
        <f t="shared" si="15"/>
        <v>0</v>
      </c>
      <c r="BG169" s="143">
        <f t="shared" si="16"/>
        <v>0</v>
      </c>
      <c r="BH169" s="143">
        <f t="shared" si="17"/>
        <v>0</v>
      </c>
      <c r="BI169" s="143">
        <f t="shared" si="18"/>
        <v>0</v>
      </c>
      <c r="BJ169" s="16" t="s">
        <v>85</v>
      </c>
      <c r="BK169" s="143">
        <f t="shared" si="19"/>
        <v>5902</v>
      </c>
      <c r="BL169" s="16" t="s">
        <v>244</v>
      </c>
      <c r="BM169" s="142" t="s">
        <v>833</v>
      </c>
    </row>
    <row r="170" spans="2:65" s="1" customFormat="1" ht="16.5" customHeight="1">
      <c r="B170" s="31"/>
      <c r="C170" s="131" t="s">
        <v>363</v>
      </c>
      <c r="D170" s="131" t="s">
        <v>164</v>
      </c>
      <c r="E170" s="132" t="s">
        <v>2143</v>
      </c>
      <c r="F170" s="133" t="s">
        <v>2144</v>
      </c>
      <c r="G170" s="134" t="s">
        <v>207</v>
      </c>
      <c r="H170" s="135">
        <v>97</v>
      </c>
      <c r="I170" s="136">
        <v>27</v>
      </c>
      <c r="J170" s="137">
        <f t="shared" si="10"/>
        <v>2619</v>
      </c>
      <c r="K170" s="133" t="s">
        <v>1</v>
      </c>
      <c r="L170" s="31"/>
      <c r="M170" s="138" t="s">
        <v>1</v>
      </c>
      <c r="N170" s="139" t="s">
        <v>42</v>
      </c>
      <c r="P170" s="140">
        <f t="shared" si="11"/>
        <v>0</v>
      </c>
      <c r="Q170" s="140">
        <v>5.0000000000000002E-5</v>
      </c>
      <c r="R170" s="140">
        <f t="shared" si="12"/>
        <v>4.8500000000000001E-3</v>
      </c>
      <c r="S170" s="140">
        <v>0</v>
      </c>
      <c r="T170" s="141">
        <f t="shared" si="13"/>
        <v>0</v>
      </c>
      <c r="AR170" s="142" t="s">
        <v>244</v>
      </c>
      <c r="AT170" s="142" t="s">
        <v>164</v>
      </c>
      <c r="AU170" s="142" t="s">
        <v>87</v>
      </c>
      <c r="AY170" s="16" t="s">
        <v>161</v>
      </c>
      <c r="BE170" s="143">
        <f t="shared" si="14"/>
        <v>2619</v>
      </c>
      <c r="BF170" s="143">
        <f t="shared" si="15"/>
        <v>0</v>
      </c>
      <c r="BG170" s="143">
        <f t="shared" si="16"/>
        <v>0</v>
      </c>
      <c r="BH170" s="143">
        <f t="shared" si="17"/>
        <v>0</v>
      </c>
      <c r="BI170" s="143">
        <f t="shared" si="18"/>
        <v>0</v>
      </c>
      <c r="BJ170" s="16" t="s">
        <v>85</v>
      </c>
      <c r="BK170" s="143">
        <f t="shared" si="19"/>
        <v>2619</v>
      </c>
      <c r="BL170" s="16" t="s">
        <v>244</v>
      </c>
      <c r="BM170" s="142" t="s">
        <v>847</v>
      </c>
    </row>
    <row r="171" spans="2:65" s="1" customFormat="1" ht="16.5" customHeight="1">
      <c r="B171" s="31"/>
      <c r="C171" s="131" t="s">
        <v>371</v>
      </c>
      <c r="D171" s="131" t="s">
        <v>164</v>
      </c>
      <c r="E171" s="132" t="s">
        <v>2145</v>
      </c>
      <c r="F171" s="133" t="s">
        <v>2146</v>
      </c>
      <c r="G171" s="134" t="s">
        <v>207</v>
      </c>
      <c r="H171" s="135">
        <v>37</v>
      </c>
      <c r="I171" s="136">
        <v>28</v>
      </c>
      <c r="J171" s="137">
        <f t="shared" si="10"/>
        <v>1036</v>
      </c>
      <c r="K171" s="133" t="s">
        <v>1</v>
      </c>
      <c r="L171" s="31"/>
      <c r="M171" s="138" t="s">
        <v>1</v>
      </c>
      <c r="N171" s="139" t="s">
        <v>42</v>
      </c>
      <c r="P171" s="140">
        <f t="shared" si="11"/>
        <v>0</v>
      </c>
      <c r="Q171" s="140">
        <v>5.0000000000000002E-5</v>
      </c>
      <c r="R171" s="140">
        <f t="shared" si="12"/>
        <v>1.8500000000000001E-3</v>
      </c>
      <c r="S171" s="140">
        <v>0</v>
      </c>
      <c r="T171" s="141">
        <f t="shared" si="13"/>
        <v>0</v>
      </c>
      <c r="AR171" s="142" t="s">
        <v>244</v>
      </c>
      <c r="AT171" s="142" t="s">
        <v>164</v>
      </c>
      <c r="AU171" s="142" t="s">
        <v>87</v>
      </c>
      <c r="AY171" s="16" t="s">
        <v>161</v>
      </c>
      <c r="BE171" s="143">
        <f t="shared" si="14"/>
        <v>1036</v>
      </c>
      <c r="BF171" s="143">
        <f t="shared" si="15"/>
        <v>0</v>
      </c>
      <c r="BG171" s="143">
        <f t="shared" si="16"/>
        <v>0</v>
      </c>
      <c r="BH171" s="143">
        <f t="shared" si="17"/>
        <v>0</v>
      </c>
      <c r="BI171" s="143">
        <f t="shared" si="18"/>
        <v>0</v>
      </c>
      <c r="BJ171" s="16" t="s">
        <v>85</v>
      </c>
      <c r="BK171" s="143">
        <f t="shared" si="19"/>
        <v>1036</v>
      </c>
      <c r="BL171" s="16" t="s">
        <v>244</v>
      </c>
      <c r="BM171" s="142" t="s">
        <v>860</v>
      </c>
    </row>
    <row r="172" spans="2:65" s="1" customFormat="1" ht="16.5" customHeight="1">
      <c r="B172" s="31"/>
      <c r="C172" s="131" t="s">
        <v>378</v>
      </c>
      <c r="D172" s="131" t="s">
        <v>164</v>
      </c>
      <c r="E172" s="132" t="s">
        <v>2147</v>
      </c>
      <c r="F172" s="133" t="s">
        <v>2148</v>
      </c>
      <c r="G172" s="134" t="s">
        <v>207</v>
      </c>
      <c r="H172" s="135">
        <v>102</v>
      </c>
      <c r="I172" s="136">
        <v>29</v>
      </c>
      <c r="J172" s="137">
        <f t="shared" si="10"/>
        <v>2958</v>
      </c>
      <c r="K172" s="133" t="s">
        <v>1</v>
      </c>
      <c r="L172" s="31"/>
      <c r="M172" s="138" t="s">
        <v>1</v>
      </c>
      <c r="N172" s="139" t="s">
        <v>42</v>
      </c>
      <c r="P172" s="140">
        <f t="shared" si="11"/>
        <v>0</v>
      </c>
      <c r="Q172" s="140">
        <v>9.0000000000000006E-5</v>
      </c>
      <c r="R172" s="140">
        <f t="shared" si="12"/>
        <v>9.1800000000000007E-3</v>
      </c>
      <c r="S172" s="140">
        <v>0</v>
      </c>
      <c r="T172" s="141">
        <f t="shared" si="13"/>
        <v>0</v>
      </c>
      <c r="AR172" s="142" t="s">
        <v>244</v>
      </c>
      <c r="AT172" s="142" t="s">
        <v>164</v>
      </c>
      <c r="AU172" s="142" t="s">
        <v>87</v>
      </c>
      <c r="AY172" s="16" t="s">
        <v>161</v>
      </c>
      <c r="BE172" s="143">
        <f t="shared" si="14"/>
        <v>2958</v>
      </c>
      <c r="BF172" s="143">
        <f t="shared" si="15"/>
        <v>0</v>
      </c>
      <c r="BG172" s="143">
        <f t="shared" si="16"/>
        <v>0</v>
      </c>
      <c r="BH172" s="143">
        <f t="shared" si="17"/>
        <v>0</v>
      </c>
      <c r="BI172" s="143">
        <f t="shared" si="18"/>
        <v>0</v>
      </c>
      <c r="BJ172" s="16" t="s">
        <v>85</v>
      </c>
      <c r="BK172" s="143">
        <f t="shared" si="19"/>
        <v>2958</v>
      </c>
      <c r="BL172" s="16" t="s">
        <v>244</v>
      </c>
      <c r="BM172" s="142" t="s">
        <v>874</v>
      </c>
    </row>
    <row r="173" spans="2:65" s="1" customFormat="1" ht="16.5" customHeight="1">
      <c r="B173" s="31"/>
      <c r="C173" s="131" t="s">
        <v>385</v>
      </c>
      <c r="D173" s="131" t="s">
        <v>164</v>
      </c>
      <c r="E173" s="132" t="s">
        <v>2149</v>
      </c>
      <c r="F173" s="133" t="s">
        <v>2150</v>
      </c>
      <c r="G173" s="134" t="s">
        <v>267</v>
      </c>
      <c r="H173" s="135">
        <v>55</v>
      </c>
      <c r="I173" s="136">
        <v>100</v>
      </c>
      <c r="J173" s="137">
        <f t="shared" si="10"/>
        <v>5500</v>
      </c>
      <c r="K173" s="133" t="s">
        <v>1</v>
      </c>
      <c r="L173" s="31"/>
      <c r="M173" s="138" t="s">
        <v>1</v>
      </c>
      <c r="N173" s="139" t="s">
        <v>42</v>
      </c>
      <c r="P173" s="140">
        <f t="shared" si="11"/>
        <v>0</v>
      </c>
      <c r="Q173" s="140">
        <v>0</v>
      </c>
      <c r="R173" s="140">
        <f t="shared" si="12"/>
        <v>0</v>
      </c>
      <c r="S173" s="140">
        <v>0</v>
      </c>
      <c r="T173" s="141">
        <f t="shared" si="13"/>
        <v>0</v>
      </c>
      <c r="AR173" s="142" t="s">
        <v>244</v>
      </c>
      <c r="AT173" s="142" t="s">
        <v>164</v>
      </c>
      <c r="AU173" s="142" t="s">
        <v>87</v>
      </c>
      <c r="AY173" s="16" t="s">
        <v>161</v>
      </c>
      <c r="BE173" s="143">
        <f t="shared" si="14"/>
        <v>5500</v>
      </c>
      <c r="BF173" s="143">
        <f t="shared" si="15"/>
        <v>0</v>
      </c>
      <c r="BG173" s="143">
        <f t="shared" si="16"/>
        <v>0</v>
      </c>
      <c r="BH173" s="143">
        <f t="shared" si="17"/>
        <v>0</v>
      </c>
      <c r="BI173" s="143">
        <f t="shared" si="18"/>
        <v>0</v>
      </c>
      <c r="BJ173" s="16" t="s">
        <v>85</v>
      </c>
      <c r="BK173" s="143">
        <f t="shared" si="19"/>
        <v>5500</v>
      </c>
      <c r="BL173" s="16" t="s">
        <v>244</v>
      </c>
      <c r="BM173" s="142" t="s">
        <v>885</v>
      </c>
    </row>
    <row r="174" spans="2:65" s="1" customFormat="1" ht="16.5" customHeight="1">
      <c r="B174" s="31"/>
      <c r="C174" s="131" t="s">
        <v>391</v>
      </c>
      <c r="D174" s="131" t="s">
        <v>164</v>
      </c>
      <c r="E174" s="132" t="s">
        <v>2151</v>
      </c>
      <c r="F174" s="133" t="s">
        <v>2152</v>
      </c>
      <c r="G174" s="134" t="s">
        <v>267</v>
      </c>
      <c r="H174" s="135">
        <v>55</v>
      </c>
      <c r="I174" s="136">
        <v>150</v>
      </c>
      <c r="J174" s="137">
        <f t="shared" si="10"/>
        <v>8250</v>
      </c>
      <c r="K174" s="133" t="s">
        <v>1</v>
      </c>
      <c r="L174" s="31"/>
      <c r="M174" s="138" t="s">
        <v>1</v>
      </c>
      <c r="N174" s="139" t="s">
        <v>42</v>
      </c>
      <c r="P174" s="140">
        <f t="shared" si="11"/>
        <v>0</v>
      </c>
      <c r="Q174" s="140">
        <v>2.3000000000000001E-4</v>
      </c>
      <c r="R174" s="140">
        <f t="shared" si="12"/>
        <v>1.265E-2</v>
      </c>
      <c r="S174" s="140">
        <v>0</v>
      </c>
      <c r="T174" s="141">
        <f t="shared" si="13"/>
        <v>0</v>
      </c>
      <c r="AR174" s="142" t="s">
        <v>244</v>
      </c>
      <c r="AT174" s="142" t="s">
        <v>164</v>
      </c>
      <c r="AU174" s="142" t="s">
        <v>87</v>
      </c>
      <c r="AY174" s="16" t="s">
        <v>161</v>
      </c>
      <c r="BE174" s="143">
        <f t="shared" si="14"/>
        <v>8250</v>
      </c>
      <c r="BF174" s="143">
        <f t="shared" si="15"/>
        <v>0</v>
      </c>
      <c r="BG174" s="143">
        <f t="shared" si="16"/>
        <v>0</v>
      </c>
      <c r="BH174" s="143">
        <f t="shared" si="17"/>
        <v>0</v>
      </c>
      <c r="BI174" s="143">
        <f t="shared" si="18"/>
        <v>0</v>
      </c>
      <c r="BJ174" s="16" t="s">
        <v>85</v>
      </c>
      <c r="BK174" s="143">
        <f t="shared" si="19"/>
        <v>8250</v>
      </c>
      <c r="BL174" s="16" t="s">
        <v>244</v>
      </c>
      <c r="BM174" s="142" t="s">
        <v>895</v>
      </c>
    </row>
    <row r="175" spans="2:65" s="1" customFormat="1" ht="16.5" customHeight="1">
      <c r="B175" s="31"/>
      <c r="C175" s="131" t="s">
        <v>397</v>
      </c>
      <c r="D175" s="131" t="s">
        <v>164</v>
      </c>
      <c r="E175" s="132" t="s">
        <v>2153</v>
      </c>
      <c r="F175" s="133" t="s">
        <v>2154</v>
      </c>
      <c r="G175" s="134" t="s">
        <v>267</v>
      </c>
      <c r="H175" s="135">
        <v>1</v>
      </c>
      <c r="I175" s="136">
        <v>80</v>
      </c>
      <c r="J175" s="137">
        <f t="shared" si="10"/>
        <v>80</v>
      </c>
      <c r="K175" s="133" t="s">
        <v>1</v>
      </c>
      <c r="L175" s="31"/>
      <c r="M175" s="138" t="s">
        <v>1</v>
      </c>
      <c r="N175" s="139" t="s">
        <v>42</v>
      </c>
      <c r="P175" s="140">
        <f t="shared" si="11"/>
        <v>0</v>
      </c>
      <c r="Q175" s="140">
        <v>4.0999999999999999E-4</v>
      </c>
      <c r="R175" s="140">
        <f t="shared" si="12"/>
        <v>4.0999999999999999E-4</v>
      </c>
      <c r="S175" s="140">
        <v>0</v>
      </c>
      <c r="T175" s="141">
        <f t="shared" si="13"/>
        <v>0</v>
      </c>
      <c r="AR175" s="142" t="s">
        <v>244</v>
      </c>
      <c r="AT175" s="142" t="s">
        <v>164</v>
      </c>
      <c r="AU175" s="142" t="s">
        <v>87</v>
      </c>
      <c r="AY175" s="16" t="s">
        <v>161</v>
      </c>
      <c r="BE175" s="143">
        <f t="shared" si="14"/>
        <v>80</v>
      </c>
      <c r="BF175" s="143">
        <f t="shared" si="15"/>
        <v>0</v>
      </c>
      <c r="BG175" s="143">
        <f t="shared" si="16"/>
        <v>0</v>
      </c>
      <c r="BH175" s="143">
        <f t="shared" si="17"/>
        <v>0</v>
      </c>
      <c r="BI175" s="143">
        <f t="shared" si="18"/>
        <v>0</v>
      </c>
      <c r="BJ175" s="16" t="s">
        <v>85</v>
      </c>
      <c r="BK175" s="143">
        <f t="shared" si="19"/>
        <v>80</v>
      </c>
      <c r="BL175" s="16" t="s">
        <v>244</v>
      </c>
      <c r="BM175" s="142" t="s">
        <v>904</v>
      </c>
    </row>
    <row r="176" spans="2:65" s="1" customFormat="1" ht="16.5" customHeight="1">
      <c r="B176" s="31"/>
      <c r="C176" s="131" t="s">
        <v>403</v>
      </c>
      <c r="D176" s="131" t="s">
        <v>164</v>
      </c>
      <c r="E176" s="132" t="s">
        <v>2155</v>
      </c>
      <c r="F176" s="133" t="s">
        <v>2156</v>
      </c>
      <c r="G176" s="134" t="s">
        <v>267</v>
      </c>
      <c r="H176" s="135">
        <v>1</v>
      </c>
      <c r="I176" s="136">
        <v>80</v>
      </c>
      <c r="J176" s="137">
        <f t="shared" si="10"/>
        <v>80</v>
      </c>
      <c r="K176" s="133" t="s">
        <v>1</v>
      </c>
      <c r="L176" s="31"/>
      <c r="M176" s="138" t="s">
        <v>1</v>
      </c>
      <c r="N176" s="139" t="s">
        <v>42</v>
      </c>
      <c r="P176" s="140">
        <f t="shared" si="11"/>
        <v>0</v>
      </c>
      <c r="Q176" s="140">
        <v>2.7E-4</v>
      </c>
      <c r="R176" s="140">
        <f t="shared" si="12"/>
        <v>2.7E-4</v>
      </c>
      <c r="S176" s="140">
        <v>0</v>
      </c>
      <c r="T176" s="141">
        <f t="shared" si="13"/>
        <v>0</v>
      </c>
      <c r="AR176" s="142" t="s">
        <v>244</v>
      </c>
      <c r="AT176" s="142" t="s">
        <v>164</v>
      </c>
      <c r="AU176" s="142" t="s">
        <v>87</v>
      </c>
      <c r="AY176" s="16" t="s">
        <v>161</v>
      </c>
      <c r="BE176" s="143">
        <f t="shared" si="14"/>
        <v>80</v>
      </c>
      <c r="BF176" s="143">
        <f t="shared" si="15"/>
        <v>0</v>
      </c>
      <c r="BG176" s="143">
        <f t="shared" si="16"/>
        <v>0</v>
      </c>
      <c r="BH176" s="143">
        <f t="shared" si="17"/>
        <v>0</v>
      </c>
      <c r="BI176" s="143">
        <f t="shared" si="18"/>
        <v>0</v>
      </c>
      <c r="BJ176" s="16" t="s">
        <v>85</v>
      </c>
      <c r="BK176" s="143">
        <f t="shared" si="19"/>
        <v>80</v>
      </c>
      <c r="BL176" s="16" t="s">
        <v>244</v>
      </c>
      <c r="BM176" s="142" t="s">
        <v>915</v>
      </c>
    </row>
    <row r="177" spans="2:65" s="1" customFormat="1" ht="16.5" customHeight="1">
      <c r="B177" s="31"/>
      <c r="C177" s="131" t="s">
        <v>410</v>
      </c>
      <c r="D177" s="131" t="s">
        <v>164</v>
      </c>
      <c r="E177" s="132" t="s">
        <v>2157</v>
      </c>
      <c r="F177" s="133" t="s">
        <v>2158</v>
      </c>
      <c r="G177" s="134" t="s">
        <v>267</v>
      </c>
      <c r="H177" s="135">
        <v>1</v>
      </c>
      <c r="I177" s="136">
        <v>220</v>
      </c>
      <c r="J177" s="137">
        <f t="shared" si="10"/>
        <v>220</v>
      </c>
      <c r="K177" s="133" t="s">
        <v>1</v>
      </c>
      <c r="L177" s="31"/>
      <c r="M177" s="138" t="s">
        <v>1</v>
      </c>
      <c r="N177" s="139" t="s">
        <v>42</v>
      </c>
      <c r="P177" s="140">
        <f t="shared" si="11"/>
        <v>0</v>
      </c>
      <c r="Q177" s="140">
        <v>1E-3</v>
      </c>
      <c r="R177" s="140">
        <f t="shared" si="12"/>
        <v>1E-3</v>
      </c>
      <c r="S177" s="140">
        <v>0</v>
      </c>
      <c r="T177" s="141">
        <f t="shared" si="13"/>
        <v>0</v>
      </c>
      <c r="AR177" s="142" t="s">
        <v>244</v>
      </c>
      <c r="AT177" s="142" t="s">
        <v>164</v>
      </c>
      <c r="AU177" s="142" t="s">
        <v>87</v>
      </c>
      <c r="AY177" s="16" t="s">
        <v>161</v>
      </c>
      <c r="BE177" s="143">
        <f t="shared" si="14"/>
        <v>220</v>
      </c>
      <c r="BF177" s="143">
        <f t="shared" si="15"/>
        <v>0</v>
      </c>
      <c r="BG177" s="143">
        <f t="shared" si="16"/>
        <v>0</v>
      </c>
      <c r="BH177" s="143">
        <f t="shared" si="17"/>
        <v>0</v>
      </c>
      <c r="BI177" s="143">
        <f t="shared" si="18"/>
        <v>0</v>
      </c>
      <c r="BJ177" s="16" t="s">
        <v>85</v>
      </c>
      <c r="BK177" s="143">
        <f t="shared" si="19"/>
        <v>220</v>
      </c>
      <c r="BL177" s="16" t="s">
        <v>244</v>
      </c>
      <c r="BM177" s="142" t="s">
        <v>925</v>
      </c>
    </row>
    <row r="178" spans="2:65" s="1" customFormat="1" ht="16.5" customHeight="1">
      <c r="B178" s="31"/>
      <c r="C178" s="131" t="s">
        <v>414</v>
      </c>
      <c r="D178" s="131" t="s">
        <v>164</v>
      </c>
      <c r="E178" s="132" t="s">
        <v>2159</v>
      </c>
      <c r="F178" s="133" t="s">
        <v>2160</v>
      </c>
      <c r="G178" s="134" t="s">
        <v>267</v>
      </c>
      <c r="H178" s="135">
        <v>3</v>
      </c>
      <c r="I178" s="136">
        <v>446</v>
      </c>
      <c r="J178" s="137">
        <f t="shared" si="10"/>
        <v>1338</v>
      </c>
      <c r="K178" s="133" t="s">
        <v>1</v>
      </c>
      <c r="L178" s="31"/>
      <c r="M178" s="138" t="s">
        <v>1</v>
      </c>
      <c r="N178" s="139" t="s">
        <v>42</v>
      </c>
      <c r="P178" s="140">
        <f t="shared" si="11"/>
        <v>0</v>
      </c>
      <c r="Q178" s="140">
        <v>2.7E-4</v>
      </c>
      <c r="R178" s="140">
        <f t="shared" si="12"/>
        <v>8.0999999999999996E-4</v>
      </c>
      <c r="S178" s="140">
        <v>0</v>
      </c>
      <c r="T178" s="141">
        <f t="shared" si="13"/>
        <v>0</v>
      </c>
      <c r="AR178" s="142" t="s">
        <v>244</v>
      </c>
      <c r="AT178" s="142" t="s">
        <v>164</v>
      </c>
      <c r="AU178" s="142" t="s">
        <v>87</v>
      </c>
      <c r="AY178" s="16" t="s">
        <v>161</v>
      </c>
      <c r="BE178" s="143">
        <f t="shared" si="14"/>
        <v>1338</v>
      </c>
      <c r="BF178" s="143">
        <f t="shared" si="15"/>
        <v>0</v>
      </c>
      <c r="BG178" s="143">
        <f t="shared" si="16"/>
        <v>0</v>
      </c>
      <c r="BH178" s="143">
        <f t="shared" si="17"/>
        <v>0</v>
      </c>
      <c r="BI178" s="143">
        <f t="shared" si="18"/>
        <v>0</v>
      </c>
      <c r="BJ178" s="16" t="s">
        <v>85</v>
      </c>
      <c r="BK178" s="143">
        <f t="shared" si="19"/>
        <v>1338</v>
      </c>
      <c r="BL178" s="16" t="s">
        <v>244</v>
      </c>
      <c r="BM178" s="142" t="s">
        <v>936</v>
      </c>
    </row>
    <row r="179" spans="2:65" s="1" customFormat="1" ht="16.5" customHeight="1">
      <c r="B179" s="31"/>
      <c r="C179" s="131" t="s">
        <v>419</v>
      </c>
      <c r="D179" s="131" t="s">
        <v>164</v>
      </c>
      <c r="E179" s="132" t="s">
        <v>2161</v>
      </c>
      <c r="F179" s="133" t="s">
        <v>2162</v>
      </c>
      <c r="G179" s="134" t="s">
        <v>267</v>
      </c>
      <c r="H179" s="135">
        <v>1</v>
      </c>
      <c r="I179" s="136">
        <v>578</v>
      </c>
      <c r="J179" s="137">
        <f t="shared" si="10"/>
        <v>578</v>
      </c>
      <c r="K179" s="133" t="s">
        <v>1</v>
      </c>
      <c r="L179" s="31"/>
      <c r="M179" s="138" t="s">
        <v>1</v>
      </c>
      <c r="N179" s="139" t="s">
        <v>42</v>
      </c>
      <c r="P179" s="140">
        <f t="shared" si="11"/>
        <v>0</v>
      </c>
      <c r="Q179" s="140">
        <v>4.0000000000000002E-4</v>
      </c>
      <c r="R179" s="140">
        <f t="shared" si="12"/>
        <v>4.0000000000000002E-4</v>
      </c>
      <c r="S179" s="140">
        <v>0</v>
      </c>
      <c r="T179" s="141">
        <f t="shared" si="13"/>
        <v>0</v>
      </c>
      <c r="AR179" s="142" t="s">
        <v>244</v>
      </c>
      <c r="AT179" s="142" t="s">
        <v>164</v>
      </c>
      <c r="AU179" s="142" t="s">
        <v>87</v>
      </c>
      <c r="AY179" s="16" t="s">
        <v>161</v>
      </c>
      <c r="BE179" s="143">
        <f t="shared" si="14"/>
        <v>578</v>
      </c>
      <c r="BF179" s="143">
        <f t="shared" si="15"/>
        <v>0</v>
      </c>
      <c r="BG179" s="143">
        <f t="shared" si="16"/>
        <v>0</v>
      </c>
      <c r="BH179" s="143">
        <f t="shared" si="17"/>
        <v>0</v>
      </c>
      <c r="BI179" s="143">
        <f t="shared" si="18"/>
        <v>0</v>
      </c>
      <c r="BJ179" s="16" t="s">
        <v>85</v>
      </c>
      <c r="BK179" s="143">
        <f t="shared" si="19"/>
        <v>578</v>
      </c>
      <c r="BL179" s="16" t="s">
        <v>244</v>
      </c>
      <c r="BM179" s="142" t="s">
        <v>948</v>
      </c>
    </row>
    <row r="180" spans="2:65" s="1" customFormat="1" ht="16.5" customHeight="1">
      <c r="B180" s="31"/>
      <c r="C180" s="131" t="s">
        <v>424</v>
      </c>
      <c r="D180" s="131" t="s">
        <v>164</v>
      </c>
      <c r="E180" s="132" t="s">
        <v>2163</v>
      </c>
      <c r="F180" s="133" t="s">
        <v>2164</v>
      </c>
      <c r="G180" s="134" t="s">
        <v>267</v>
      </c>
      <c r="H180" s="135">
        <v>3</v>
      </c>
      <c r="I180" s="136">
        <v>1460</v>
      </c>
      <c r="J180" s="137">
        <f t="shared" si="10"/>
        <v>4380</v>
      </c>
      <c r="K180" s="133" t="s">
        <v>1</v>
      </c>
      <c r="L180" s="31"/>
      <c r="M180" s="138" t="s">
        <v>1</v>
      </c>
      <c r="N180" s="139" t="s">
        <v>42</v>
      </c>
      <c r="P180" s="140">
        <f t="shared" si="11"/>
        <v>0</v>
      </c>
      <c r="Q180" s="140">
        <v>8.0000000000000004E-4</v>
      </c>
      <c r="R180" s="140">
        <f t="shared" si="12"/>
        <v>2.4000000000000002E-3</v>
      </c>
      <c r="S180" s="140">
        <v>0</v>
      </c>
      <c r="T180" s="141">
        <f t="shared" si="13"/>
        <v>0</v>
      </c>
      <c r="AR180" s="142" t="s">
        <v>244</v>
      </c>
      <c r="AT180" s="142" t="s">
        <v>164</v>
      </c>
      <c r="AU180" s="142" t="s">
        <v>87</v>
      </c>
      <c r="AY180" s="16" t="s">
        <v>161</v>
      </c>
      <c r="BE180" s="143">
        <f t="shared" si="14"/>
        <v>4380</v>
      </c>
      <c r="BF180" s="143">
        <f t="shared" si="15"/>
        <v>0</v>
      </c>
      <c r="BG180" s="143">
        <f t="shared" si="16"/>
        <v>0</v>
      </c>
      <c r="BH180" s="143">
        <f t="shared" si="17"/>
        <v>0</v>
      </c>
      <c r="BI180" s="143">
        <f t="shared" si="18"/>
        <v>0</v>
      </c>
      <c r="BJ180" s="16" t="s">
        <v>85</v>
      </c>
      <c r="BK180" s="143">
        <f t="shared" si="19"/>
        <v>4380</v>
      </c>
      <c r="BL180" s="16" t="s">
        <v>244</v>
      </c>
      <c r="BM180" s="142" t="s">
        <v>957</v>
      </c>
    </row>
    <row r="181" spans="2:65" s="1" customFormat="1" ht="16.5" customHeight="1">
      <c r="B181" s="31"/>
      <c r="C181" s="131" t="s">
        <v>429</v>
      </c>
      <c r="D181" s="131" t="s">
        <v>164</v>
      </c>
      <c r="E181" s="132" t="s">
        <v>2165</v>
      </c>
      <c r="F181" s="133" t="s">
        <v>2166</v>
      </c>
      <c r="G181" s="134" t="s">
        <v>267</v>
      </c>
      <c r="H181" s="135">
        <v>1</v>
      </c>
      <c r="I181" s="136">
        <v>800</v>
      </c>
      <c r="J181" s="137">
        <f t="shared" si="10"/>
        <v>800</v>
      </c>
      <c r="K181" s="133" t="s">
        <v>1</v>
      </c>
      <c r="L181" s="31"/>
      <c r="M181" s="138" t="s">
        <v>1</v>
      </c>
      <c r="N181" s="139" t="s">
        <v>42</v>
      </c>
      <c r="P181" s="140">
        <f t="shared" si="11"/>
        <v>0</v>
      </c>
      <c r="Q181" s="140">
        <v>1.97E-3</v>
      </c>
      <c r="R181" s="140">
        <f t="shared" si="12"/>
        <v>1.97E-3</v>
      </c>
      <c r="S181" s="140">
        <v>0</v>
      </c>
      <c r="T181" s="141">
        <f t="shared" si="13"/>
        <v>0</v>
      </c>
      <c r="AR181" s="142" t="s">
        <v>244</v>
      </c>
      <c r="AT181" s="142" t="s">
        <v>164</v>
      </c>
      <c r="AU181" s="142" t="s">
        <v>87</v>
      </c>
      <c r="AY181" s="16" t="s">
        <v>161</v>
      </c>
      <c r="BE181" s="143">
        <f t="shared" si="14"/>
        <v>800</v>
      </c>
      <c r="BF181" s="143">
        <f t="shared" si="15"/>
        <v>0</v>
      </c>
      <c r="BG181" s="143">
        <f t="shared" si="16"/>
        <v>0</v>
      </c>
      <c r="BH181" s="143">
        <f t="shared" si="17"/>
        <v>0</v>
      </c>
      <c r="BI181" s="143">
        <f t="shared" si="18"/>
        <v>0</v>
      </c>
      <c r="BJ181" s="16" t="s">
        <v>85</v>
      </c>
      <c r="BK181" s="143">
        <f t="shared" si="19"/>
        <v>800</v>
      </c>
      <c r="BL181" s="16" t="s">
        <v>244</v>
      </c>
      <c r="BM181" s="142" t="s">
        <v>965</v>
      </c>
    </row>
    <row r="182" spans="2:65" s="1" customFormat="1" ht="16.5" customHeight="1">
      <c r="B182" s="31"/>
      <c r="C182" s="131" t="s">
        <v>434</v>
      </c>
      <c r="D182" s="131" t="s">
        <v>164</v>
      </c>
      <c r="E182" s="132" t="s">
        <v>2167</v>
      </c>
      <c r="F182" s="133" t="s">
        <v>2168</v>
      </c>
      <c r="G182" s="134" t="s">
        <v>267</v>
      </c>
      <c r="H182" s="135">
        <v>4</v>
      </c>
      <c r="I182" s="136">
        <v>101</v>
      </c>
      <c r="J182" s="137">
        <f t="shared" si="10"/>
        <v>404</v>
      </c>
      <c r="K182" s="133" t="s">
        <v>1</v>
      </c>
      <c r="L182" s="31"/>
      <c r="M182" s="138" t="s">
        <v>1</v>
      </c>
      <c r="N182" s="139" t="s">
        <v>42</v>
      </c>
      <c r="P182" s="140">
        <f t="shared" si="11"/>
        <v>0</v>
      </c>
      <c r="Q182" s="140">
        <v>2.0000000000000002E-5</v>
      </c>
      <c r="R182" s="140">
        <f t="shared" si="12"/>
        <v>8.0000000000000007E-5</v>
      </c>
      <c r="S182" s="140">
        <v>0</v>
      </c>
      <c r="T182" s="141">
        <f t="shared" si="13"/>
        <v>0</v>
      </c>
      <c r="AR182" s="142" t="s">
        <v>244</v>
      </c>
      <c r="AT182" s="142" t="s">
        <v>164</v>
      </c>
      <c r="AU182" s="142" t="s">
        <v>87</v>
      </c>
      <c r="AY182" s="16" t="s">
        <v>161</v>
      </c>
      <c r="BE182" s="143">
        <f t="shared" si="14"/>
        <v>404</v>
      </c>
      <c r="BF182" s="143">
        <f t="shared" si="15"/>
        <v>0</v>
      </c>
      <c r="BG182" s="143">
        <f t="shared" si="16"/>
        <v>0</v>
      </c>
      <c r="BH182" s="143">
        <f t="shared" si="17"/>
        <v>0</v>
      </c>
      <c r="BI182" s="143">
        <f t="shared" si="18"/>
        <v>0</v>
      </c>
      <c r="BJ182" s="16" t="s">
        <v>85</v>
      </c>
      <c r="BK182" s="143">
        <f t="shared" si="19"/>
        <v>404</v>
      </c>
      <c r="BL182" s="16" t="s">
        <v>244</v>
      </c>
      <c r="BM182" s="142" t="s">
        <v>975</v>
      </c>
    </row>
    <row r="183" spans="2:65" s="1" customFormat="1" ht="16.5" customHeight="1">
      <c r="B183" s="31"/>
      <c r="C183" s="131" t="s">
        <v>438</v>
      </c>
      <c r="D183" s="131" t="s">
        <v>164</v>
      </c>
      <c r="E183" s="132" t="s">
        <v>2169</v>
      </c>
      <c r="F183" s="133" t="s">
        <v>2170</v>
      </c>
      <c r="G183" s="134" t="s">
        <v>267</v>
      </c>
      <c r="H183" s="135">
        <v>1</v>
      </c>
      <c r="I183" s="136">
        <v>126</v>
      </c>
      <c r="J183" s="137">
        <f t="shared" si="10"/>
        <v>126</v>
      </c>
      <c r="K183" s="133" t="s">
        <v>1</v>
      </c>
      <c r="L183" s="31"/>
      <c r="M183" s="138" t="s">
        <v>1</v>
      </c>
      <c r="N183" s="139" t="s">
        <v>42</v>
      </c>
      <c r="P183" s="140">
        <f t="shared" si="11"/>
        <v>0</v>
      </c>
      <c r="Q183" s="140">
        <v>2.0000000000000002E-5</v>
      </c>
      <c r="R183" s="140">
        <f t="shared" si="12"/>
        <v>2.0000000000000002E-5</v>
      </c>
      <c r="S183" s="140">
        <v>0</v>
      </c>
      <c r="T183" s="141">
        <f t="shared" si="13"/>
        <v>0</v>
      </c>
      <c r="AR183" s="142" t="s">
        <v>244</v>
      </c>
      <c r="AT183" s="142" t="s">
        <v>164</v>
      </c>
      <c r="AU183" s="142" t="s">
        <v>87</v>
      </c>
      <c r="AY183" s="16" t="s">
        <v>161</v>
      </c>
      <c r="BE183" s="143">
        <f t="shared" si="14"/>
        <v>126</v>
      </c>
      <c r="BF183" s="143">
        <f t="shared" si="15"/>
        <v>0</v>
      </c>
      <c r="BG183" s="143">
        <f t="shared" si="16"/>
        <v>0</v>
      </c>
      <c r="BH183" s="143">
        <f t="shared" si="17"/>
        <v>0</v>
      </c>
      <c r="BI183" s="143">
        <f t="shared" si="18"/>
        <v>0</v>
      </c>
      <c r="BJ183" s="16" t="s">
        <v>85</v>
      </c>
      <c r="BK183" s="143">
        <f t="shared" si="19"/>
        <v>126</v>
      </c>
      <c r="BL183" s="16" t="s">
        <v>244</v>
      </c>
      <c r="BM183" s="142" t="s">
        <v>985</v>
      </c>
    </row>
    <row r="184" spans="2:65" s="1" customFormat="1" ht="16.5" customHeight="1">
      <c r="B184" s="31"/>
      <c r="C184" s="131" t="s">
        <v>444</v>
      </c>
      <c r="D184" s="131" t="s">
        <v>164</v>
      </c>
      <c r="E184" s="132" t="s">
        <v>2171</v>
      </c>
      <c r="F184" s="133" t="s">
        <v>2172</v>
      </c>
      <c r="G184" s="134" t="s">
        <v>267</v>
      </c>
      <c r="H184" s="135">
        <v>2</v>
      </c>
      <c r="I184" s="136">
        <v>163</v>
      </c>
      <c r="J184" s="137">
        <f t="shared" si="10"/>
        <v>326</v>
      </c>
      <c r="K184" s="133" t="s">
        <v>1</v>
      </c>
      <c r="L184" s="31"/>
      <c r="M184" s="138" t="s">
        <v>1</v>
      </c>
      <c r="N184" s="139" t="s">
        <v>42</v>
      </c>
      <c r="P184" s="140">
        <f t="shared" si="11"/>
        <v>0</v>
      </c>
      <c r="Q184" s="140">
        <v>2.0000000000000002E-5</v>
      </c>
      <c r="R184" s="140">
        <f t="shared" si="12"/>
        <v>4.0000000000000003E-5</v>
      </c>
      <c r="S184" s="140">
        <v>0</v>
      </c>
      <c r="T184" s="141">
        <f t="shared" si="13"/>
        <v>0</v>
      </c>
      <c r="AR184" s="142" t="s">
        <v>244</v>
      </c>
      <c r="AT184" s="142" t="s">
        <v>164</v>
      </c>
      <c r="AU184" s="142" t="s">
        <v>87</v>
      </c>
      <c r="AY184" s="16" t="s">
        <v>161</v>
      </c>
      <c r="BE184" s="143">
        <f t="shared" si="14"/>
        <v>326</v>
      </c>
      <c r="BF184" s="143">
        <f t="shared" si="15"/>
        <v>0</v>
      </c>
      <c r="BG184" s="143">
        <f t="shared" si="16"/>
        <v>0</v>
      </c>
      <c r="BH184" s="143">
        <f t="shared" si="17"/>
        <v>0</v>
      </c>
      <c r="BI184" s="143">
        <f t="shared" si="18"/>
        <v>0</v>
      </c>
      <c r="BJ184" s="16" t="s">
        <v>85</v>
      </c>
      <c r="BK184" s="143">
        <f t="shared" si="19"/>
        <v>326</v>
      </c>
      <c r="BL184" s="16" t="s">
        <v>244</v>
      </c>
      <c r="BM184" s="142" t="s">
        <v>994</v>
      </c>
    </row>
    <row r="185" spans="2:65" s="1" customFormat="1" ht="16.5" customHeight="1">
      <c r="B185" s="31"/>
      <c r="C185" s="131" t="s">
        <v>450</v>
      </c>
      <c r="D185" s="131" t="s">
        <v>164</v>
      </c>
      <c r="E185" s="132" t="s">
        <v>2173</v>
      </c>
      <c r="F185" s="133" t="s">
        <v>2174</v>
      </c>
      <c r="G185" s="134" t="s">
        <v>267</v>
      </c>
      <c r="H185" s="135">
        <v>1</v>
      </c>
      <c r="I185" s="136">
        <v>1100</v>
      </c>
      <c r="J185" s="137">
        <f t="shared" si="10"/>
        <v>1100</v>
      </c>
      <c r="K185" s="133" t="s">
        <v>1</v>
      </c>
      <c r="L185" s="31"/>
      <c r="M185" s="138" t="s">
        <v>1</v>
      </c>
      <c r="N185" s="139" t="s">
        <v>42</v>
      </c>
      <c r="P185" s="140">
        <f t="shared" si="11"/>
        <v>0</v>
      </c>
      <c r="Q185" s="140">
        <v>1.9E-3</v>
      </c>
      <c r="R185" s="140">
        <f t="shared" si="12"/>
        <v>1.9E-3</v>
      </c>
      <c r="S185" s="140">
        <v>0</v>
      </c>
      <c r="T185" s="141">
        <f t="shared" si="13"/>
        <v>0</v>
      </c>
      <c r="AR185" s="142" t="s">
        <v>244</v>
      </c>
      <c r="AT185" s="142" t="s">
        <v>164</v>
      </c>
      <c r="AU185" s="142" t="s">
        <v>87</v>
      </c>
      <c r="AY185" s="16" t="s">
        <v>161</v>
      </c>
      <c r="BE185" s="143">
        <f t="shared" si="14"/>
        <v>1100</v>
      </c>
      <c r="BF185" s="143">
        <f t="shared" si="15"/>
        <v>0</v>
      </c>
      <c r="BG185" s="143">
        <f t="shared" si="16"/>
        <v>0</v>
      </c>
      <c r="BH185" s="143">
        <f t="shared" si="17"/>
        <v>0</v>
      </c>
      <c r="BI185" s="143">
        <f t="shared" si="18"/>
        <v>0</v>
      </c>
      <c r="BJ185" s="16" t="s">
        <v>85</v>
      </c>
      <c r="BK185" s="143">
        <f t="shared" si="19"/>
        <v>1100</v>
      </c>
      <c r="BL185" s="16" t="s">
        <v>244</v>
      </c>
      <c r="BM185" s="142" t="s">
        <v>1006</v>
      </c>
    </row>
    <row r="186" spans="2:65" s="1" customFormat="1" ht="16.5" customHeight="1">
      <c r="B186" s="31"/>
      <c r="C186" s="131" t="s">
        <v>455</v>
      </c>
      <c r="D186" s="131" t="s">
        <v>164</v>
      </c>
      <c r="E186" s="132" t="s">
        <v>2175</v>
      </c>
      <c r="F186" s="133" t="s">
        <v>2176</v>
      </c>
      <c r="G186" s="134" t="s">
        <v>267</v>
      </c>
      <c r="H186" s="135">
        <v>1</v>
      </c>
      <c r="I186" s="136">
        <v>380</v>
      </c>
      <c r="J186" s="137">
        <f t="shared" si="10"/>
        <v>380</v>
      </c>
      <c r="K186" s="133" t="s">
        <v>1</v>
      </c>
      <c r="L186" s="31"/>
      <c r="M186" s="138" t="s">
        <v>1</v>
      </c>
      <c r="N186" s="139" t="s">
        <v>42</v>
      </c>
      <c r="P186" s="140">
        <f t="shared" si="11"/>
        <v>0</v>
      </c>
      <c r="Q186" s="140">
        <v>3.0000000000000001E-3</v>
      </c>
      <c r="R186" s="140">
        <f t="shared" si="12"/>
        <v>3.0000000000000001E-3</v>
      </c>
      <c r="S186" s="140">
        <v>0</v>
      </c>
      <c r="T186" s="141">
        <f t="shared" si="13"/>
        <v>0</v>
      </c>
      <c r="AR186" s="142" t="s">
        <v>244</v>
      </c>
      <c r="AT186" s="142" t="s">
        <v>164</v>
      </c>
      <c r="AU186" s="142" t="s">
        <v>87</v>
      </c>
      <c r="AY186" s="16" t="s">
        <v>161</v>
      </c>
      <c r="BE186" s="143">
        <f t="shared" si="14"/>
        <v>380</v>
      </c>
      <c r="BF186" s="143">
        <f t="shared" si="15"/>
        <v>0</v>
      </c>
      <c r="BG186" s="143">
        <f t="shared" si="16"/>
        <v>0</v>
      </c>
      <c r="BH186" s="143">
        <f t="shared" si="17"/>
        <v>0</v>
      </c>
      <c r="BI186" s="143">
        <f t="shared" si="18"/>
        <v>0</v>
      </c>
      <c r="BJ186" s="16" t="s">
        <v>85</v>
      </c>
      <c r="BK186" s="143">
        <f t="shared" si="19"/>
        <v>380</v>
      </c>
      <c r="BL186" s="16" t="s">
        <v>244</v>
      </c>
      <c r="BM186" s="142" t="s">
        <v>1017</v>
      </c>
    </row>
    <row r="187" spans="2:65" s="1" customFormat="1" ht="16.5" customHeight="1">
      <c r="B187" s="31"/>
      <c r="C187" s="131" t="s">
        <v>462</v>
      </c>
      <c r="D187" s="131" t="s">
        <v>164</v>
      </c>
      <c r="E187" s="132" t="s">
        <v>2177</v>
      </c>
      <c r="F187" s="133" t="s">
        <v>2178</v>
      </c>
      <c r="G187" s="134" t="s">
        <v>267</v>
      </c>
      <c r="H187" s="135">
        <v>1</v>
      </c>
      <c r="I187" s="136">
        <v>3400</v>
      </c>
      <c r="J187" s="137">
        <f t="shared" si="10"/>
        <v>3400</v>
      </c>
      <c r="K187" s="133" t="s">
        <v>1</v>
      </c>
      <c r="L187" s="31"/>
      <c r="M187" s="138" t="s">
        <v>1</v>
      </c>
      <c r="N187" s="139" t="s">
        <v>42</v>
      </c>
      <c r="P187" s="140">
        <f t="shared" si="11"/>
        <v>0</v>
      </c>
      <c r="Q187" s="140">
        <v>5.0000000000000001E-4</v>
      </c>
      <c r="R187" s="140">
        <f t="shared" si="12"/>
        <v>5.0000000000000001E-4</v>
      </c>
      <c r="S187" s="140">
        <v>0</v>
      </c>
      <c r="T187" s="141">
        <f t="shared" si="13"/>
        <v>0</v>
      </c>
      <c r="AR187" s="142" t="s">
        <v>244</v>
      </c>
      <c r="AT187" s="142" t="s">
        <v>164</v>
      </c>
      <c r="AU187" s="142" t="s">
        <v>87</v>
      </c>
      <c r="AY187" s="16" t="s">
        <v>161</v>
      </c>
      <c r="BE187" s="143">
        <f t="shared" si="14"/>
        <v>3400</v>
      </c>
      <c r="BF187" s="143">
        <f t="shared" si="15"/>
        <v>0</v>
      </c>
      <c r="BG187" s="143">
        <f t="shared" si="16"/>
        <v>0</v>
      </c>
      <c r="BH187" s="143">
        <f t="shared" si="17"/>
        <v>0</v>
      </c>
      <c r="BI187" s="143">
        <f t="shared" si="18"/>
        <v>0</v>
      </c>
      <c r="BJ187" s="16" t="s">
        <v>85</v>
      </c>
      <c r="BK187" s="143">
        <f t="shared" si="19"/>
        <v>3400</v>
      </c>
      <c r="BL187" s="16" t="s">
        <v>244</v>
      </c>
      <c r="BM187" s="142" t="s">
        <v>1026</v>
      </c>
    </row>
    <row r="188" spans="2:65" s="1" customFormat="1" ht="16.5" customHeight="1">
      <c r="B188" s="31"/>
      <c r="C188" s="131" t="s">
        <v>466</v>
      </c>
      <c r="D188" s="131" t="s">
        <v>164</v>
      </c>
      <c r="E188" s="132" t="s">
        <v>2179</v>
      </c>
      <c r="F188" s="133" t="s">
        <v>2180</v>
      </c>
      <c r="G188" s="134" t="s">
        <v>207</v>
      </c>
      <c r="H188" s="135">
        <v>463</v>
      </c>
      <c r="I188" s="136">
        <v>8</v>
      </c>
      <c r="J188" s="137">
        <f t="shared" si="10"/>
        <v>3704</v>
      </c>
      <c r="K188" s="133" t="s">
        <v>1</v>
      </c>
      <c r="L188" s="31"/>
      <c r="M188" s="138" t="s">
        <v>1</v>
      </c>
      <c r="N188" s="139" t="s">
        <v>42</v>
      </c>
      <c r="P188" s="140">
        <f t="shared" si="11"/>
        <v>0</v>
      </c>
      <c r="Q188" s="140">
        <v>1.8000000000000001E-4</v>
      </c>
      <c r="R188" s="140">
        <f t="shared" si="12"/>
        <v>8.3340000000000011E-2</v>
      </c>
      <c r="S188" s="140">
        <v>0</v>
      </c>
      <c r="T188" s="141">
        <f t="shared" si="13"/>
        <v>0</v>
      </c>
      <c r="AR188" s="142" t="s">
        <v>244</v>
      </c>
      <c r="AT188" s="142" t="s">
        <v>164</v>
      </c>
      <c r="AU188" s="142" t="s">
        <v>87</v>
      </c>
      <c r="AY188" s="16" t="s">
        <v>161</v>
      </c>
      <c r="BE188" s="143">
        <f t="shared" si="14"/>
        <v>3704</v>
      </c>
      <c r="BF188" s="143">
        <f t="shared" si="15"/>
        <v>0</v>
      </c>
      <c r="BG188" s="143">
        <f t="shared" si="16"/>
        <v>0</v>
      </c>
      <c r="BH188" s="143">
        <f t="shared" si="17"/>
        <v>0</v>
      </c>
      <c r="BI188" s="143">
        <f t="shared" si="18"/>
        <v>0</v>
      </c>
      <c r="BJ188" s="16" t="s">
        <v>85</v>
      </c>
      <c r="BK188" s="143">
        <f t="shared" si="19"/>
        <v>3704</v>
      </c>
      <c r="BL188" s="16" t="s">
        <v>244</v>
      </c>
      <c r="BM188" s="142" t="s">
        <v>1034</v>
      </c>
    </row>
    <row r="189" spans="2:65" s="1" customFormat="1" ht="16.5" customHeight="1">
      <c r="B189" s="31"/>
      <c r="C189" s="131" t="s">
        <v>470</v>
      </c>
      <c r="D189" s="131" t="s">
        <v>164</v>
      </c>
      <c r="E189" s="132" t="s">
        <v>2181</v>
      </c>
      <c r="F189" s="133" t="s">
        <v>2182</v>
      </c>
      <c r="G189" s="134" t="s">
        <v>2183</v>
      </c>
      <c r="H189" s="135">
        <v>1</v>
      </c>
      <c r="I189" s="136">
        <v>2000</v>
      </c>
      <c r="J189" s="137">
        <f t="shared" si="10"/>
        <v>2000</v>
      </c>
      <c r="K189" s="133" t="s">
        <v>1</v>
      </c>
      <c r="L189" s="31"/>
      <c r="M189" s="138" t="s">
        <v>1</v>
      </c>
      <c r="N189" s="139" t="s">
        <v>42</v>
      </c>
      <c r="P189" s="140">
        <f t="shared" si="11"/>
        <v>0</v>
      </c>
      <c r="Q189" s="140">
        <v>1.0000000000000001E-5</v>
      </c>
      <c r="R189" s="140">
        <f t="shared" si="12"/>
        <v>1.0000000000000001E-5</v>
      </c>
      <c r="S189" s="140">
        <v>0</v>
      </c>
      <c r="T189" s="141">
        <f t="shared" si="13"/>
        <v>0</v>
      </c>
      <c r="AR189" s="142" t="s">
        <v>244</v>
      </c>
      <c r="AT189" s="142" t="s">
        <v>164</v>
      </c>
      <c r="AU189" s="142" t="s">
        <v>87</v>
      </c>
      <c r="AY189" s="16" t="s">
        <v>161</v>
      </c>
      <c r="BE189" s="143">
        <f t="shared" si="14"/>
        <v>2000</v>
      </c>
      <c r="BF189" s="143">
        <f t="shared" si="15"/>
        <v>0</v>
      </c>
      <c r="BG189" s="143">
        <f t="shared" si="16"/>
        <v>0</v>
      </c>
      <c r="BH189" s="143">
        <f t="shared" si="17"/>
        <v>0</v>
      </c>
      <c r="BI189" s="143">
        <f t="shared" si="18"/>
        <v>0</v>
      </c>
      <c r="BJ189" s="16" t="s">
        <v>85</v>
      </c>
      <c r="BK189" s="143">
        <f t="shared" si="19"/>
        <v>2000</v>
      </c>
      <c r="BL189" s="16" t="s">
        <v>244</v>
      </c>
      <c r="BM189" s="142" t="s">
        <v>1043</v>
      </c>
    </row>
    <row r="190" spans="2:65" s="1" customFormat="1" ht="16.5" customHeight="1">
      <c r="B190" s="31"/>
      <c r="C190" s="131" t="s">
        <v>476</v>
      </c>
      <c r="D190" s="131" t="s">
        <v>164</v>
      </c>
      <c r="E190" s="132" t="s">
        <v>2184</v>
      </c>
      <c r="F190" s="133" t="s">
        <v>2185</v>
      </c>
      <c r="G190" s="134" t="s">
        <v>352</v>
      </c>
      <c r="H190" s="135">
        <v>1.0740000000000001</v>
      </c>
      <c r="I190" s="136">
        <v>715</v>
      </c>
      <c r="J190" s="137">
        <f t="shared" si="10"/>
        <v>767.91</v>
      </c>
      <c r="K190" s="133" t="s">
        <v>1</v>
      </c>
      <c r="L190" s="31"/>
      <c r="M190" s="138" t="s">
        <v>1</v>
      </c>
      <c r="N190" s="139" t="s">
        <v>42</v>
      </c>
      <c r="P190" s="140">
        <f t="shared" si="11"/>
        <v>0</v>
      </c>
      <c r="Q190" s="140">
        <v>0</v>
      </c>
      <c r="R190" s="140">
        <f t="shared" si="12"/>
        <v>0</v>
      </c>
      <c r="S190" s="140">
        <v>0</v>
      </c>
      <c r="T190" s="141">
        <f t="shared" si="13"/>
        <v>0</v>
      </c>
      <c r="AR190" s="142" t="s">
        <v>244</v>
      </c>
      <c r="AT190" s="142" t="s">
        <v>164</v>
      </c>
      <c r="AU190" s="142" t="s">
        <v>87</v>
      </c>
      <c r="AY190" s="16" t="s">
        <v>161</v>
      </c>
      <c r="BE190" s="143">
        <f t="shared" si="14"/>
        <v>767.91</v>
      </c>
      <c r="BF190" s="143">
        <f t="shared" si="15"/>
        <v>0</v>
      </c>
      <c r="BG190" s="143">
        <f t="shared" si="16"/>
        <v>0</v>
      </c>
      <c r="BH190" s="143">
        <f t="shared" si="17"/>
        <v>0</v>
      </c>
      <c r="BI190" s="143">
        <f t="shared" si="18"/>
        <v>0</v>
      </c>
      <c r="BJ190" s="16" t="s">
        <v>85</v>
      </c>
      <c r="BK190" s="143">
        <f t="shared" si="19"/>
        <v>767.91</v>
      </c>
      <c r="BL190" s="16" t="s">
        <v>244</v>
      </c>
      <c r="BM190" s="142" t="s">
        <v>1053</v>
      </c>
    </row>
    <row r="191" spans="2:65" s="11" customFormat="1" ht="25.9" customHeight="1">
      <c r="B191" s="119"/>
      <c r="D191" s="120" t="s">
        <v>76</v>
      </c>
      <c r="E191" s="121" t="s">
        <v>2186</v>
      </c>
      <c r="F191" s="121" t="s">
        <v>2187</v>
      </c>
      <c r="I191" s="122"/>
      <c r="J191" s="123">
        <f>BK191</f>
        <v>23846.1</v>
      </c>
      <c r="L191" s="119"/>
      <c r="M191" s="124"/>
      <c r="P191" s="125">
        <f>P192</f>
        <v>0</v>
      </c>
      <c r="R191" s="125">
        <f>R192</f>
        <v>9.7500000000000017E-2</v>
      </c>
      <c r="T191" s="126">
        <f>T192</f>
        <v>0</v>
      </c>
      <c r="AR191" s="120" t="s">
        <v>87</v>
      </c>
      <c r="AT191" s="127" t="s">
        <v>76</v>
      </c>
      <c r="AU191" s="127" t="s">
        <v>77</v>
      </c>
      <c r="AY191" s="120" t="s">
        <v>161</v>
      </c>
      <c r="BK191" s="128">
        <f>BK192</f>
        <v>23846.1</v>
      </c>
    </row>
    <row r="192" spans="2:65" s="11" customFormat="1" ht="22.9" customHeight="1">
      <c r="B192" s="119"/>
      <c r="D192" s="120" t="s">
        <v>76</v>
      </c>
      <c r="E192" s="129" t="s">
        <v>2062</v>
      </c>
      <c r="F192" s="129" t="s">
        <v>1</v>
      </c>
      <c r="I192" s="122"/>
      <c r="J192" s="130">
        <f>BK192</f>
        <v>23846.1</v>
      </c>
      <c r="L192" s="119"/>
      <c r="M192" s="124"/>
      <c r="P192" s="125">
        <f>SUM(P193:P207)</f>
        <v>0</v>
      </c>
      <c r="R192" s="125">
        <f>SUM(R193:R207)</f>
        <v>9.7500000000000017E-2</v>
      </c>
      <c r="T192" s="126">
        <f>SUM(T193:T207)</f>
        <v>0</v>
      </c>
      <c r="AR192" s="120" t="s">
        <v>87</v>
      </c>
      <c r="AT192" s="127" t="s">
        <v>76</v>
      </c>
      <c r="AU192" s="127" t="s">
        <v>85</v>
      </c>
      <c r="AY192" s="120" t="s">
        <v>161</v>
      </c>
      <c r="BK192" s="128">
        <f>SUM(BK193:BK207)</f>
        <v>23846.1</v>
      </c>
    </row>
    <row r="193" spans="2:65" s="1" customFormat="1" ht="16.5" customHeight="1">
      <c r="B193" s="31"/>
      <c r="C193" s="131" t="s">
        <v>480</v>
      </c>
      <c r="D193" s="131" t="s">
        <v>164</v>
      </c>
      <c r="E193" s="132" t="s">
        <v>2188</v>
      </c>
      <c r="F193" s="133" t="s">
        <v>2189</v>
      </c>
      <c r="G193" s="134" t="s">
        <v>207</v>
      </c>
      <c r="H193" s="135">
        <v>1</v>
      </c>
      <c r="I193" s="136">
        <v>530</v>
      </c>
      <c r="J193" s="137">
        <f t="shared" ref="J193:J207" si="20">ROUND(I193*H193,2)</f>
        <v>530</v>
      </c>
      <c r="K193" s="133" t="s">
        <v>1</v>
      </c>
      <c r="L193" s="31"/>
      <c r="M193" s="138" t="s">
        <v>1</v>
      </c>
      <c r="N193" s="139" t="s">
        <v>42</v>
      </c>
      <c r="P193" s="140">
        <f t="shared" ref="P193:P207" si="21">O193*H193</f>
        <v>0</v>
      </c>
      <c r="Q193" s="140">
        <v>1.12E-2</v>
      </c>
      <c r="R193" s="140">
        <f t="shared" ref="R193:R207" si="22">Q193*H193</f>
        <v>1.12E-2</v>
      </c>
      <c r="S193" s="140">
        <v>0</v>
      </c>
      <c r="T193" s="141">
        <f t="shared" ref="T193:T207" si="23">S193*H193</f>
        <v>0</v>
      </c>
      <c r="AR193" s="142" t="s">
        <v>244</v>
      </c>
      <c r="AT193" s="142" t="s">
        <v>164</v>
      </c>
      <c r="AU193" s="142" t="s">
        <v>87</v>
      </c>
      <c r="AY193" s="16" t="s">
        <v>161</v>
      </c>
      <c r="BE193" s="143">
        <f t="shared" ref="BE193:BE207" si="24">IF(N193="základní",J193,0)</f>
        <v>530</v>
      </c>
      <c r="BF193" s="143">
        <f t="shared" ref="BF193:BF207" si="25">IF(N193="snížená",J193,0)</f>
        <v>0</v>
      </c>
      <c r="BG193" s="143">
        <f t="shared" ref="BG193:BG207" si="26">IF(N193="zákl. přenesená",J193,0)</f>
        <v>0</v>
      </c>
      <c r="BH193" s="143">
        <f t="shared" ref="BH193:BH207" si="27">IF(N193="sníž. přenesená",J193,0)</f>
        <v>0</v>
      </c>
      <c r="BI193" s="143">
        <f t="shared" ref="BI193:BI207" si="28">IF(N193="nulová",J193,0)</f>
        <v>0</v>
      </c>
      <c r="BJ193" s="16" t="s">
        <v>85</v>
      </c>
      <c r="BK193" s="143">
        <f t="shared" ref="BK193:BK207" si="29">ROUND(I193*H193,2)</f>
        <v>530</v>
      </c>
      <c r="BL193" s="16" t="s">
        <v>244</v>
      </c>
      <c r="BM193" s="142" t="s">
        <v>1068</v>
      </c>
    </row>
    <row r="194" spans="2:65" s="1" customFormat="1" ht="16.5" customHeight="1">
      <c r="B194" s="31"/>
      <c r="C194" s="131" t="s">
        <v>486</v>
      </c>
      <c r="D194" s="131" t="s">
        <v>164</v>
      </c>
      <c r="E194" s="132" t="s">
        <v>2190</v>
      </c>
      <c r="F194" s="133" t="s">
        <v>2191</v>
      </c>
      <c r="G194" s="134" t="s">
        <v>207</v>
      </c>
      <c r="H194" s="135">
        <v>5</v>
      </c>
      <c r="I194" s="136">
        <v>570</v>
      </c>
      <c r="J194" s="137">
        <f t="shared" si="20"/>
        <v>2850</v>
      </c>
      <c r="K194" s="133" t="s">
        <v>1</v>
      </c>
      <c r="L194" s="31"/>
      <c r="M194" s="138" t="s">
        <v>1</v>
      </c>
      <c r="N194" s="139" t="s">
        <v>42</v>
      </c>
      <c r="P194" s="140">
        <f t="shared" si="21"/>
        <v>0</v>
      </c>
      <c r="Q194" s="140">
        <v>3.3700000000000002E-3</v>
      </c>
      <c r="R194" s="140">
        <f t="shared" si="22"/>
        <v>1.685E-2</v>
      </c>
      <c r="S194" s="140">
        <v>0</v>
      </c>
      <c r="T194" s="141">
        <f t="shared" si="23"/>
        <v>0</v>
      </c>
      <c r="AR194" s="142" t="s">
        <v>244</v>
      </c>
      <c r="AT194" s="142" t="s">
        <v>164</v>
      </c>
      <c r="AU194" s="142" t="s">
        <v>87</v>
      </c>
      <c r="AY194" s="16" t="s">
        <v>161</v>
      </c>
      <c r="BE194" s="143">
        <f t="shared" si="24"/>
        <v>2850</v>
      </c>
      <c r="BF194" s="143">
        <f t="shared" si="25"/>
        <v>0</v>
      </c>
      <c r="BG194" s="143">
        <f t="shared" si="26"/>
        <v>0</v>
      </c>
      <c r="BH194" s="143">
        <f t="shared" si="27"/>
        <v>0</v>
      </c>
      <c r="BI194" s="143">
        <f t="shared" si="28"/>
        <v>0</v>
      </c>
      <c r="BJ194" s="16" t="s">
        <v>85</v>
      </c>
      <c r="BK194" s="143">
        <f t="shared" si="29"/>
        <v>2850</v>
      </c>
      <c r="BL194" s="16" t="s">
        <v>244</v>
      </c>
      <c r="BM194" s="142" t="s">
        <v>1080</v>
      </c>
    </row>
    <row r="195" spans="2:65" s="1" customFormat="1" ht="16.5" customHeight="1">
      <c r="B195" s="31"/>
      <c r="C195" s="131" t="s">
        <v>492</v>
      </c>
      <c r="D195" s="131" t="s">
        <v>164</v>
      </c>
      <c r="E195" s="132" t="s">
        <v>2192</v>
      </c>
      <c r="F195" s="133" t="s">
        <v>2193</v>
      </c>
      <c r="G195" s="134" t="s">
        <v>207</v>
      </c>
      <c r="H195" s="135">
        <v>13</v>
      </c>
      <c r="I195" s="136">
        <v>472</v>
      </c>
      <c r="J195" s="137">
        <f t="shared" si="20"/>
        <v>6136</v>
      </c>
      <c r="K195" s="133" t="s">
        <v>1</v>
      </c>
      <c r="L195" s="31"/>
      <c r="M195" s="138" t="s">
        <v>1</v>
      </c>
      <c r="N195" s="139" t="s">
        <v>42</v>
      </c>
      <c r="P195" s="140">
        <f t="shared" si="21"/>
        <v>0</v>
      </c>
      <c r="Q195" s="140">
        <v>1.01E-3</v>
      </c>
      <c r="R195" s="140">
        <f t="shared" si="22"/>
        <v>1.3130000000000001E-2</v>
      </c>
      <c r="S195" s="140">
        <v>0</v>
      </c>
      <c r="T195" s="141">
        <f t="shared" si="23"/>
        <v>0</v>
      </c>
      <c r="AR195" s="142" t="s">
        <v>244</v>
      </c>
      <c r="AT195" s="142" t="s">
        <v>164</v>
      </c>
      <c r="AU195" s="142" t="s">
        <v>87</v>
      </c>
      <c r="AY195" s="16" t="s">
        <v>161</v>
      </c>
      <c r="BE195" s="143">
        <f t="shared" si="24"/>
        <v>6136</v>
      </c>
      <c r="BF195" s="143">
        <f t="shared" si="25"/>
        <v>0</v>
      </c>
      <c r="BG195" s="143">
        <f t="shared" si="26"/>
        <v>0</v>
      </c>
      <c r="BH195" s="143">
        <f t="shared" si="27"/>
        <v>0</v>
      </c>
      <c r="BI195" s="143">
        <f t="shared" si="28"/>
        <v>0</v>
      </c>
      <c r="BJ195" s="16" t="s">
        <v>85</v>
      </c>
      <c r="BK195" s="143">
        <f t="shared" si="29"/>
        <v>6136</v>
      </c>
      <c r="BL195" s="16" t="s">
        <v>244</v>
      </c>
      <c r="BM195" s="142" t="s">
        <v>1089</v>
      </c>
    </row>
    <row r="196" spans="2:65" s="1" customFormat="1" ht="16.5" customHeight="1">
      <c r="B196" s="31"/>
      <c r="C196" s="131" t="s">
        <v>765</v>
      </c>
      <c r="D196" s="131" t="s">
        <v>164</v>
      </c>
      <c r="E196" s="132" t="s">
        <v>2194</v>
      </c>
      <c r="F196" s="133" t="s">
        <v>2195</v>
      </c>
      <c r="G196" s="134" t="s">
        <v>711</v>
      </c>
      <c r="H196" s="135">
        <v>1</v>
      </c>
      <c r="I196" s="136">
        <v>2250</v>
      </c>
      <c r="J196" s="137">
        <f t="shared" si="20"/>
        <v>2250</v>
      </c>
      <c r="K196" s="133" t="s">
        <v>1</v>
      </c>
      <c r="L196" s="31"/>
      <c r="M196" s="138" t="s">
        <v>1</v>
      </c>
      <c r="N196" s="139" t="s">
        <v>42</v>
      </c>
      <c r="P196" s="140">
        <f t="shared" si="21"/>
        <v>0</v>
      </c>
      <c r="Q196" s="140">
        <v>6.8100000000000001E-3</v>
      </c>
      <c r="R196" s="140">
        <f t="shared" si="22"/>
        <v>6.8100000000000001E-3</v>
      </c>
      <c r="S196" s="140">
        <v>0</v>
      </c>
      <c r="T196" s="141">
        <f t="shared" si="23"/>
        <v>0</v>
      </c>
      <c r="AR196" s="142" t="s">
        <v>244</v>
      </c>
      <c r="AT196" s="142" t="s">
        <v>164</v>
      </c>
      <c r="AU196" s="142" t="s">
        <v>87</v>
      </c>
      <c r="AY196" s="16" t="s">
        <v>161</v>
      </c>
      <c r="BE196" s="143">
        <f t="shared" si="24"/>
        <v>2250</v>
      </c>
      <c r="BF196" s="143">
        <f t="shared" si="25"/>
        <v>0</v>
      </c>
      <c r="BG196" s="143">
        <f t="shared" si="26"/>
        <v>0</v>
      </c>
      <c r="BH196" s="143">
        <f t="shared" si="27"/>
        <v>0</v>
      </c>
      <c r="BI196" s="143">
        <f t="shared" si="28"/>
        <v>0</v>
      </c>
      <c r="BJ196" s="16" t="s">
        <v>85</v>
      </c>
      <c r="BK196" s="143">
        <f t="shared" si="29"/>
        <v>2250</v>
      </c>
      <c r="BL196" s="16" t="s">
        <v>244</v>
      </c>
      <c r="BM196" s="142" t="s">
        <v>1100</v>
      </c>
    </row>
    <row r="197" spans="2:65" s="1" customFormat="1" ht="16.5" customHeight="1">
      <c r="B197" s="31"/>
      <c r="C197" s="131" t="s">
        <v>769</v>
      </c>
      <c r="D197" s="131" t="s">
        <v>164</v>
      </c>
      <c r="E197" s="132" t="s">
        <v>2196</v>
      </c>
      <c r="F197" s="133" t="s">
        <v>2197</v>
      </c>
      <c r="G197" s="134" t="s">
        <v>267</v>
      </c>
      <c r="H197" s="135">
        <v>1</v>
      </c>
      <c r="I197" s="136">
        <v>277</v>
      </c>
      <c r="J197" s="137">
        <f t="shared" si="20"/>
        <v>277</v>
      </c>
      <c r="K197" s="133" t="s">
        <v>1</v>
      </c>
      <c r="L197" s="31"/>
      <c r="M197" s="138" t="s">
        <v>1</v>
      </c>
      <c r="N197" s="139" t="s">
        <v>42</v>
      </c>
      <c r="P197" s="140">
        <f t="shared" si="21"/>
        <v>0</v>
      </c>
      <c r="Q197" s="140">
        <v>0</v>
      </c>
      <c r="R197" s="140">
        <f t="shared" si="22"/>
        <v>0</v>
      </c>
      <c r="S197" s="140">
        <v>0</v>
      </c>
      <c r="T197" s="141">
        <f t="shared" si="23"/>
        <v>0</v>
      </c>
      <c r="AR197" s="142" t="s">
        <v>244</v>
      </c>
      <c r="AT197" s="142" t="s">
        <v>164</v>
      </c>
      <c r="AU197" s="142" t="s">
        <v>87</v>
      </c>
      <c r="AY197" s="16" t="s">
        <v>161</v>
      </c>
      <c r="BE197" s="143">
        <f t="shared" si="24"/>
        <v>277</v>
      </c>
      <c r="BF197" s="143">
        <f t="shared" si="25"/>
        <v>0</v>
      </c>
      <c r="BG197" s="143">
        <f t="shared" si="26"/>
        <v>0</v>
      </c>
      <c r="BH197" s="143">
        <f t="shared" si="27"/>
        <v>0</v>
      </c>
      <c r="BI197" s="143">
        <f t="shared" si="28"/>
        <v>0</v>
      </c>
      <c r="BJ197" s="16" t="s">
        <v>85</v>
      </c>
      <c r="BK197" s="143">
        <f t="shared" si="29"/>
        <v>277</v>
      </c>
      <c r="BL197" s="16" t="s">
        <v>244</v>
      </c>
      <c r="BM197" s="142" t="s">
        <v>1108</v>
      </c>
    </row>
    <row r="198" spans="2:65" s="1" customFormat="1" ht="16.5" customHeight="1">
      <c r="B198" s="31"/>
      <c r="C198" s="131" t="s">
        <v>775</v>
      </c>
      <c r="D198" s="131" t="s">
        <v>164</v>
      </c>
      <c r="E198" s="132" t="s">
        <v>2198</v>
      </c>
      <c r="F198" s="133" t="s">
        <v>2199</v>
      </c>
      <c r="G198" s="134" t="s">
        <v>267</v>
      </c>
      <c r="H198" s="135">
        <v>1</v>
      </c>
      <c r="I198" s="136">
        <v>365</v>
      </c>
      <c r="J198" s="137">
        <f t="shared" si="20"/>
        <v>365</v>
      </c>
      <c r="K198" s="133" t="s">
        <v>1</v>
      </c>
      <c r="L198" s="31"/>
      <c r="M198" s="138" t="s">
        <v>1</v>
      </c>
      <c r="N198" s="139" t="s">
        <v>42</v>
      </c>
      <c r="P198" s="140">
        <f t="shared" si="21"/>
        <v>0</v>
      </c>
      <c r="Q198" s="140">
        <v>0</v>
      </c>
      <c r="R198" s="140">
        <f t="shared" si="22"/>
        <v>0</v>
      </c>
      <c r="S198" s="140">
        <v>0</v>
      </c>
      <c r="T198" s="141">
        <f t="shared" si="23"/>
        <v>0</v>
      </c>
      <c r="AR198" s="142" t="s">
        <v>244</v>
      </c>
      <c r="AT198" s="142" t="s">
        <v>164</v>
      </c>
      <c r="AU198" s="142" t="s">
        <v>87</v>
      </c>
      <c r="AY198" s="16" t="s">
        <v>161</v>
      </c>
      <c r="BE198" s="143">
        <f t="shared" si="24"/>
        <v>365</v>
      </c>
      <c r="BF198" s="143">
        <f t="shared" si="25"/>
        <v>0</v>
      </c>
      <c r="BG198" s="143">
        <f t="shared" si="26"/>
        <v>0</v>
      </c>
      <c r="BH198" s="143">
        <f t="shared" si="27"/>
        <v>0</v>
      </c>
      <c r="BI198" s="143">
        <f t="shared" si="28"/>
        <v>0</v>
      </c>
      <c r="BJ198" s="16" t="s">
        <v>85</v>
      </c>
      <c r="BK198" s="143">
        <f t="shared" si="29"/>
        <v>365</v>
      </c>
      <c r="BL198" s="16" t="s">
        <v>244</v>
      </c>
      <c r="BM198" s="142" t="s">
        <v>1120</v>
      </c>
    </row>
    <row r="199" spans="2:65" s="1" customFormat="1" ht="16.5" customHeight="1">
      <c r="B199" s="31"/>
      <c r="C199" s="131" t="s">
        <v>780</v>
      </c>
      <c r="D199" s="131" t="s">
        <v>164</v>
      </c>
      <c r="E199" s="132" t="s">
        <v>2200</v>
      </c>
      <c r="F199" s="133" t="s">
        <v>2201</v>
      </c>
      <c r="G199" s="134" t="s">
        <v>267</v>
      </c>
      <c r="H199" s="135">
        <v>1</v>
      </c>
      <c r="I199" s="136">
        <v>220</v>
      </c>
      <c r="J199" s="137">
        <f t="shared" si="20"/>
        <v>220</v>
      </c>
      <c r="K199" s="133" t="s">
        <v>1</v>
      </c>
      <c r="L199" s="31"/>
      <c r="M199" s="138" t="s">
        <v>1</v>
      </c>
      <c r="N199" s="139" t="s">
        <v>42</v>
      </c>
      <c r="P199" s="140">
        <f t="shared" si="21"/>
        <v>0</v>
      </c>
      <c r="Q199" s="140">
        <v>5.1000000000000004E-4</v>
      </c>
      <c r="R199" s="140">
        <f t="shared" si="22"/>
        <v>5.1000000000000004E-4</v>
      </c>
      <c r="S199" s="140">
        <v>0</v>
      </c>
      <c r="T199" s="141">
        <f t="shared" si="23"/>
        <v>0</v>
      </c>
      <c r="AR199" s="142" t="s">
        <v>244</v>
      </c>
      <c r="AT199" s="142" t="s">
        <v>164</v>
      </c>
      <c r="AU199" s="142" t="s">
        <v>87</v>
      </c>
      <c r="AY199" s="16" t="s">
        <v>161</v>
      </c>
      <c r="BE199" s="143">
        <f t="shared" si="24"/>
        <v>220</v>
      </c>
      <c r="BF199" s="143">
        <f t="shared" si="25"/>
        <v>0</v>
      </c>
      <c r="BG199" s="143">
        <f t="shared" si="26"/>
        <v>0</v>
      </c>
      <c r="BH199" s="143">
        <f t="shared" si="27"/>
        <v>0</v>
      </c>
      <c r="BI199" s="143">
        <f t="shared" si="28"/>
        <v>0</v>
      </c>
      <c r="BJ199" s="16" t="s">
        <v>85</v>
      </c>
      <c r="BK199" s="143">
        <f t="shared" si="29"/>
        <v>220</v>
      </c>
      <c r="BL199" s="16" t="s">
        <v>244</v>
      </c>
      <c r="BM199" s="142" t="s">
        <v>1129</v>
      </c>
    </row>
    <row r="200" spans="2:65" s="1" customFormat="1" ht="16.5" customHeight="1">
      <c r="B200" s="31"/>
      <c r="C200" s="131" t="s">
        <v>784</v>
      </c>
      <c r="D200" s="131" t="s">
        <v>164</v>
      </c>
      <c r="E200" s="132" t="s">
        <v>2202</v>
      </c>
      <c r="F200" s="133" t="s">
        <v>2203</v>
      </c>
      <c r="G200" s="134" t="s">
        <v>267</v>
      </c>
      <c r="H200" s="135">
        <v>2</v>
      </c>
      <c r="I200" s="136">
        <v>1100</v>
      </c>
      <c r="J200" s="137">
        <f t="shared" si="20"/>
        <v>2200</v>
      </c>
      <c r="K200" s="133" t="s">
        <v>1</v>
      </c>
      <c r="L200" s="31"/>
      <c r="M200" s="138" t="s">
        <v>1</v>
      </c>
      <c r="N200" s="139" t="s">
        <v>42</v>
      </c>
      <c r="P200" s="140">
        <f t="shared" si="21"/>
        <v>0</v>
      </c>
      <c r="Q200" s="140">
        <v>5.5000000000000003E-4</v>
      </c>
      <c r="R200" s="140">
        <f t="shared" si="22"/>
        <v>1.1000000000000001E-3</v>
      </c>
      <c r="S200" s="140">
        <v>0</v>
      </c>
      <c r="T200" s="141">
        <f t="shared" si="23"/>
        <v>0</v>
      </c>
      <c r="AR200" s="142" t="s">
        <v>244</v>
      </c>
      <c r="AT200" s="142" t="s">
        <v>164</v>
      </c>
      <c r="AU200" s="142" t="s">
        <v>87</v>
      </c>
      <c r="AY200" s="16" t="s">
        <v>161</v>
      </c>
      <c r="BE200" s="143">
        <f t="shared" si="24"/>
        <v>2200</v>
      </c>
      <c r="BF200" s="143">
        <f t="shared" si="25"/>
        <v>0</v>
      </c>
      <c r="BG200" s="143">
        <f t="shared" si="26"/>
        <v>0</v>
      </c>
      <c r="BH200" s="143">
        <f t="shared" si="27"/>
        <v>0</v>
      </c>
      <c r="BI200" s="143">
        <f t="shared" si="28"/>
        <v>0</v>
      </c>
      <c r="BJ200" s="16" t="s">
        <v>85</v>
      </c>
      <c r="BK200" s="143">
        <f t="shared" si="29"/>
        <v>2200</v>
      </c>
      <c r="BL200" s="16" t="s">
        <v>244</v>
      </c>
      <c r="BM200" s="142" t="s">
        <v>1135</v>
      </c>
    </row>
    <row r="201" spans="2:65" s="1" customFormat="1" ht="16.5" customHeight="1">
      <c r="B201" s="31"/>
      <c r="C201" s="131" t="s">
        <v>791</v>
      </c>
      <c r="D201" s="131" t="s">
        <v>164</v>
      </c>
      <c r="E201" s="132" t="s">
        <v>2204</v>
      </c>
      <c r="F201" s="133" t="s">
        <v>2205</v>
      </c>
      <c r="G201" s="134" t="s">
        <v>711</v>
      </c>
      <c r="H201" s="135">
        <v>1</v>
      </c>
      <c r="I201" s="136">
        <v>2300</v>
      </c>
      <c r="J201" s="137">
        <f t="shared" si="20"/>
        <v>2300</v>
      </c>
      <c r="K201" s="133" t="s">
        <v>1</v>
      </c>
      <c r="L201" s="31"/>
      <c r="M201" s="138" t="s">
        <v>1</v>
      </c>
      <c r="N201" s="139" t="s">
        <v>42</v>
      </c>
      <c r="P201" s="140">
        <f t="shared" si="21"/>
        <v>0</v>
      </c>
      <c r="Q201" s="140">
        <v>3.4000000000000002E-4</v>
      </c>
      <c r="R201" s="140">
        <f t="shared" si="22"/>
        <v>3.4000000000000002E-4</v>
      </c>
      <c r="S201" s="140">
        <v>0</v>
      </c>
      <c r="T201" s="141">
        <f t="shared" si="23"/>
        <v>0</v>
      </c>
      <c r="AR201" s="142" t="s">
        <v>244</v>
      </c>
      <c r="AT201" s="142" t="s">
        <v>164</v>
      </c>
      <c r="AU201" s="142" t="s">
        <v>87</v>
      </c>
      <c r="AY201" s="16" t="s">
        <v>161</v>
      </c>
      <c r="BE201" s="143">
        <f t="shared" si="24"/>
        <v>2300</v>
      </c>
      <c r="BF201" s="143">
        <f t="shared" si="25"/>
        <v>0</v>
      </c>
      <c r="BG201" s="143">
        <f t="shared" si="26"/>
        <v>0</v>
      </c>
      <c r="BH201" s="143">
        <f t="shared" si="27"/>
        <v>0</v>
      </c>
      <c r="BI201" s="143">
        <f t="shared" si="28"/>
        <v>0</v>
      </c>
      <c r="BJ201" s="16" t="s">
        <v>85</v>
      </c>
      <c r="BK201" s="143">
        <f t="shared" si="29"/>
        <v>2300</v>
      </c>
      <c r="BL201" s="16" t="s">
        <v>244</v>
      </c>
      <c r="BM201" s="142" t="s">
        <v>1143</v>
      </c>
    </row>
    <row r="202" spans="2:65" s="1" customFormat="1" ht="16.5" customHeight="1">
      <c r="B202" s="31"/>
      <c r="C202" s="131" t="s">
        <v>795</v>
      </c>
      <c r="D202" s="131" t="s">
        <v>164</v>
      </c>
      <c r="E202" s="132" t="s">
        <v>2206</v>
      </c>
      <c r="F202" s="133" t="s">
        <v>2207</v>
      </c>
      <c r="G202" s="134" t="s">
        <v>711</v>
      </c>
      <c r="H202" s="135">
        <v>1</v>
      </c>
      <c r="I202" s="136">
        <v>546</v>
      </c>
      <c r="J202" s="137">
        <f t="shared" si="20"/>
        <v>546</v>
      </c>
      <c r="K202" s="133" t="s">
        <v>1</v>
      </c>
      <c r="L202" s="31"/>
      <c r="M202" s="138" t="s">
        <v>1</v>
      </c>
      <c r="N202" s="139" t="s">
        <v>42</v>
      </c>
      <c r="P202" s="140">
        <f t="shared" si="21"/>
        <v>0</v>
      </c>
      <c r="Q202" s="140">
        <v>1.6000000000000001E-4</v>
      </c>
      <c r="R202" s="140">
        <f t="shared" si="22"/>
        <v>1.6000000000000001E-4</v>
      </c>
      <c r="S202" s="140">
        <v>0</v>
      </c>
      <c r="T202" s="141">
        <f t="shared" si="23"/>
        <v>0</v>
      </c>
      <c r="AR202" s="142" t="s">
        <v>244</v>
      </c>
      <c r="AT202" s="142" t="s">
        <v>164</v>
      </c>
      <c r="AU202" s="142" t="s">
        <v>87</v>
      </c>
      <c r="AY202" s="16" t="s">
        <v>161</v>
      </c>
      <c r="BE202" s="143">
        <f t="shared" si="24"/>
        <v>546</v>
      </c>
      <c r="BF202" s="143">
        <f t="shared" si="25"/>
        <v>0</v>
      </c>
      <c r="BG202" s="143">
        <f t="shared" si="26"/>
        <v>0</v>
      </c>
      <c r="BH202" s="143">
        <f t="shared" si="27"/>
        <v>0</v>
      </c>
      <c r="BI202" s="143">
        <f t="shared" si="28"/>
        <v>0</v>
      </c>
      <c r="BJ202" s="16" t="s">
        <v>85</v>
      </c>
      <c r="BK202" s="143">
        <f t="shared" si="29"/>
        <v>546</v>
      </c>
      <c r="BL202" s="16" t="s">
        <v>244</v>
      </c>
      <c r="BM202" s="142" t="s">
        <v>1154</v>
      </c>
    </row>
    <row r="203" spans="2:65" s="1" customFormat="1" ht="16.5" customHeight="1">
      <c r="B203" s="31"/>
      <c r="C203" s="131" t="s">
        <v>800</v>
      </c>
      <c r="D203" s="131" t="s">
        <v>164</v>
      </c>
      <c r="E203" s="132" t="s">
        <v>2208</v>
      </c>
      <c r="F203" s="133" t="s">
        <v>2209</v>
      </c>
      <c r="G203" s="134" t="s">
        <v>711</v>
      </c>
      <c r="H203" s="135">
        <v>1</v>
      </c>
      <c r="I203" s="136">
        <v>1500</v>
      </c>
      <c r="J203" s="137">
        <f t="shared" si="20"/>
        <v>1500</v>
      </c>
      <c r="K203" s="133" t="s">
        <v>1</v>
      </c>
      <c r="L203" s="31"/>
      <c r="M203" s="138" t="s">
        <v>1</v>
      </c>
      <c r="N203" s="139" t="s">
        <v>42</v>
      </c>
      <c r="P203" s="140">
        <f t="shared" si="21"/>
        <v>0</v>
      </c>
      <c r="Q203" s="140">
        <v>3.5610000000000003E-2</v>
      </c>
      <c r="R203" s="140">
        <f t="shared" si="22"/>
        <v>3.5610000000000003E-2</v>
      </c>
      <c r="S203" s="140">
        <v>0</v>
      </c>
      <c r="T203" s="141">
        <f t="shared" si="23"/>
        <v>0</v>
      </c>
      <c r="AR203" s="142" t="s">
        <v>244</v>
      </c>
      <c r="AT203" s="142" t="s">
        <v>164</v>
      </c>
      <c r="AU203" s="142" t="s">
        <v>87</v>
      </c>
      <c r="AY203" s="16" t="s">
        <v>161</v>
      </c>
      <c r="BE203" s="143">
        <f t="shared" si="24"/>
        <v>1500</v>
      </c>
      <c r="BF203" s="143">
        <f t="shared" si="25"/>
        <v>0</v>
      </c>
      <c r="BG203" s="143">
        <f t="shared" si="26"/>
        <v>0</v>
      </c>
      <c r="BH203" s="143">
        <f t="shared" si="27"/>
        <v>0</v>
      </c>
      <c r="BI203" s="143">
        <f t="shared" si="28"/>
        <v>0</v>
      </c>
      <c r="BJ203" s="16" t="s">
        <v>85</v>
      </c>
      <c r="BK203" s="143">
        <f t="shared" si="29"/>
        <v>1500</v>
      </c>
      <c r="BL203" s="16" t="s">
        <v>244</v>
      </c>
      <c r="BM203" s="142" t="s">
        <v>1164</v>
      </c>
    </row>
    <row r="204" spans="2:65" s="1" customFormat="1" ht="16.5" customHeight="1">
      <c r="B204" s="31"/>
      <c r="C204" s="131" t="s">
        <v>805</v>
      </c>
      <c r="D204" s="131" t="s">
        <v>164</v>
      </c>
      <c r="E204" s="132" t="s">
        <v>2210</v>
      </c>
      <c r="F204" s="133" t="s">
        <v>2211</v>
      </c>
      <c r="G204" s="134" t="s">
        <v>711</v>
      </c>
      <c r="H204" s="135">
        <v>1</v>
      </c>
      <c r="I204" s="136">
        <v>3000</v>
      </c>
      <c r="J204" s="137">
        <f t="shared" si="20"/>
        <v>3000</v>
      </c>
      <c r="K204" s="133" t="s">
        <v>1</v>
      </c>
      <c r="L204" s="31"/>
      <c r="M204" s="138" t="s">
        <v>1</v>
      </c>
      <c r="N204" s="139" t="s">
        <v>42</v>
      </c>
      <c r="P204" s="140">
        <f t="shared" si="21"/>
        <v>0</v>
      </c>
      <c r="Q204" s="140">
        <v>1.1610000000000001E-2</v>
      </c>
      <c r="R204" s="140">
        <f t="shared" si="22"/>
        <v>1.1610000000000001E-2</v>
      </c>
      <c r="S204" s="140">
        <v>0</v>
      </c>
      <c r="T204" s="141">
        <f t="shared" si="23"/>
        <v>0</v>
      </c>
      <c r="AR204" s="142" t="s">
        <v>244</v>
      </c>
      <c r="AT204" s="142" t="s">
        <v>164</v>
      </c>
      <c r="AU204" s="142" t="s">
        <v>87</v>
      </c>
      <c r="AY204" s="16" t="s">
        <v>161</v>
      </c>
      <c r="BE204" s="143">
        <f t="shared" si="24"/>
        <v>3000</v>
      </c>
      <c r="BF204" s="143">
        <f t="shared" si="25"/>
        <v>0</v>
      </c>
      <c r="BG204" s="143">
        <f t="shared" si="26"/>
        <v>0</v>
      </c>
      <c r="BH204" s="143">
        <f t="shared" si="27"/>
        <v>0</v>
      </c>
      <c r="BI204" s="143">
        <f t="shared" si="28"/>
        <v>0</v>
      </c>
      <c r="BJ204" s="16" t="s">
        <v>85</v>
      </c>
      <c r="BK204" s="143">
        <f t="shared" si="29"/>
        <v>3000</v>
      </c>
      <c r="BL204" s="16" t="s">
        <v>244</v>
      </c>
      <c r="BM204" s="142" t="s">
        <v>1173</v>
      </c>
    </row>
    <row r="205" spans="2:65" s="1" customFormat="1" ht="16.5" customHeight="1">
      <c r="B205" s="31"/>
      <c r="C205" s="131" t="s">
        <v>809</v>
      </c>
      <c r="D205" s="131" t="s">
        <v>164</v>
      </c>
      <c r="E205" s="132" t="s">
        <v>2212</v>
      </c>
      <c r="F205" s="133" t="s">
        <v>2213</v>
      </c>
      <c r="G205" s="134" t="s">
        <v>267</v>
      </c>
      <c r="H205" s="135">
        <v>3</v>
      </c>
      <c r="I205" s="136">
        <v>151</v>
      </c>
      <c r="J205" s="137">
        <f t="shared" si="20"/>
        <v>453</v>
      </c>
      <c r="K205" s="133" t="s">
        <v>1</v>
      </c>
      <c r="L205" s="31"/>
      <c r="M205" s="138" t="s">
        <v>1</v>
      </c>
      <c r="N205" s="139" t="s">
        <v>42</v>
      </c>
      <c r="P205" s="140">
        <f t="shared" si="21"/>
        <v>0</v>
      </c>
      <c r="Q205" s="140">
        <v>3.0000000000000001E-5</v>
      </c>
      <c r="R205" s="140">
        <f t="shared" si="22"/>
        <v>9.0000000000000006E-5</v>
      </c>
      <c r="S205" s="140">
        <v>0</v>
      </c>
      <c r="T205" s="141">
        <f t="shared" si="23"/>
        <v>0</v>
      </c>
      <c r="AR205" s="142" t="s">
        <v>244</v>
      </c>
      <c r="AT205" s="142" t="s">
        <v>164</v>
      </c>
      <c r="AU205" s="142" t="s">
        <v>87</v>
      </c>
      <c r="AY205" s="16" t="s">
        <v>161</v>
      </c>
      <c r="BE205" s="143">
        <f t="shared" si="24"/>
        <v>453</v>
      </c>
      <c r="BF205" s="143">
        <f t="shared" si="25"/>
        <v>0</v>
      </c>
      <c r="BG205" s="143">
        <f t="shared" si="26"/>
        <v>0</v>
      </c>
      <c r="BH205" s="143">
        <f t="shared" si="27"/>
        <v>0</v>
      </c>
      <c r="BI205" s="143">
        <f t="shared" si="28"/>
        <v>0</v>
      </c>
      <c r="BJ205" s="16" t="s">
        <v>85</v>
      </c>
      <c r="BK205" s="143">
        <f t="shared" si="29"/>
        <v>453</v>
      </c>
      <c r="BL205" s="16" t="s">
        <v>244</v>
      </c>
      <c r="BM205" s="142" t="s">
        <v>1183</v>
      </c>
    </row>
    <row r="206" spans="2:65" s="1" customFormat="1" ht="16.5" customHeight="1">
      <c r="B206" s="31"/>
      <c r="C206" s="131" t="s">
        <v>813</v>
      </c>
      <c r="D206" s="131" t="s">
        <v>164</v>
      </c>
      <c r="E206" s="132" t="s">
        <v>2214</v>
      </c>
      <c r="F206" s="133" t="s">
        <v>2215</v>
      </c>
      <c r="G206" s="134" t="s">
        <v>267</v>
      </c>
      <c r="H206" s="135">
        <v>3</v>
      </c>
      <c r="I206" s="136">
        <v>179</v>
      </c>
      <c r="J206" s="137">
        <f t="shared" si="20"/>
        <v>537</v>
      </c>
      <c r="K206" s="133" t="s">
        <v>1</v>
      </c>
      <c r="L206" s="31"/>
      <c r="M206" s="138" t="s">
        <v>1</v>
      </c>
      <c r="N206" s="139" t="s">
        <v>42</v>
      </c>
      <c r="P206" s="140">
        <f t="shared" si="21"/>
        <v>0</v>
      </c>
      <c r="Q206" s="140">
        <v>3.0000000000000001E-5</v>
      </c>
      <c r="R206" s="140">
        <f t="shared" si="22"/>
        <v>9.0000000000000006E-5</v>
      </c>
      <c r="S206" s="140">
        <v>0</v>
      </c>
      <c r="T206" s="141">
        <f t="shared" si="23"/>
        <v>0</v>
      </c>
      <c r="AR206" s="142" t="s">
        <v>244</v>
      </c>
      <c r="AT206" s="142" t="s">
        <v>164</v>
      </c>
      <c r="AU206" s="142" t="s">
        <v>87</v>
      </c>
      <c r="AY206" s="16" t="s">
        <v>161</v>
      </c>
      <c r="BE206" s="143">
        <f t="shared" si="24"/>
        <v>537</v>
      </c>
      <c r="BF206" s="143">
        <f t="shared" si="25"/>
        <v>0</v>
      </c>
      <c r="BG206" s="143">
        <f t="shared" si="26"/>
        <v>0</v>
      </c>
      <c r="BH206" s="143">
        <f t="shared" si="27"/>
        <v>0</v>
      </c>
      <c r="BI206" s="143">
        <f t="shared" si="28"/>
        <v>0</v>
      </c>
      <c r="BJ206" s="16" t="s">
        <v>85</v>
      </c>
      <c r="BK206" s="143">
        <f t="shared" si="29"/>
        <v>537</v>
      </c>
      <c r="BL206" s="16" t="s">
        <v>244</v>
      </c>
      <c r="BM206" s="142" t="s">
        <v>1192</v>
      </c>
    </row>
    <row r="207" spans="2:65" s="1" customFormat="1" ht="16.5" customHeight="1">
      <c r="B207" s="31"/>
      <c r="C207" s="131" t="s">
        <v>818</v>
      </c>
      <c r="D207" s="131" t="s">
        <v>164</v>
      </c>
      <c r="E207" s="132" t="s">
        <v>2216</v>
      </c>
      <c r="F207" s="133" t="s">
        <v>2217</v>
      </c>
      <c r="G207" s="134" t="s">
        <v>352</v>
      </c>
      <c r="H207" s="135">
        <v>0.95</v>
      </c>
      <c r="I207" s="136">
        <v>718</v>
      </c>
      <c r="J207" s="137">
        <f t="shared" si="20"/>
        <v>682.1</v>
      </c>
      <c r="K207" s="133" t="s">
        <v>1</v>
      </c>
      <c r="L207" s="31"/>
      <c r="M207" s="138" t="s">
        <v>1</v>
      </c>
      <c r="N207" s="139" t="s">
        <v>42</v>
      </c>
      <c r="P207" s="140">
        <f t="shared" si="21"/>
        <v>0</v>
      </c>
      <c r="Q207" s="140">
        <v>0</v>
      </c>
      <c r="R207" s="140">
        <f t="shared" si="22"/>
        <v>0</v>
      </c>
      <c r="S207" s="140">
        <v>0</v>
      </c>
      <c r="T207" s="141">
        <f t="shared" si="23"/>
        <v>0</v>
      </c>
      <c r="AR207" s="142" t="s">
        <v>244</v>
      </c>
      <c r="AT207" s="142" t="s">
        <v>164</v>
      </c>
      <c r="AU207" s="142" t="s">
        <v>87</v>
      </c>
      <c r="AY207" s="16" t="s">
        <v>161</v>
      </c>
      <c r="BE207" s="143">
        <f t="shared" si="24"/>
        <v>682.1</v>
      </c>
      <c r="BF207" s="143">
        <f t="shared" si="25"/>
        <v>0</v>
      </c>
      <c r="BG207" s="143">
        <f t="shared" si="26"/>
        <v>0</v>
      </c>
      <c r="BH207" s="143">
        <f t="shared" si="27"/>
        <v>0</v>
      </c>
      <c r="BI207" s="143">
        <f t="shared" si="28"/>
        <v>0</v>
      </c>
      <c r="BJ207" s="16" t="s">
        <v>85</v>
      </c>
      <c r="BK207" s="143">
        <f t="shared" si="29"/>
        <v>682.1</v>
      </c>
      <c r="BL207" s="16" t="s">
        <v>244</v>
      </c>
      <c r="BM207" s="142" t="s">
        <v>1200</v>
      </c>
    </row>
    <row r="208" spans="2:65" s="11" customFormat="1" ht="25.9" customHeight="1">
      <c r="B208" s="119"/>
      <c r="D208" s="120" t="s">
        <v>76</v>
      </c>
      <c r="E208" s="121" t="s">
        <v>2218</v>
      </c>
      <c r="F208" s="121" t="s">
        <v>2219</v>
      </c>
      <c r="I208" s="122"/>
      <c r="J208" s="123">
        <f>BK208</f>
        <v>59712</v>
      </c>
      <c r="L208" s="119"/>
      <c r="M208" s="124"/>
      <c r="P208" s="125">
        <f>P209</f>
        <v>0</v>
      </c>
      <c r="R208" s="125">
        <f>R209</f>
        <v>0.17016999999999999</v>
      </c>
      <c r="T208" s="126">
        <f>T209</f>
        <v>0</v>
      </c>
      <c r="AR208" s="120" t="s">
        <v>87</v>
      </c>
      <c r="AT208" s="127" t="s">
        <v>76</v>
      </c>
      <c r="AU208" s="127" t="s">
        <v>77</v>
      </c>
      <c r="AY208" s="120" t="s">
        <v>161</v>
      </c>
      <c r="BK208" s="128">
        <f>BK209</f>
        <v>59712</v>
      </c>
    </row>
    <row r="209" spans="2:65" s="11" customFormat="1" ht="22.9" customHeight="1">
      <c r="B209" s="119"/>
      <c r="D209" s="120" t="s">
        <v>76</v>
      </c>
      <c r="E209" s="129" t="s">
        <v>2062</v>
      </c>
      <c r="F209" s="129" t="s">
        <v>1</v>
      </c>
      <c r="I209" s="122"/>
      <c r="J209" s="130">
        <f>BK209</f>
        <v>59712</v>
      </c>
      <c r="L209" s="119"/>
      <c r="M209" s="124"/>
      <c r="P209" s="125">
        <f>SUM(P210:P221)</f>
        <v>0</v>
      </c>
      <c r="R209" s="125">
        <f>SUM(R210:R221)</f>
        <v>0.17016999999999999</v>
      </c>
      <c r="T209" s="126">
        <f>SUM(T210:T221)</f>
        <v>0</v>
      </c>
      <c r="AR209" s="120" t="s">
        <v>87</v>
      </c>
      <c r="AT209" s="127" t="s">
        <v>76</v>
      </c>
      <c r="AU209" s="127" t="s">
        <v>85</v>
      </c>
      <c r="AY209" s="120" t="s">
        <v>161</v>
      </c>
      <c r="BK209" s="128">
        <f>SUM(BK210:BK221)</f>
        <v>59712</v>
      </c>
    </row>
    <row r="210" spans="2:65" s="1" customFormat="1" ht="16.5" customHeight="1">
      <c r="B210" s="31"/>
      <c r="C210" s="131" t="s">
        <v>823</v>
      </c>
      <c r="D210" s="131" t="s">
        <v>164</v>
      </c>
      <c r="E210" s="132" t="s">
        <v>2141</v>
      </c>
      <c r="F210" s="133" t="s">
        <v>2142</v>
      </c>
      <c r="G210" s="134" t="s">
        <v>207</v>
      </c>
      <c r="H210" s="135">
        <v>50</v>
      </c>
      <c r="I210" s="136">
        <v>20</v>
      </c>
      <c r="J210" s="137">
        <f t="shared" ref="J210:J221" si="30">ROUND(I210*H210,2)</f>
        <v>1000</v>
      </c>
      <c r="K210" s="133" t="s">
        <v>1</v>
      </c>
      <c r="L210" s="31"/>
      <c r="M210" s="138" t="s">
        <v>1</v>
      </c>
      <c r="N210" s="139" t="s">
        <v>42</v>
      </c>
      <c r="P210" s="140">
        <f t="shared" ref="P210:P221" si="31">O210*H210</f>
        <v>0</v>
      </c>
      <c r="Q210" s="140">
        <v>4.0000000000000003E-5</v>
      </c>
      <c r="R210" s="140">
        <f t="shared" ref="R210:R221" si="32">Q210*H210</f>
        <v>2E-3</v>
      </c>
      <c r="S210" s="140">
        <v>0</v>
      </c>
      <c r="T210" s="141">
        <f t="shared" ref="T210:T221" si="33">S210*H210</f>
        <v>0</v>
      </c>
      <c r="AR210" s="142" t="s">
        <v>244</v>
      </c>
      <c r="AT210" s="142" t="s">
        <v>164</v>
      </c>
      <c r="AU210" s="142" t="s">
        <v>87</v>
      </c>
      <c r="AY210" s="16" t="s">
        <v>161</v>
      </c>
      <c r="BE210" s="143">
        <f t="shared" ref="BE210:BE221" si="34">IF(N210="základní",J210,0)</f>
        <v>1000</v>
      </c>
      <c r="BF210" s="143">
        <f t="shared" ref="BF210:BF221" si="35">IF(N210="snížená",J210,0)</f>
        <v>0</v>
      </c>
      <c r="BG210" s="143">
        <f t="shared" ref="BG210:BG221" si="36">IF(N210="zákl. přenesená",J210,0)</f>
        <v>0</v>
      </c>
      <c r="BH210" s="143">
        <f t="shared" ref="BH210:BH221" si="37">IF(N210="sníž. přenesená",J210,0)</f>
        <v>0</v>
      </c>
      <c r="BI210" s="143">
        <f t="shared" ref="BI210:BI221" si="38">IF(N210="nulová",J210,0)</f>
        <v>0</v>
      </c>
      <c r="BJ210" s="16" t="s">
        <v>85</v>
      </c>
      <c r="BK210" s="143">
        <f t="shared" ref="BK210:BK221" si="39">ROUND(I210*H210,2)</f>
        <v>1000</v>
      </c>
      <c r="BL210" s="16" t="s">
        <v>244</v>
      </c>
      <c r="BM210" s="142" t="s">
        <v>1208</v>
      </c>
    </row>
    <row r="211" spans="2:65" s="1" customFormat="1" ht="16.5" customHeight="1">
      <c r="B211" s="31"/>
      <c r="C211" s="131" t="s">
        <v>828</v>
      </c>
      <c r="D211" s="131" t="s">
        <v>164</v>
      </c>
      <c r="E211" s="132" t="s">
        <v>2143</v>
      </c>
      <c r="F211" s="133" t="s">
        <v>2144</v>
      </c>
      <c r="G211" s="134" t="s">
        <v>207</v>
      </c>
      <c r="H211" s="135">
        <v>8</v>
      </c>
      <c r="I211" s="136">
        <v>22</v>
      </c>
      <c r="J211" s="137">
        <f t="shared" si="30"/>
        <v>176</v>
      </c>
      <c r="K211" s="133" t="s">
        <v>1</v>
      </c>
      <c r="L211" s="31"/>
      <c r="M211" s="138" t="s">
        <v>1</v>
      </c>
      <c r="N211" s="139" t="s">
        <v>42</v>
      </c>
      <c r="P211" s="140">
        <f t="shared" si="31"/>
        <v>0</v>
      </c>
      <c r="Q211" s="140">
        <v>5.0000000000000002E-5</v>
      </c>
      <c r="R211" s="140">
        <f t="shared" si="32"/>
        <v>4.0000000000000002E-4</v>
      </c>
      <c r="S211" s="140">
        <v>0</v>
      </c>
      <c r="T211" s="141">
        <f t="shared" si="33"/>
        <v>0</v>
      </c>
      <c r="AR211" s="142" t="s">
        <v>244</v>
      </c>
      <c r="AT211" s="142" t="s">
        <v>164</v>
      </c>
      <c r="AU211" s="142" t="s">
        <v>87</v>
      </c>
      <c r="AY211" s="16" t="s">
        <v>161</v>
      </c>
      <c r="BE211" s="143">
        <f t="shared" si="34"/>
        <v>176</v>
      </c>
      <c r="BF211" s="143">
        <f t="shared" si="35"/>
        <v>0</v>
      </c>
      <c r="BG211" s="143">
        <f t="shared" si="36"/>
        <v>0</v>
      </c>
      <c r="BH211" s="143">
        <f t="shared" si="37"/>
        <v>0</v>
      </c>
      <c r="BI211" s="143">
        <f t="shared" si="38"/>
        <v>0</v>
      </c>
      <c r="BJ211" s="16" t="s">
        <v>85</v>
      </c>
      <c r="BK211" s="143">
        <f t="shared" si="39"/>
        <v>176</v>
      </c>
      <c r="BL211" s="16" t="s">
        <v>244</v>
      </c>
      <c r="BM211" s="142" t="s">
        <v>1216</v>
      </c>
    </row>
    <row r="212" spans="2:65" s="1" customFormat="1" ht="16.5" customHeight="1">
      <c r="B212" s="31"/>
      <c r="C212" s="131" t="s">
        <v>833</v>
      </c>
      <c r="D212" s="131" t="s">
        <v>164</v>
      </c>
      <c r="E212" s="132" t="s">
        <v>2145</v>
      </c>
      <c r="F212" s="133" t="s">
        <v>2146</v>
      </c>
      <c r="G212" s="134" t="s">
        <v>207</v>
      </c>
      <c r="H212" s="135">
        <v>8</v>
      </c>
      <c r="I212" s="136">
        <v>24</v>
      </c>
      <c r="J212" s="137">
        <f t="shared" si="30"/>
        <v>192</v>
      </c>
      <c r="K212" s="133" t="s">
        <v>1</v>
      </c>
      <c r="L212" s="31"/>
      <c r="M212" s="138" t="s">
        <v>1</v>
      </c>
      <c r="N212" s="139" t="s">
        <v>42</v>
      </c>
      <c r="P212" s="140">
        <f t="shared" si="31"/>
        <v>0</v>
      </c>
      <c r="Q212" s="140">
        <v>5.0000000000000002E-5</v>
      </c>
      <c r="R212" s="140">
        <f t="shared" si="32"/>
        <v>4.0000000000000002E-4</v>
      </c>
      <c r="S212" s="140">
        <v>0</v>
      </c>
      <c r="T212" s="141">
        <f t="shared" si="33"/>
        <v>0</v>
      </c>
      <c r="AR212" s="142" t="s">
        <v>244</v>
      </c>
      <c r="AT212" s="142" t="s">
        <v>164</v>
      </c>
      <c r="AU212" s="142" t="s">
        <v>87</v>
      </c>
      <c r="AY212" s="16" t="s">
        <v>161</v>
      </c>
      <c r="BE212" s="143">
        <f t="shared" si="34"/>
        <v>192</v>
      </c>
      <c r="BF212" s="143">
        <f t="shared" si="35"/>
        <v>0</v>
      </c>
      <c r="BG212" s="143">
        <f t="shared" si="36"/>
        <v>0</v>
      </c>
      <c r="BH212" s="143">
        <f t="shared" si="37"/>
        <v>0</v>
      </c>
      <c r="BI212" s="143">
        <f t="shared" si="38"/>
        <v>0</v>
      </c>
      <c r="BJ212" s="16" t="s">
        <v>85</v>
      </c>
      <c r="BK212" s="143">
        <f t="shared" si="39"/>
        <v>192</v>
      </c>
      <c r="BL212" s="16" t="s">
        <v>244</v>
      </c>
      <c r="BM212" s="142" t="s">
        <v>1225</v>
      </c>
    </row>
    <row r="213" spans="2:65" s="1" customFormat="1" ht="16.5" customHeight="1">
      <c r="B213" s="31"/>
      <c r="C213" s="131" t="s">
        <v>840</v>
      </c>
      <c r="D213" s="131" t="s">
        <v>164</v>
      </c>
      <c r="E213" s="132" t="s">
        <v>2129</v>
      </c>
      <c r="F213" s="133" t="s">
        <v>2130</v>
      </c>
      <c r="G213" s="134" t="s">
        <v>207</v>
      </c>
      <c r="H213" s="135">
        <v>50</v>
      </c>
      <c r="I213" s="136">
        <v>120</v>
      </c>
      <c r="J213" s="137">
        <f t="shared" si="30"/>
        <v>6000</v>
      </c>
      <c r="K213" s="133" t="s">
        <v>1</v>
      </c>
      <c r="L213" s="31"/>
      <c r="M213" s="138" t="s">
        <v>1</v>
      </c>
      <c r="N213" s="139" t="s">
        <v>42</v>
      </c>
      <c r="P213" s="140">
        <f t="shared" si="31"/>
        <v>0</v>
      </c>
      <c r="Q213" s="140">
        <v>4.8999999999999998E-4</v>
      </c>
      <c r="R213" s="140">
        <f t="shared" si="32"/>
        <v>2.4500000000000001E-2</v>
      </c>
      <c r="S213" s="140">
        <v>0</v>
      </c>
      <c r="T213" s="141">
        <f t="shared" si="33"/>
        <v>0</v>
      </c>
      <c r="AR213" s="142" t="s">
        <v>244</v>
      </c>
      <c r="AT213" s="142" t="s">
        <v>164</v>
      </c>
      <c r="AU213" s="142" t="s">
        <v>87</v>
      </c>
      <c r="AY213" s="16" t="s">
        <v>161</v>
      </c>
      <c r="BE213" s="143">
        <f t="shared" si="34"/>
        <v>6000</v>
      </c>
      <c r="BF213" s="143">
        <f t="shared" si="35"/>
        <v>0</v>
      </c>
      <c r="BG213" s="143">
        <f t="shared" si="36"/>
        <v>0</v>
      </c>
      <c r="BH213" s="143">
        <f t="shared" si="37"/>
        <v>0</v>
      </c>
      <c r="BI213" s="143">
        <f t="shared" si="38"/>
        <v>0</v>
      </c>
      <c r="BJ213" s="16" t="s">
        <v>85</v>
      </c>
      <c r="BK213" s="143">
        <f t="shared" si="39"/>
        <v>6000</v>
      </c>
      <c r="BL213" s="16" t="s">
        <v>244</v>
      </c>
      <c r="BM213" s="142" t="s">
        <v>1234</v>
      </c>
    </row>
    <row r="214" spans="2:65" s="1" customFormat="1" ht="16.5" customHeight="1">
      <c r="B214" s="31"/>
      <c r="C214" s="131" t="s">
        <v>847</v>
      </c>
      <c r="D214" s="131" t="s">
        <v>164</v>
      </c>
      <c r="E214" s="132" t="s">
        <v>2131</v>
      </c>
      <c r="F214" s="133" t="s">
        <v>2132</v>
      </c>
      <c r="G214" s="134" t="s">
        <v>207</v>
      </c>
      <c r="H214" s="135">
        <v>8</v>
      </c>
      <c r="I214" s="136">
        <v>130</v>
      </c>
      <c r="J214" s="137">
        <f t="shared" si="30"/>
        <v>1040</v>
      </c>
      <c r="K214" s="133" t="s">
        <v>1</v>
      </c>
      <c r="L214" s="31"/>
      <c r="M214" s="138" t="s">
        <v>1</v>
      </c>
      <c r="N214" s="139" t="s">
        <v>42</v>
      </c>
      <c r="P214" s="140">
        <f t="shared" si="31"/>
        <v>0</v>
      </c>
      <c r="Q214" s="140">
        <v>5.9999999999999995E-4</v>
      </c>
      <c r="R214" s="140">
        <f t="shared" si="32"/>
        <v>4.7999999999999996E-3</v>
      </c>
      <c r="S214" s="140">
        <v>0</v>
      </c>
      <c r="T214" s="141">
        <f t="shared" si="33"/>
        <v>0</v>
      </c>
      <c r="AR214" s="142" t="s">
        <v>244</v>
      </c>
      <c r="AT214" s="142" t="s">
        <v>164</v>
      </c>
      <c r="AU214" s="142" t="s">
        <v>87</v>
      </c>
      <c r="AY214" s="16" t="s">
        <v>161</v>
      </c>
      <c r="BE214" s="143">
        <f t="shared" si="34"/>
        <v>1040</v>
      </c>
      <c r="BF214" s="143">
        <f t="shared" si="35"/>
        <v>0</v>
      </c>
      <c r="BG214" s="143">
        <f t="shared" si="36"/>
        <v>0</v>
      </c>
      <c r="BH214" s="143">
        <f t="shared" si="37"/>
        <v>0</v>
      </c>
      <c r="BI214" s="143">
        <f t="shared" si="38"/>
        <v>0</v>
      </c>
      <c r="BJ214" s="16" t="s">
        <v>85</v>
      </c>
      <c r="BK214" s="143">
        <f t="shared" si="39"/>
        <v>1040</v>
      </c>
      <c r="BL214" s="16" t="s">
        <v>244</v>
      </c>
      <c r="BM214" s="142" t="s">
        <v>1242</v>
      </c>
    </row>
    <row r="215" spans="2:65" s="1" customFormat="1" ht="16.5" customHeight="1">
      <c r="B215" s="31"/>
      <c r="C215" s="131" t="s">
        <v>855</v>
      </c>
      <c r="D215" s="131" t="s">
        <v>164</v>
      </c>
      <c r="E215" s="132" t="s">
        <v>2133</v>
      </c>
      <c r="F215" s="133" t="s">
        <v>2134</v>
      </c>
      <c r="G215" s="134" t="s">
        <v>207</v>
      </c>
      <c r="H215" s="135">
        <v>8</v>
      </c>
      <c r="I215" s="136">
        <v>150</v>
      </c>
      <c r="J215" s="137">
        <f t="shared" si="30"/>
        <v>1200</v>
      </c>
      <c r="K215" s="133" t="s">
        <v>1</v>
      </c>
      <c r="L215" s="31"/>
      <c r="M215" s="138" t="s">
        <v>1</v>
      </c>
      <c r="N215" s="139" t="s">
        <v>42</v>
      </c>
      <c r="P215" s="140">
        <f t="shared" si="31"/>
        <v>0</v>
      </c>
      <c r="Q215" s="140">
        <v>7.9000000000000001E-4</v>
      </c>
      <c r="R215" s="140">
        <f t="shared" si="32"/>
        <v>6.3200000000000001E-3</v>
      </c>
      <c r="S215" s="140">
        <v>0</v>
      </c>
      <c r="T215" s="141">
        <f t="shared" si="33"/>
        <v>0</v>
      </c>
      <c r="AR215" s="142" t="s">
        <v>244</v>
      </c>
      <c r="AT215" s="142" t="s">
        <v>164</v>
      </c>
      <c r="AU215" s="142" t="s">
        <v>87</v>
      </c>
      <c r="AY215" s="16" t="s">
        <v>161</v>
      </c>
      <c r="BE215" s="143">
        <f t="shared" si="34"/>
        <v>1200</v>
      </c>
      <c r="BF215" s="143">
        <f t="shared" si="35"/>
        <v>0</v>
      </c>
      <c r="BG215" s="143">
        <f t="shared" si="36"/>
        <v>0</v>
      </c>
      <c r="BH215" s="143">
        <f t="shared" si="37"/>
        <v>0</v>
      </c>
      <c r="BI215" s="143">
        <f t="shared" si="38"/>
        <v>0</v>
      </c>
      <c r="BJ215" s="16" t="s">
        <v>85</v>
      </c>
      <c r="BK215" s="143">
        <f t="shared" si="39"/>
        <v>1200</v>
      </c>
      <c r="BL215" s="16" t="s">
        <v>244</v>
      </c>
      <c r="BM215" s="142" t="s">
        <v>1251</v>
      </c>
    </row>
    <row r="216" spans="2:65" s="1" customFormat="1" ht="16.5" customHeight="1">
      <c r="B216" s="31"/>
      <c r="C216" s="131" t="s">
        <v>860</v>
      </c>
      <c r="D216" s="131" t="s">
        <v>164</v>
      </c>
      <c r="E216" s="132" t="s">
        <v>2137</v>
      </c>
      <c r="F216" s="133" t="s">
        <v>2138</v>
      </c>
      <c r="G216" s="134" t="s">
        <v>207</v>
      </c>
      <c r="H216" s="135">
        <v>32</v>
      </c>
      <c r="I216" s="136">
        <v>30</v>
      </c>
      <c r="J216" s="137">
        <f t="shared" si="30"/>
        <v>960</v>
      </c>
      <c r="K216" s="133" t="s">
        <v>1</v>
      </c>
      <c r="L216" s="31"/>
      <c r="M216" s="138" t="s">
        <v>1</v>
      </c>
      <c r="N216" s="139" t="s">
        <v>42</v>
      </c>
      <c r="P216" s="140">
        <f t="shared" si="31"/>
        <v>0</v>
      </c>
      <c r="Q216" s="140">
        <v>1.9300000000000001E-3</v>
      </c>
      <c r="R216" s="140">
        <f t="shared" si="32"/>
        <v>6.1760000000000002E-2</v>
      </c>
      <c r="S216" s="140">
        <v>0</v>
      </c>
      <c r="T216" s="141">
        <f t="shared" si="33"/>
        <v>0</v>
      </c>
      <c r="AR216" s="142" t="s">
        <v>244</v>
      </c>
      <c r="AT216" s="142" t="s">
        <v>164</v>
      </c>
      <c r="AU216" s="142" t="s">
        <v>87</v>
      </c>
      <c r="AY216" s="16" t="s">
        <v>161</v>
      </c>
      <c r="BE216" s="143">
        <f t="shared" si="34"/>
        <v>960</v>
      </c>
      <c r="BF216" s="143">
        <f t="shared" si="35"/>
        <v>0</v>
      </c>
      <c r="BG216" s="143">
        <f t="shared" si="36"/>
        <v>0</v>
      </c>
      <c r="BH216" s="143">
        <f t="shared" si="37"/>
        <v>0</v>
      </c>
      <c r="BI216" s="143">
        <f t="shared" si="38"/>
        <v>0</v>
      </c>
      <c r="BJ216" s="16" t="s">
        <v>85</v>
      </c>
      <c r="BK216" s="143">
        <f t="shared" si="39"/>
        <v>960</v>
      </c>
      <c r="BL216" s="16" t="s">
        <v>244</v>
      </c>
      <c r="BM216" s="142" t="s">
        <v>1260</v>
      </c>
    </row>
    <row r="217" spans="2:65" s="1" customFormat="1" ht="16.5" customHeight="1">
      <c r="B217" s="31"/>
      <c r="C217" s="131" t="s">
        <v>869</v>
      </c>
      <c r="D217" s="131" t="s">
        <v>164</v>
      </c>
      <c r="E217" s="132" t="s">
        <v>2220</v>
      </c>
      <c r="F217" s="133" t="s">
        <v>2221</v>
      </c>
      <c r="G217" s="134" t="s">
        <v>207</v>
      </c>
      <c r="H217" s="135">
        <v>8</v>
      </c>
      <c r="I217" s="136">
        <v>35</v>
      </c>
      <c r="J217" s="137">
        <f t="shared" si="30"/>
        <v>280</v>
      </c>
      <c r="K217" s="133" t="s">
        <v>1</v>
      </c>
      <c r="L217" s="31"/>
      <c r="M217" s="138" t="s">
        <v>1</v>
      </c>
      <c r="N217" s="139" t="s">
        <v>42</v>
      </c>
      <c r="P217" s="140">
        <f t="shared" si="31"/>
        <v>0</v>
      </c>
      <c r="Q217" s="140">
        <v>1.9300000000000001E-3</v>
      </c>
      <c r="R217" s="140">
        <f t="shared" si="32"/>
        <v>1.5440000000000001E-2</v>
      </c>
      <c r="S217" s="140">
        <v>0</v>
      </c>
      <c r="T217" s="141">
        <f t="shared" si="33"/>
        <v>0</v>
      </c>
      <c r="AR217" s="142" t="s">
        <v>244</v>
      </c>
      <c r="AT217" s="142" t="s">
        <v>164</v>
      </c>
      <c r="AU217" s="142" t="s">
        <v>87</v>
      </c>
      <c r="AY217" s="16" t="s">
        <v>161</v>
      </c>
      <c r="BE217" s="143">
        <f t="shared" si="34"/>
        <v>280</v>
      </c>
      <c r="BF217" s="143">
        <f t="shared" si="35"/>
        <v>0</v>
      </c>
      <c r="BG217" s="143">
        <f t="shared" si="36"/>
        <v>0</v>
      </c>
      <c r="BH217" s="143">
        <f t="shared" si="37"/>
        <v>0</v>
      </c>
      <c r="BI217" s="143">
        <f t="shared" si="38"/>
        <v>0</v>
      </c>
      <c r="BJ217" s="16" t="s">
        <v>85</v>
      </c>
      <c r="BK217" s="143">
        <f t="shared" si="39"/>
        <v>280</v>
      </c>
      <c r="BL217" s="16" t="s">
        <v>244</v>
      </c>
      <c r="BM217" s="142" t="s">
        <v>1268</v>
      </c>
    </row>
    <row r="218" spans="2:65" s="1" customFormat="1" ht="16.5" customHeight="1">
      <c r="B218" s="31"/>
      <c r="C218" s="131" t="s">
        <v>874</v>
      </c>
      <c r="D218" s="131" t="s">
        <v>164</v>
      </c>
      <c r="E218" s="132" t="s">
        <v>2149</v>
      </c>
      <c r="F218" s="133" t="s">
        <v>2150</v>
      </c>
      <c r="G218" s="134" t="s">
        <v>267</v>
      </c>
      <c r="H218" s="135">
        <v>6</v>
      </c>
      <c r="I218" s="136">
        <v>251</v>
      </c>
      <c r="J218" s="137">
        <f t="shared" si="30"/>
        <v>1506</v>
      </c>
      <c r="K218" s="133" t="s">
        <v>1</v>
      </c>
      <c r="L218" s="31"/>
      <c r="M218" s="138" t="s">
        <v>1</v>
      </c>
      <c r="N218" s="139" t="s">
        <v>42</v>
      </c>
      <c r="P218" s="140">
        <f t="shared" si="31"/>
        <v>0</v>
      </c>
      <c r="Q218" s="140">
        <v>0</v>
      </c>
      <c r="R218" s="140">
        <f t="shared" si="32"/>
        <v>0</v>
      </c>
      <c r="S218" s="140">
        <v>0</v>
      </c>
      <c r="T218" s="141">
        <f t="shared" si="33"/>
        <v>0</v>
      </c>
      <c r="AR218" s="142" t="s">
        <v>244</v>
      </c>
      <c r="AT218" s="142" t="s">
        <v>164</v>
      </c>
      <c r="AU218" s="142" t="s">
        <v>87</v>
      </c>
      <c r="AY218" s="16" t="s">
        <v>161</v>
      </c>
      <c r="BE218" s="143">
        <f t="shared" si="34"/>
        <v>1506</v>
      </c>
      <c r="BF218" s="143">
        <f t="shared" si="35"/>
        <v>0</v>
      </c>
      <c r="BG218" s="143">
        <f t="shared" si="36"/>
        <v>0</v>
      </c>
      <c r="BH218" s="143">
        <f t="shared" si="37"/>
        <v>0</v>
      </c>
      <c r="BI218" s="143">
        <f t="shared" si="38"/>
        <v>0</v>
      </c>
      <c r="BJ218" s="16" t="s">
        <v>85</v>
      </c>
      <c r="BK218" s="143">
        <f t="shared" si="39"/>
        <v>1506</v>
      </c>
      <c r="BL218" s="16" t="s">
        <v>244</v>
      </c>
      <c r="BM218" s="142" t="s">
        <v>1276</v>
      </c>
    </row>
    <row r="219" spans="2:65" s="1" customFormat="1" ht="16.5" customHeight="1">
      <c r="B219" s="31"/>
      <c r="C219" s="131" t="s">
        <v>879</v>
      </c>
      <c r="D219" s="131" t="s">
        <v>164</v>
      </c>
      <c r="E219" s="132" t="s">
        <v>2222</v>
      </c>
      <c r="F219" s="133" t="s">
        <v>2223</v>
      </c>
      <c r="G219" s="134" t="s">
        <v>711</v>
      </c>
      <c r="H219" s="135">
        <v>6</v>
      </c>
      <c r="I219" s="136">
        <v>120</v>
      </c>
      <c r="J219" s="137">
        <f t="shared" si="30"/>
        <v>720</v>
      </c>
      <c r="K219" s="133" t="s">
        <v>1</v>
      </c>
      <c r="L219" s="31"/>
      <c r="M219" s="138" t="s">
        <v>1</v>
      </c>
      <c r="N219" s="139" t="s">
        <v>42</v>
      </c>
      <c r="P219" s="140">
        <f t="shared" si="31"/>
        <v>0</v>
      </c>
      <c r="Q219" s="140">
        <v>8.7799999999999996E-3</v>
      </c>
      <c r="R219" s="140">
        <f t="shared" si="32"/>
        <v>5.2679999999999998E-2</v>
      </c>
      <c r="S219" s="140">
        <v>0</v>
      </c>
      <c r="T219" s="141">
        <f t="shared" si="33"/>
        <v>0</v>
      </c>
      <c r="AR219" s="142" t="s">
        <v>244</v>
      </c>
      <c r="AT219" s="142" t="s">
        <v>164</v>
      </c>
      <c r="AU219" s="142" t="s">
        <v>87</v>
      </c>
      <c r="AY219" s="16" t="s">
        <v>161</v>
      </c>
      <c r="BE219" s="143">
        <f t="shared" si="34"/>
        <v>720</v>
      </c>
      <c r="BF219" s="143">
        <f t="shared" si="35"/>
        <v>0</v>
      </c>
      <c r="BG219" s="143">
        <f t="shared" si="36"/>
        <v>0</v>
      </c>
      <c r="BH219" s="143">
        <f t="shared" si="37"/>
        <v>0</v>
      </c>
      <c r="BI219" s="143">
        <f t="shared" si="38"/>
        <v>0</v>
      </c>
      <c r="BJ219" s="16" t="s">
        <v>85</v>
      </c>
      <c r="BK219" s="143">
        <f t="shared" si="39"/>
        <v>720</v>
      </c>
      <c r="BL219" s="16" t="s">
        <v>244</v>
      </c>
      <c r="BM219" s="142" t="s">
        <v>1285</v>
      </c>
    </row>
    <row r="220" spans="2:65" s="1" customFormat="1" ht="16.5" customHeight="1">
      <c r="B220" s="31"/>
      <c r="C220" s="131" t="s">
        <v>885</v>
      </c>
      <c r="D220" s="131" t="s">
        <v>164</v>
      </c>
      <c r="E220" s="132" t="s">
        <v>2151</v>
      </c>
      <c r="F220" s="133" t="s">
        <v>2152</v>
      </c>
      <c r="G220" s="134" t="s">
        <v>267</v>
      </c>
      <c r="H220" s="135">
        <v>6</v>
      </c>
      <c r="I220" s="136">
        <v>273</v>
      </c>
      <c r="J220" s="137">
        <f t="shared" si="30"/>
        <v>1638</v>
      </c>
      <c r="K220" s="133" t="s">
        <v>1</v>
      </c>
      <c r="L220" s="31"/>
      <c r="M220" s="138" t="s">
        <v>1</v>
      </c>
      <c r="N220" s="139" t="s">
        <v>42</v>
      </c>
      <c r="P220" s="140">
        <f t="shared" si="31"/>
        <v>0</v>
      </c>
      <c r="Q220" s="140">
        <v>2.3000000000000001E-4</v>
      </c>
      <c r="R220" s="140">
        <f t="shared" si="32"/>
        <v>1.3800000000000002E-3</v>
      </c>
      <c r="S220" s="140">
        <v>0</v>
      </c>
      <c r="T220" s="141">
        <f t="shared" si="33"/>
        <v>0</v>
      </c>
      <c r="AR220" s="142" t="s">
        <v>244</v>
      </c>
      <c r="AT220" s="142" t="s">
        <v>164</v>
      </c>
      <c r="AU220" s="142" t="s">
        <v>87</v>
      </c>
      <c r="AY220" s="16" t="s">
        <v>161</v>
      </c>
      <c r="BE220" s="143">
        <f t="shared" si="34"/>
        <v>1638</v>
      </c>
      <c r="BF220" s="143">
        <f t="shared" si="35"/>
        <v>0</v>
      </c>
      <c r="BG220" s="143">
        <f t="shared" si="36"/>
        <v>0</v>
      </c>
      <c r="BH220" s="143">
        <f t="shared" si="37"/>
        <v>0</v>
      </c>
      <c r="BI220" s="143">
        <f t="shared" si="38"/>
        <v>0</v>
      </c>
      <c r="BJ220" s="16" t="s">
        <v>85</v>
      </c>
      <c r="BK220" s="143">
        <f t="shared" si="39"/>
        <v>1638</v>
      </c>
      <c r="BL220" s="16" t="s">
        <v>244</v>
      </c>
      <c r="BM220" s="142" t="s">
        <v>1293</v>
      </c>
    </row>
    <row r="221" spans="2:65" s="1" customFormat="1" ht="16.5" customHeight="1">
      <c r="B221" s="31"/>
      <c r="C221" s="131" t="s">
        <v>891</v>
      </c>
      <c r="D221" s="131" t="s">
        <v>164</v>
      </c>
      <c r="E221" s="132" t="s">
        <v>2224</v>
      </c>
      <c r="F221" s="133" t="s">
        <v>2225</v>
      </c>
      <c r="G221" s="134" t="s">
        <v>711</v>
      </c>
      <c r="H221" s="135">
        <v>1</v>
      </c>
      <c r="I221" s="136">
        <v>45000</v>
      </c>
      <c r="J221" s="137">
        <f t="shared" si="30"/>
        <v>45000</v>
      </c>
      <c r="K221" s="133" t="s">
        <v>1</v>
      </c>
      <c r="L221" s="31"/>
      <c r="M221" s="138" t="s">
        <v>1</v>
      </c>
      <c r="N221" s="139" t="s">
        <v>42</v>
      </c>
      <c r="P221" s="140">
        <f t="shared" si="31"/>
        <v>0</v>
      </c>
      <c r="Q221" s="140">
        <v>4.8999999999999998E-4</v>
      </c>
      <c r="R221" s="140">
        <f t="shared" si="32"/>
        <v>4.8999999999999998E-4</v>
      </c>
      <c r="S221" s="140">
        <v>0</v>
      </c>
      <c r="T221" s="141">
        <f t="shared" si="33"/>
        <v>0</v>
      </c>
      <c r="AR221" s="142" t="s">
        <v>244</v>
      </c>
      <c r="AT221" s="142" t="s">
        <v>164</v>
      </c>
      <c r="AU221" s="142" t="s">
        <v>87</v>
      </c>
      <c r="AY221" s="16" t="s">
        <v>161</v>
      </c>
      <c r="BE221" s="143">
        <f t="shared" si="34"/>
        <v>45000</v>
      </c>
      <c r="BF221" s="143">
        <f t="shared" si="35"/>
        <v>0</v>
      </c>
      <c r="BG221" s="143">
        <f t="shared" si="36"/>
        <v>0</v>
      </c>
      <c r="BH221" s="143">
        <f t="shared" si="37"/>
        <v>0</v>
      </c>
      <c r="BI221" s="143">
        <f t="shared" si="38"/>
        <v>0</v>
      </c>
      <c r="BJ221" s="16" t="s">
        <v>85</v>
      </c>
      <c r="BK221" s="143">
        <f t="shared" si="39"/>
        <v>45000</v>
      </c>
      <c r="BL221" s="16" t="s">
        <v>244</v>
      </c>
      <c r="BM221" s="142" t="s">
        <v>1302</v>
      </c>
    </row>
    <row r="222" spans="2:65" s="11" customFormat="1" ht="25.9" customHeight="1">
      <c r="B222" s="119"/>
      <c r="D222" s="120" t="s">
        <v>76</v>
      </c>
      <c r="E222" s="121" t="s">
        <v>2226</v>
      </c>
      <c r="F222" s="121" t="s">
        <v>2227</v>
      </c>
      <c r="I222" s="122"/>
      <c r="J222" s="123">
        <f>BK222</f>
        <v>221757.36</v>
      </c>
      <c r="L222" s="119"/>
      <c r="M222" s="124"/>
      <c r="P222" s="125">
        <f>P223</f>
        <v>0</v>
      </c>
      <c r="R222" s="125">
        <f>R223</f>
        <v>0.90771000000000013</v>
      </c>
      <c r="T222" s="126">
        <f>T223</f>
        <v>0</v>
      </c>
      <c r="AR222" s="120" t="s">
        <v>87</v>
      </c>
      <c r="AT222" s="127" t="s">
        <v>76</v>
      </c>
      <c r="AU222" s="127" t="s">
        <v>77</v>
      </c>
      <c r="AY222" s="120" t="s">
        <v>161</v>
      </c>
      <c r="BK222" s="128">
        <f>BK223</f>
        <v>221757.36</v>
      </c>
    </row>
    <row r="223" spans="2:65" s="11" customFormat="1" ht="22.9" customHeight="1">
      <c r="B223" s="119"/>
      <c r="D223" s="120" t="s">
        <v>76</v>
      </c>
      <c r="E223" s="129" t="s">
        <v>2062</v>
      </c>
      <c r="F223" s="129" t="s">
        <v>1</v>
      </c>
      <c r="I223" s="122"/>
      <c r="J223" s="130">
        <f>BK223</f>
        <v>221757.36</v>
      </c>
      <c r="L223" s="119"/>
      <c r="M223" s="124"/>
      <c r="P223" s="125">
        <f>SUM(P224:P263)</f>
        <v>0</v>
      </c>
      <c r="R223" s="125">
        <f>SUM(R224:R263)</f>
        <v>0.90771000000000013</v>
      </c>
      <c r="T223" s="126">
        <f>SUM(T224:T263)</f>
        <v>0</v>
      </c>
      <c r="AR223" s="120" t="s">
        <v>87</v>
      </c>
      <c r="AT223" s="127" t="s">
        <v>76</v>
      </c>
      <c r="AU223" s="127" t="s">
        <v>85</v>
      </c>
      <c r="AY223" s="120" t="s">
        <v>161</v>
      </c>
      <c r="BK223" s="128">
        <f>SUM(BK224:BK263)</f>
        <v>221757.36</v>
      </c>
    </row>
    <row r="224" spans="2:65" s="1" customFormat="1" ht="16.5" customHeight="1">
      <c r="B224" s="31"/>
      <c r="C224" s="131" t="s">
        <v>895</v>
      </c>
      <c r="D224" s="131" t="s">
        <v>164</v>
      </c>
      <c r="E224" s="132" t="s">
        <v>2228</v>
      </c>
      <c r="F224" s="133" t="s">
        <v>2229</v>
      </c>
      <c r="G224" s="134" t="s">
        <v>711</v>
      </c>
      <c r="H224" s="135">
        <v>4</v>
      </c>
      <c r="I224" s="136">
        <v>6000</v>
      </c>
      <c r="J224" s="137">
        <f t="shared" ref="J224:J263" si="40">ROUND(I224*H224,2)</f>
        <v>24000</v>
      </c>
      <c r="K224" s="133" t="s">
        <v>1</v>
      </c>
      <c r="L224" s="31"/>
      <c r="M224" s="138" t="s">
        <v>1</v>
      </c>
      <c r="N224" s="139" t="s">
        <v>42</v>
      </c>
      <c r="P224" s="140">
        <f t="shared" ref="P224:P263" si="41">O224*H224</f>
        <v>0</v>
      </c>
      <c r="Q224" s="140">
        <v>1.336E-2</v>
      </c>
      <c r="R224" s="140">
        <f t="shared" ref="R224:R263" si="42">Q224*H224</f>
        <v>5.3440000000000001E-2</v>
      </c>
      <c r="S224" s="140">
        <v>0</v>
      </c>
      <c r="T224" s="141">
        <f t="shared" ref="T224:T263" si="43">S224*H224</f>
        <v>0</v>
      </c>
      <c r="AR224" s="142" t="s">
        <v>244</v>
      </c>
      <c r="AT224" s="142" t="s">
        <v>164</v>
      </c>
      <c r="AU224" s="142" t="s">
        <v>87</v>
      </c>
      <c r="AY224" s="16" t="s">
        <v>161</v>
      </c>
      <c r="BE224" s="143">
        <f t="shared" ref="BE224:BE263" si="44">IF(N224="základní",J224,0)</f>
        <v>24000</v>
      </c>
      <c r="BF224" s="143">
        <f t="shared" ref="BF224:BF263" si="45">IF(N224="snížená",J224,0)</f>
        <v>0</v>
      </c>
      <c r="BG224" s="143">
        <f t="shared" ref="BG224:BG263" si="46">IF(N224="zákl. přenesená",J224,0)</f>
        <v>0</v>
      </c>
      <c r="BH224" s="143">
        <f t="shared" ref="BH224:BH263" si="47">IF(N224="sníž. přenesená",J224,0)</f>
        <v>0</v>
      </c>
      <c r="BI224" s="143">
        <f t="shared" ref="BI224:BI263" si="48">IF(N224="nulová",J224,0)</f>
        <v>0</v>
      </c>
      <c r="BJ224" s="16" t="s">
        <v>85</v>
      </c>
      <c r="BK224" s="143">
        <f t="shared" ref="BK224:BK263" si="49">ROUND(I224*H224,2)</f>
        <v>24000</v>
      </c>
      <c r="BL224" s="16" t="s">
        <v>244</v>
      </c>
      <c r="BM224" s="142" t="s">
        <v>1312</v>
      </c>
    </row>
    <row r="225" spans="2:65" s="1" customFormat="1" ht="16.5" customHeight="1">
      <c r="B225" s="31"/>
      <c r="C225" s="131" t="s">
        <v>900</v>
      </c>
      <c r="D225" s="131" t="s">
        <v>164</v>
      </c>
      <c r="E225" s="132" t="s">
        <v>2230</v>
      </c>
      <c r="F225" s="133" t="s">
        <v>2231</v>
      </c>
      <c r="G225" s="134" t="s">
        <v>711</v>
      </c>
      <c r="H225" s="135">
        <v>4</v>
      </c>
      <c r="I225" s="136">
        <v>200</v>
      </c>
      <c r="J225" s="137">
        <f t="shared" si="40"/>
        <v>800</v>
      </c>
      <c r="K225" s="133" t="s">
        <v>1</v>
      </c>
      <c r="L225" s="31"/>
      <c r="M225" s="138" t="s">
        <v>1</v>
      </c>
      <c r="N225" s="139" t="s">
        <v>42</v>
      </c>
      <c r="P225" s="140">
        <f t="shared" si="41"/>
        <v>0</v>
      </c>
      <c r="Q225" s="140">
        <v>1.3999999999999999E-4</v>
      </c>
      <c r="R225" s="140">
        <f t="shared" si="42"/>
        <v>5.5999999999999995E-4</v>
      </c>
      <c r="S225" s="140">
        <v>0</v>
      </c>
      <c r="T225" s="141">
        <f t="shared" si="43"/>
        <v>0</v>
      </c>
      <c r="AR225" s="142" t="s">
        <v>244</v>
      </c>
      <c r="AT225" s="142" t="s">
        <v>164</v>
      </c>
      <c r="AU225" s="142" t="s">
        <v>87</v>
      </c>
      <c r="AY225" s="16" t="s">
        <v>161</v>
      </c>
      <c r="BE225" s="143">
        <f t="shared" si="44"/>
        <v>800</v>
      </c>
      <c r="BF225" s="143">
        <f t="shared" si="45"/>
        <v>0</v>
      </c>
      <c r="BG225" s="143">
        <f t="shared" si="46"/>
        <v>0</v>
      </c>
      <c r="BH225" s="143">
        <f t="shared" si="47"/>
        <v>0</v>
      </c>
      <c r="BI225" s="143">
        <f t="shared" si="48"/>
        <v>0</v>
      </c>
      <c r="BJ225" s="16" t="s">
        <v>85</v>
      </c>
      <c r="BK225" s="143">
        <f t="shared" si="49"/>
        <v>800</v>
      </c>
      <c r="BL225" s="16" t="s">
        <v>244</v>
      </c>
      <c r="BM225" s="142" t="s">
        <v>1320</v>
      </c>
    </row>
    <row r="226" spans="2:65" s="1" customFormat="1" ht="16.5" customHeight="1">
      <c r="B226" s="31"/>
      <c r="C226" s="131" t="s">
        <v>904</v>
      </c>
      <c r="D226" s="131" t="s">
        <v>164</v>
      </c>
      <c r="E226" s="132" t="s">
        <v>2232</v>
      </c>
      <c r="F226" s="133" t="s">
        <v>2233</v>
      </c>
      <c r="G226" s="134" t="s">
        <v>711</v>
      </c>
      <c r="H226" s="135">
        <v>4</v>
      </c>
      <c r="I226" s="136">
        <v>500</v>
      </c>
      <c r="J226" s="137">
        <f t="shared" si="40"/>
        <v>2000</v>
      </c>
      <c r="K226" s="133" t="s">
        <v>1</v>
      </c>
      <c r="L226" s="31"/>
      <c r="M226" s="138" t="s">
        <v>1</v>
      </c>
      <c r="N226" s="139" t="s">
        <v>42</v>
      </c>
      <c r="P226" s="140">
        <f t="shared" si="41"/>
        <v>0</v>
      </c>
      <c r="Q226" s="140">
        <v>1.3999999999999999E-4</v>
      </c>
      <c r="R226" s="140">
        <f t="shared" si="42"/>
        <v>5.5999999999999995E-4</v>
      </c>
      <c r="S226" s="140">
        <v>0</v>
      </c>
      <c r="T226" s="141">
        <f t="shared" si="43"/>
        <v>0</v>
      </c>
      <c r="AR226" s="142" t="s">
        <v>244</v>
      </c>
      <c r="AT226" s="142" t="s">
        <v>164</v>
      </c>
      <c r="AU226" s="142" t="s">
        <v>87</v>
      </c>
      <c r="AY226" s="16" t="s">
        <v>161</v>
      </c>
      <c r="BE226" s="143">
        <f t="shared" si="44"/>
        <v>2000</v>
      </c>
      <c r="BF226" s="143">
        <f t="shared" si="45"/>
        <v>0</v>
      </c>
      <c r="BG226" s="143">
        <f t="shared" si="46"/>
        <v>0</v>
      </c>
      <c r="BH226" s="143">
        <f t="shared" si="47"/>
        <v>0</v>
      </c>
      <c r="BI226" s="143">
        <f t="shared" si="48"/>
        <v>0</v>
      </c>
      <c r="BJ226" s="16" t="s">
        <v>85</v>
      </c>
      <c r="BK226" s="143">
        <f t="shared" si="49"/>
        <v>2000</v>
      </c>
      <c r="BL226" s="16" t="s">
        <v>244</v>
      </c>
      <c r="BM226" s="142" t="s">
        <v>1330</v>
      </c>
    </row>
    <row r="227" spans="2:65" s="1" customFormat="1" ht="16.5" customHeight="1">
      <c r="B227" s="31"/>
      <c r="C227" s="131" t="s">
        <v>910</v>
      </c>
      <c r="D227" s="131" t="s">
        <v>164</v>
      </c>
      <c r="E227" s="132" t="s">
        <v>2234</v>
      </c>
      <c r="F227" s="133" t="s">
        <v>2235</v>
      </c>
      <c r="G227" s="134" t="s">
        <v>711</v>
      </c>
      <c r="H227" s="135">
        <v>4</v>
      </c>
      <c r="I227" s="136">
        <v>700</v>
      </c>
      <c r="J227" s="137">
        <f t="shared" si="40"/>
        <v>2800</v>
      </c>
      <c r="K227" s="133" t="s">
        <v>1</v>
      </c>
      <c r="L227" s="31"/>
      <c r="M227" s="138" t="s">
        <v>1</v>
      </c>
      <c r="N227" s="139" t="s">
        <v>42</v>
      </c>
      <c r="P227" s="140">
        <f t="shared" si="41"/>
        <v>0</v>
      </c>
      <c r="Q227" s="140">
        <v>1.3999999999999999E-4</v>
      </c>
      <c r="R227" s="140">
        <f t="shared" si="42"/>
        <v>5.5999999999999995E-4</v>
      </c>
      <c r="S227" s="140">
        <v>0</v>
      </c>
      <c r="T227" s="141">
        <f t="shared" si="43"/>
        <v>0</v>
      </c>
      <c r="AR227" s="142" t="s">
        <v>244</v>
      </c>
      <c r="AT227" s="142" t="s">
        <v>164</v>
      </c>
      <c r="AU227" s="142" t="s">
        <v>87</v>
      </c>
      <c r="AY227" s="16" t="s">
        <v>161</v>
      </c>
      <c r="BE227" s="143">
        <f t="shared" si="44"/>
        <v>2800</v>
      </c>
      <c r="BF227" s="143">
        <f t="shared" si="45"/>
        <v>0</v>
      </c>
      <c r="BG227" s="143">
        <f t="shared" si="46"/>
        <v>0</v>
      </c>
      <c r="BH227" s="143">
        <f t="shared" si="47"/>
        <v>0</v>
      </c>
      <c r="BI227" s="143">
        <f t="shared" si="48"/>
        <v>0</v>
      </c>
      <c r="BJ227" s="16" t="s">
        <v>85</v>
      </c>
      <c r="BK227" s="143">
        <f t="shared" si="49"/>
        <v>2800</v>
      </c>
      <c r="BL227" s="16" t="s">
        <v>244</v>
      </c>
      <c r="BM227" s="142" t="s">
        <v>1338</v>
      </c>
    </row>
    <row r="228" spans="2:65" s="1" customFormat="1" ht="16.5" customHeight="1">
      <c r="B228" s="31"/>
      <c r="C228" s="131" t="s">
        <v>915</v>
      </c>
      <c r="D228" s="131" t="s">
        <v>164</v>
      </c>
      <c r="E228" s="132" t="s">
        <v>2236</v>
      </c>
      <c r="F228" s="133" t="s">
        <v>2237</v>
      </c>
      <c r="G228" s="134" t="s">
        <v>711</v>
      </c>
      <c r="H228" s="135">
        <v>4</v>
      </c>
      <c r="I228" s="136">
        <v>600</v>
      </c>
      <c r="J228" s="137">
        <f t="shared" si="40"/>
        <v>2400</v>
      </c>
      <c r="K228" s="133" t="s">
        <v>1</v>
      </c>
      <c r="L228" s="31"/>
      <c r="M228" s="138" t="s">
        <v>1</v>
      </c>
      <c r="N228" s="139" t="s">
        <v>42</v>
      </c>
      <c r="P228" s="140">
        <f t="shared" si="41"/>
        <v>0</v>
      </c>
      <c r="Q228" s="140">
        <v>1.056E-2</v>
      </c>
      <c r="R228" s="140">
        <f t="shared" si="42"/>
        <v>4.224E-2</v>
      </c>
      <c r="S228" s="140">
        <v>0</v>
      </c>
      <c r="T228" s="141">
        <f t="shared" si="43"/>
        <v>0</v>
      </c>
      <c r="AR228" s="142" t="s">
        <v>244</v>
      </c>
      <c r="AT228" s="142" t="s">
        <v>164</v>
      </c>
      <c r="AU228" s="142" t="s">
        <v>87</v>
      </c>
      <c r="AY228" s="16" t="s">
        <v>161</v>
      </c>
      <c r="BE228" s="143">
        <f t="shared" si="44"/>
        <v>2400</v>
      </c>
      <c r="BF228" s="143">
        <f t="shared" si="45"/>
        <v>0</v>
      </c>
      <c r="BG228" s="143">
        <f t="shared" si="46"/>
        <v>0</v>
      </c>
      <c r="BH228" s="143">
        <f t="shared" si="47"/>
        <v>0</v>
      </c>
      <c r="BI228" s="143">
        <f t="shared" si="48"/>
        <v>0</v>
      </c>
      <c r="BJ228" s="16" t="s">
        <v>85</v>
      </c>
      <c r="BK228" s="143">
        <f t="shared" si="49"/>
        <v>2400</v>
      </c>
      <c r="BL228" s="16" t="s">
        <v>244</v>
      </c>
      <c r="BM228" s="142" t="s">
        <v>1348</v>
      </c>
    </row>
    <row r="229" spans="2:65" s="1" customFormat="1" ht="16.5" customHeight="1">
      <c r="B229" s="31"/>
      <c r="C229" s="131" t="s">
        <v>919</v>
      </c>
      <c r="D229" s="131" t="s">
        <v>164</v>
      </c>
      <c r="E229" s="132" t="s">
        <v>2238</v>
      </c>
      <c r="F229" s="133" t="s">
        <v>2239</v>
      </c>
      <c r="G229" s="134" t="s">
        <v>711</v>
      </c>
      <c r="H229" s="135">
        <v>4</v>
      </c>
      <c r="I229" s="136">
        <v>2200</v>
      </c>
      <c r="J229" s="137">
        <f t="shared" si="40"/>
        <v>8800</v>
      </c>
      <c r="K229" s="133" t="s">
        <v>1</v>
      </c>
      <c r="L229" s="31"/>
      <c r="M229" s="138" t="s">
        <v>1</v>
      </c>
      <c r="N229" s="139" t="s">
        <v>42</v>
      </c>
      <c r="P229" s="140">
        <f t="shared" si="41"/>
        <v>0</v>
      </c>
      <c r="Q229" s="140">
        <v>2.937E-2</v>
      </c>
      <c r="R229" s="140">
        <f t="shared" si="42"/>
        <v>0.11748</v>
      </c>
      <c r="S229" s="140">
        <v>0</v>
      </c>
      <c r="T229" s="141">
        <f t="shared" si="43"/>
        <v>0</v>
      </c>
      <c r="AR229" s="142" t="s">
        <v>244</v>
      </c>
      <c r="AT229" s="142" t="s">
        <v>164</v>
      </c>
      <c r="AU229" s="142" t="s">
        <v>87</v>
      </c>
      <c r="AY229" s="16" t="s">
        <v>161</v>
      </c>
      <c r="BE229" s="143">
        <f t="shared" si="44"/>
        <v>8800</v>
      </c>
      <c r="BF229" s="143">
        <f t="shared" si="45"/>
        <v>0</v>
      </c>
      <c r="BG229" s="143">
        <f t="shared" si="46"/>
        <v>0</v>
      </c>
      <c r="BH229" s="143">
        <f t="shared" si="47"/>
        <v>0</v>
      </c>
      <c r="BI229" s="143">
        <f t="shared" si="48"/>
        <v>0</v>
      </c>
      <c r="BJ229" s="16" t="s">
        <v>85</v>
      </c>
      <c r="BK229" s="143">
        <f t="shared" si="49"/>
        <v>8800</v>
      </c>
      <c r="BL229" s="16" t="s">
        <v>244</v>
      </c>
      <c r="BM229" s="142" t="s">
        <v>1361</v>
      </c>
    </row>
    <row r="230" spans="2:65" s="1" customFormat="1" ht="16.5" customHeight="1">
      <c r="B230" s="31"/>
      <c r="C230" s="131" t="s">
        <v>925</v>
      </c>
      <c r="D230" s="131" t="s">
        <v>164</v>
      </c>
      <c r="E230" s="132" t="s">
        <v>2240</v>
      </c>
      <c r="F230" s="133" t="s">
        <v>2241</v>
      </c>
      <c r="G230" s="134" t="s">
        <v>267</v>
      </c>
      <c r="H230" s="135">
        <v>4</v>
      </c>
      <c r="I230" s="136">
        <v>400</v>
      </c>
      <c r="J230" s="137">
        <f t="shared" si="40"/>
        <v>1600</v>
      </c>
      <c r="K230" s="133" t="s">
        <v>1</v>
      </c>
      <c r="L230" s="31"/>
      <c r="M230" s="138" t="s">
        <v>1</v>
      </c>
      <c r="N230" s="139" t="s">
        <v>42</v>
      </c>
      <c r="P230" s="140">
        <f t="shared" si="41"/>
        <v>0</v>
      </c>
      <c r="Q230" s="140">
        <v>2.3900000000000002E-3</v>
      </c>
      <c r="R230" s="140">
        <f t="shared" si="42"/>
        <v>9.5600000000000008E-3</v>
      </c>
      <c r="S230" s="140">
        <v>0</v>
      </c>
      <c r="T230" s="141">
        <f t="shared" si="43"/>
        <v>0</v>
      </c>
      <c r="AR230" s="142" t="s">
        <v>244</v>
      </c>
      <c r="AT230" s="142" t="s">
        <v>164</v>
      </c>
      <c r="AU230" s="142" t="s">
        <v>87</v>
      </c>
      <c r="AY230" s="16" t="s">
        <v>161</v>
      </c>
      <c r="BE230" s="143">
        <f t="shared" si="44"/>
        <v>1600</v>
      </c>
      <c r="BF230" s="143">
        <f t="shared" si="45"/>
        <v>0</v>
      </c>
      <c r="BG230" s="143">
        <f t="shared" si="46"/>
        <v>0</v>
      </c>
      <c r="BH230" s="143">
        <f t="shared" si="47"/>
        <v>0</v>
      </c>
      <c r="BI230" s="143">
        <f t="shared" si="48"/>
        <v>0</v>
      </c>
      <c r="BJ230" s="16" t="s">
        <v>85</v>
      </c>
      <c r="BK230" s="143">
        <f t="shared" si="49"/>
        <v>1600</v>
      </c>
      <c r="BL230" s="16" t="s">
        <v>244</v>
      </c>
      <c r="BM230" s="142" t="s">
        <v>1372</v>
      </c>
    </row>
    <row r="231" spans="2:65" s="1" customFormat="1" ht="16.5" customHeight="1">
      <c r="B231" s="31"/>
      <c r="C231" s="131" t="s">
        <v>931</v>
      </c>
      <c r="D231" s="131" t="s">
        <v>164</v>
      </c>
      <c r="E231" s="132" t="s">
        <v>2242</v>
      </c>
      <c r="F231" s="133" t="s">
        <v>2243</v>
      </c>
      <c r="G231" s="134" t="s">
        <v>711</v>
      </c>
      <c r="H231" s="135">
        <v>4</v>
      </c>
      <c r="I231" s="136">
        <v>6000</v>
      </c>
      <c r="J231" s="137">
        <f t="shared" si="40"/>
        <v>24000</v>
      </c>
      <c r="K231" s="133" t="s">
        <v>1</v>
      </c>
      <c r="L231" s="31"/>
      <c r="M231" s="138" t="s">
        <v>1</v>
      </c>
      <c r="N231" s="139" t="s">
        <v>42</v>
      </c>
      <c r="P231" s="140">
        <f t="shared" si="41"/>
        <v>0</v>
      </c>
      <c r="Q231" s="140">
        <v>1.635E-2</v>
      </c>
      <c r="R231" s="140">
        <f t="shared" si="42"/>
        <v>6.54E-2</v>
      </c>
      <c r="S231" s="140">
        <v>0</v>
      </c>
      <c r="T231" s="141">
        <f t="shared" si="43"/>
        <v>0</v>
      </c>
      <c r="AR231" s="142" t="s">
        <v>244</v>
      </c>
      <c r="AT231" s="142" t="s">
        <v>164</v>
      </c>
      <c r="AU231" s="142" t="s">
        <v>87</v>
      </c>
      <c r="AY231" s="16" t="s">
        <v>161</v>
      </c>
      <c r="BE231" s="143">
        <f t="shared" si="44"/>
        <v>24000</v>
      </c>
      <c r="BF231" s="143">
        <f t="shared" si="45"/>
        <v>0</v>
      </c>
      <c r="BG231" s="143">
        <f t="shared" si="46"/>
        <v>0</v>
      </c>
      <c r="BH231" s="143">
        <f t="shared" si="47"/>
        <v>0</v>
      </c>
      <c r="BI231" s="143">
        <f t="shared" si="48"/>
        <v>0</v>
      </c>
      <c r="BJ231" s="16" t="s">
        <v>85</v>
      </c>
      <c r="BK231" s="143">
        <f t="shared" si="49"/>
        <v>24000</v>
      </c>
      <c r="BL231" s="16" t="s">
        <v>244</v>
      </c>
      <c r="BM231" s="142" t="s">
        <v>1382</v>
      </c>
    </row>
    <row r="232" spans="2:65" s="1" customFormat="1" ht="16.5" customHeight="1">
      <c r="B232" s="31"/>
      <c r="C232" s="131" t="s">
        <v>936</v>
      </c>
      <c r="D232" s="131" t="s">
        <v>164</v>
      </c>
      <c r="E232" s="132" t="s">
        <v>2244</v>
      </c>
      <c r="F232" s="133" t="s">
        <v>2245</v>
      </c>
      <c r="G232" s="134" t="s">
        <v>711</v>
      </c>
      <c r="H232" s="135">
        <v>4</v>
      </c>
      <c r="I232" s="136">
        <v>400</v>
      </c>
      <c r="J232" s="137">
        <f t="shared" si="40"/>
        <v>1600</v>
      </c>
      <c r="K232" s="133" t="s">
        <v>1</v>
      </c>
      <c r="L232" s="31"/>
      <c r="M232" s="138" t="s">
        <v>1</v>
      </c>
      <c r="N232" s="139" t="s">
        <v>42</v>
      </c>
      <c r="P232" s="140">
        <f t="shared" si="41"/>
        <v>0</v>
      </c>
      <c r="Q232" s="140">
        <v>1.635E-2</v>
      </c>
      <c r="R232" s="140">
        <f t="shared" si="42"/>
        <v>6.54E-2</v>
      </c>
      <c r="S232" s="140">
        <v>0</v>
      </c>
      <c r="T232" s="141">
        <f t="shared" si="43"/>
        <v>0</v>
      </c>
      <c r="AR232" s="142" t="s">
        <v>244</v>
      </c>
      <c r="AT232" s="142" t="s">
        <v>164</v>
      </c>
      <c r="AU232" s="142" t="s">
        <v>87</v>
      </c>
      <c r="AY232" s="16" t="s">
        <v>161</v>
      </c>
      <c r="BE232" s="143">
        <f t="shared" si="44"/>
        <v>1600</v>
      </c>
      <c r="BF232" s="143">
        <f t="shared" si="45"/>
        <v>0</v>
      </c>
      <c r="BG232" s="143">
        <f t="shared" si="46"/>
        <v>0</v>
      </c>
      <c r="BH232" s="143">
        <f t="shared" si="47"/>
        <v>0</v>
      </c>
      <c r="BI232" s="143">
        <f t="shared" si="48"/>
        <v>0</v>
      </c>
      <c r="BJ232" s="16" t="s">
        <v>85</v>
      </c>
      <c r="BK232" s="143">
        <f t="shared" si="49"/>
        <v>1600</v>
      </c>
      <c r="BL232" s="16" t="s">
        <v>244</v>
      </c>
      <c r="BM232" s="142" t="s">
        <v>1391</v>
      </c>
    </row>
    <row r="233" spans="2:65" s="1" customFormat="1" ht="16.5" customHeight="1">
      <c r="B233" s="31"/>
      <c r="C233" s="131" t="s">
        <v>942</v>
      </c>
      <c r="D233" s="131" t="s">
        <v>164</v>
      </c>
      <c r="E233" s="132" t="s">
        <v>2246</v>
      </c>
      <c r="F233" s="133" t="s">
        <v>2247</v>
      </c>
      <c r="G233" s="134" t="s">
        <v>711</v>
      </c>
      <c r="H233" s="135">
        <v>4</v>
      </c>
      <c r="I233" s="136">
        <v>7000</v>
      </c>
      <c r="J233" s="137">
        <f t="shared" si="40"/>
        <v>28000</v>
      </c>
      <c r="K233" s="133" t="s">
        <v>1</v>
      </c>
      <c r="L233" s="31"/>
      <c r="M233" s="138" t="s">
        <v>1</v>
      </c>
      <c r="N233" s="139" t="s">
        <v>42</v>
      </c>
      <c r="P233" s="140">
        <f t="shared" si="41"/>
        <v>0</v>
      </c>
      <c r="Q233" s="140">
        <v>9.4000000000000004E-3</v>
      </c>
      <c r="R233" s="140">
        <f t="shared" si="42"/>
        <v>3.7600000000000001E-2</v>
      </c>
      <c r="S233" s="140">
        <v>0</v>
      </c>
      <c r="T233" s="141">
        <f t="shared" si="43"/>
        <v>0</v>
      </c>
      <c r="AR233" s="142" t="s">
        <v>244</v>
      </c>
      <c r="AT233" s="142" t="s">
        <v>164</v>
      </c>
      <c r="AU233" s="142" t="s">
        <v>87</v>
      </c>
      <c r="AY233" s="16" t="s">
        <v>161</v>
      </c>
      <c r="BE233" s="143">
        <f t="shared" si="44"/>
        <v>28000</v>
      </c>
      <c r="BF233" s="143">
        <f t="shared" si="45"/>
        <v>0</v>
      </c>
      <c r="BG233" s="143">
        <f t="shared" si="46"/>
        <v>0</v>
      </c>
      <c r="BH233" s="143">
        <f t="shared" si="47"/>
        <v>0</v>
      </c>
      <c r="BI233" s="143">
        <f t="shared" si="48"/>
        <v>0</v>
      </c>
      <c r="BJ233" s="16" t="s">
        <v>85</v>
      </c>
      <c r="BK233" s="143">
        <f t="shared" si="49"/>
        <v>28000</v>
      </c>
      <c r="BL233" s="16" t="s">
        <v>244</v>
      </c>
      <c r="BM233" s="142" t="s">
        <v>1402</v>
      </c>
    </row>
    <row r="234" spans="2:65" s="1" customFormat="1" ht="16.5" customHeight="1">
      <c r="B234" s="31"/>
      <c r="C234" s="131" t="s">
        <v>948</v>
      </c>
      <c r="D234" s="131" t="s">
        <v>164</v>
      </c>
      <c r="E234" s="132" t="s">
        <v>2248</v>
      </c>
      <c r="F234" s="133" t="s">
        <v>2249</v>
      </c>
      <c r="G234" s="134" t="s">
        <v>711</v>
      </c>
      <c r="H234" s="135">
        <v>2</v>
      </c>
      <c r="I234" s="136">
        <v>700</v>
      </c>
      <c r="J234" s="137">
        <f t="shared" si="40"/>
        <v>1400</v>
      </c>
      <c r="K234" s="133" t="s">
        <v>1</v>
      </c>
      <c r="L234" s="31"/>
      <c r="M234" s="138" t="s">
        <v>1</v>
      </c>
      <c r="N234" s="139" t="s">
        <v>42</v>
      </c>
      <c r="P234" s="140">
        <f t="shared" si="41"/>
        <v>0</v>
      </c>
      <c r="Q234" s="140">
        <v>1.072E-2</v>
      </c>
      <c r="R234" s="140">
        <f t="shared" si="42"/>
        <v>2.1440000000000001E-2</v>
      </c>
      <c r="S234" s="140">
        <v>0</v>
      </c>
      <c r="T234" s="141">
        <f t="shared" si="43"/>
        <v>0</v>
      </c>
      <c r="AR234" s="142" t="s">
        <v>244</v>
      </c>
      <c r="AT234" s="142" t="s">
        <v>164</v>
      </c>
      <c r="AU234" s="142" t="s">
        <v>87</v>
      </c>
      <c r="AY234" s="16" t="s">
        <v>161</v>
      </c>
      <c r="BE234" s="143">
        <f t="shared" si="44"/>
        <v>1400</v>
      </c>
      <c r="BF234" s="143">
        <f t="shared" si="45"/>
        <v>0</v>
      </c>
      <c r="BG234" s="143">
        <f t="shared" si="46"/>
        <v>0</v>
      </c>
      <c r="BH234" s="143">
        <f t="shared" si="47"/>
        <v>0</v>
      </c>
      <c r="BI234" s="143">
        <f t="shared" si="48"/>
        <v>0</v>
      </c>
      <c r="BJ234" s="16" t="s">
        <v>85</v>
      </c>
      <c r="BK234" s="143">
        <f t="shared" si="49"/>
        <v>1400</v>
      </c>
      <c r="BL234" s="16" t="s">
        <v>244</v>
      </c>
      <c r="BM234" s="142" t="s">
        <v>1413</v>
      </c>
    </row>
    <row r="235" spans="2:65" s="1" customFormat="1" ht="16.5" customHeight="1">
      <c r="B235" s="31"/>
      <c r="C235" s="131" t="s">
        <v>953</v>
      </c>
      <c r="D235" s="131" t="s">
        <v>164</v>
      </c>
      <c r="E235" s="132" t="s">
        <v>2250</v>
      </c>
      <c r="F235" s="133" t="s">
        <v>2251</v>
      </c>
      <c r="G235" s="134" t="s">
        <v>711</v>
      </c>
      <c r="H235" s="135">
        <v>1</v>
      </c>
      <c r="I235" s="136">
        <v>890</v>
      </c>
      <c r="J235" s="137">
        <f t="shared" si="40"/>
        <v>890</v>
      </c>
      <c r="K235" s="133" t="s">
        <v>1</v>
      </c>
      <c r="L235" s="31"/>
      <c r="M235" s="138" t="s">
        <v>1</v>
      </c>
      <c r="N235" s="139" t="s">
        <v>42</v>
      </c>
      <c r="P235" s="140">
        <f t="shared" si="41"/>
        <v>0</v>
      </c>
      <c r="Q235" s="140">
        <v>1.222E-2</v>
      </c>
      <c r="R235" s="140">
        <f t="shared" si="42"/>
        <v>1.222E-2</v>
      </c>
      <c r="S235" s="140">
        <v>0</v>
      </c>
      <c r="T235" s="141">
        <f t="shared" si="43"/>
        <v>0</v>
      </c>
      <c r="AR235" s="142" t="s">
        <v>244</v>
      </c>
      <c r="AT235" s="142" t="s">
        <v>164</v>
      </c>
      <c r="AU235" s="142" t="s">
        <v>87</v>
      </c>
      <c r="AY235" s="16" t="s">
        <v>161</v>
      </c>
      <c r="BE235" s="143">
        <f t="shared" si="44"/>
        <v>890</v>
      </c>
      <c r="BF235" s="143">
        <f t="shared" si="45"/>
        <v>0</v>
      </c>
      <c r="BG235" s="143">
        <f t="shared" si="46"/>
        <v>0</v>
      </c>
      <c r="BH235" s="143">
        <f t="shared" si="47"/>
        <v>0</v>
      </c>
      <c r="BI235" s="143">
        <f t="shared" si="48"/>
        <v>0</v>
      </c>
      <c r="BJ235" s="16" t="s">
        <v>85</v>
      </c>
      <c r="BK235" s="143">
        <f t="shared" si="49"/>
        <v>890</v>
      </c>
      <c r="BL235" s="16" t="s">
        <v>244</v>
      </c>
      <c r="BM235" s="142" t="s">
        <v>1421</v>
      </c>
    </row>
    <row r="236" spans="2:65" s="1" customFormat="1" ht="16.5" customHeight="1">
      <c r="B236" s="31"/>
      <c r="C236" s="131" t="s">
        <v>957</v>
      </c>
      <c r="D236" s="131" t="s">
        <v>164</v>
      </c>
      <c r="E236" s="132" t="s">
        <v>2252</v>
      </c>
      <c r="F236" s="133" t="s">
        <v>2253</v>
      </c>
      <c r="G236" s="134" t="s">
        <v>711</v>
      </c>
      <c r="H236" s="135">
        <v>10</v>
      </c>
      <c r="I236" s="136">
        <v>900</v>
      </c>
      <c r="J236" s="137">
        <f t="shared" si="40"/>
        <v>9000</v>
      </c>
      <c r="K236" s="133" t="s">
        <v>1</v>
      </c>
      <c r="L236" s="31"/>
      <c r="M236" s="138" t="s">
        <v>1</v>
      </c>
      <c r="N236" s="139" t="s">
        <v>42</v>
      </c>
      <c r="P236" s="140">
        <f t="shared" si="41"/>
        <v>0</v>
      </c>
      <c r="Q236" s="140">
        <v>1.7940000000000001E-2</v>
      </c>
      <c r="R236" s="140">
        <f t="shared" si="42"/>
        <v>0.1794</v>
      </c>
      <c r="S236" s="140">
        <v>0</v>
      </c>
      <c r="T236" s="141">
        <f t="shared" si="43"/>
        <v>0</v>
      </c>
      <c r="AR236" s="142" t="s">
        <v>244</v>
      </c>
      <c r="AT236" s="142" t="s">
        <v>164</v>
      </c>
      <c r="AU236" s="142" t="s">
        <v>87</v>
      </c>
      <c r="AY236" s="16" t="s">
        <v>161</v>
      </c>
      <c r="BE236" s="143">
        <f t="shared" si="44"/>
        <v>9000</v>
      </c>
      <c r="BF236" s="143">
        <f t="shared" si="45"/>
        <v>0</v>
      </c>
      <c r="BG236" s="143">
        <f t="shared" si="46"/>
        <v>0</v>
      </c>
      <c r="BH236" s="143">
        <f t="shared" si="47"/>
        <v>0</v>
      </c>
      <c r="BI236" s="143">
        <f t="shared" si="48"/>
        <v>0</v>
      </c>
      <c r="BJ236" s="16" t="s">
        <v>85</v>
      </c>
      <c r="BK236" s="143">
        <f t="shared" si="49"/>
        <v>9000</v>
      </c>
      <c r="BL236" s="16" t="s">
        <v>244</v>
      </c>
      <c r="BM236" s="142" t="s">
        <v>1429</v>
      </c>
    </row>
    <row r="237" spans="2:65" s="1" customFormat="1" ht="16.5" customHeight="1">
      <c r="B237" s="31"/>
      <c r="C237" s="131" t="s">
        <v>961</v>
      </c>
      <c r="D237" s="131" t="s">
        <v>164</v>
      </c>
      <c r="E237" s="132" t="s">
        <v>2254</v>
      </c>
      <c r="F237" s="133" t="s">
        <v>2255</v>
      </c>
      <c r="G237" s="134" t="s">
        <v>711</v>
      </c>
      <c r="H237" s="135">
        <v>1</v>
      </c>
      <c r="I237" s="136">
        <v>4500</v>
      </c>
      <c r="J237" s="137">
        <f t="shared" si="40"/>
        <v>4500</v>
      </c>
      <c r="K237" s="133" t="s">
        <v>1</v>
      </c>
      <c r="L237" s="31"/>
      <c r="M237" s="138" t="s">
        <v>1</v>
      </c>
      <c r="N237" s="139" t="s">
        <v>42</v>
      </c>
      <c r="P237" s="140">
        <f t="shared" si="41"/>
        <v>0</v>
      </c>
      <c r="Q237" s="140">
        <v>7.4799999999999997E-3</v>
      </c>
      <c r="R237" s="140">
        <f t="shared" si="42"/>
        <v>7.4799999999999997E-3</v>
      </c>
      <c r="S237" s="140">
        <v>0</v>
      </c>
      <c r="T237" s="141">
        <f t="shared" si="43"/>
        <v>0</v>
      </c>
      <c r="AR237" s="142" t="s">
        <v>244</v>
      </c>
      <c r="AT237" s="142" t="s">
        <v>164</v>
      </c>
      <c r="AU237" s="142" t="s">
        <v>87</v>
      </c>
      <c r="AY237" s="16" t="s">
        <v>161</v>
      </c>
      <c r="BE237" s="143">
        <f t="shared" si="44"/>
        <v>4500</v>
      </c>
      <c r="BF237" s="143">
        <f t="shared" si="45"/>
        <v>0</v>
      </c>
      <c r="BG237" s="143">
        <f t="shared" si="46"/>
        <v>0</v>
      </c>
      <c r="BH237" s="143">
        <f t="shared" si="47"/>
        <v>0</v>
      </c>
      <c r="BI237" s="143">
        <f t="shared" si="48"/>
        <v>0</v>
      </c>
      <c r="BJ237" s="16" t="s">
        <v>85</v>
      </c>
      <c r="BK237" s="143">
        <f t="shared" si="49"/>
        <v>4500</v>
      </c>
      <c r="BL237" s="16" t="s">
        <v>244</v>
      </c>
      <c r="BM237" s="142" t="s">
        <v>1438</v>
      </c>
    </row>
    <row r="238" spans="2:65" s="1" customFormat="1" ht="16.5" customHeight="1">
      <c r="B238" s="31"/>
      <c r="C238" s="131" t="s">
        <v>965</v>
      </c>
      <c r="D238" s="131" t="s">
        <v>164</v>
      </c>
      <c r="E238" s="132" t="s">
        <v>2256</v>
      </c>
      <c r="F238" s="133" t="s">
        <v>2257</v>
      </c>
      <c r="G238" s="134" t="s">
        <v>711</v>
      </c>
      <c r="H238" s="135">
        <v>5</v>
      </c>
      <c r="I238" s="136">
        <v>540</v>
      </c>
      <c r="J238" s="137">
        <f t="shared" si="40"/>
        <v>2700</v>
      </c>
      <c r="K238" s="133" t="s">
        <v>1</v>
      </c>
      <c r="L238" s="31"/>
      <c r="M238" s="138" t="s">
        <v>1</v>
      </c>
      <c r="N238" s="139" t="s">
        <v>42</v>
      </c>
      <c r="P238" s="140">
        <f t="shared" si="41"/>
        <v>0</v>
      </c>
      <c r="Q238" s="140">
        <v>9.7000000000000005E-4</v>
      </c>
      <c r="R238" s="140">
        <f t="shared" si="42"/>
        <v>4.8500000000000001E-3</v>
      </c>
      <c r="S238" s="140">
        <v>0</v>
      </c>
      <c r="T238" s="141">
        <f t="shared" si="43"/>
        <v>0</v>
      </c>
      <c r="AR238" s="142" t="s">
        <v>244</v>
      </c>
      <c r="AT238" s="142" t="s">
        <v>164</v>
      </c>
      <c r="AU238" s="142" t="s">
        <v>87</v>
      </c>
      <c r="AY238" s="16" t="s">
        <v>161</v>
      </c>
      <c r="BE238" s="143">
        <f t="shared" si="44"/>
        <v>2700</v>
      </c>
      <c r="BF238" s="143">
        <f t="shared" si="45"/>
        <v>0</v>
      </c>
      <c r="BG238" s="143">
        <f t="shared" si="46"/>
        <v>0</v>
      </c>
      <c r="BH238" s="143">
        <f t="shared" si="47"/>
        <v>0</v>
      </c>
      <c r="BI238" s="143">
        <f t="shared" si="48"/>
        <v>0</v>
      </c>
      <c r="BJ238" s="16" t="s">
        <v>85</v>
      </c>
      <c r="BK238" s="143">
        <f t="shared" si="49"/>
        <v>2700</v>
      </c>
      <c r="BL238" s="16" t="s">
        <v>244</v>
      </c>
      <c r="BM238" s="142" t="s">
        <v>1448</v>
      </c>
    </row>
    <row r="239" spans="2:65" s="1" customFormat="1" ht="16.5" customHeight="1">
      <c r="B239" s="31"/>
      <c r="C239" s="131" t="s">
        <v>969</v>
      </c>
      <c r="D239" s="131" t="s">
        <v>164</v>
      </c>
      <c r="E239" s="132" t="s">
        <v>2258</v>
      </c>
      <c r="F239" s="133" t="s">
        <v>2259</v>
      </c>
      <c r="G239" s="134" t="s">
        <v>711</v>
      </c>
      <c r="H239" s="135">
        <v>2</v>
      </c>
      <c r="I239" s="136">
        <v>5800</v>
      </c>
      <c r="J239" s="137">
        <f t="shared" si="40"/>
        <v>11600</v>
      </c>
      <c r="K239" s="133" t="s">
        <v>1</v>
      </c>
      <c r="L239" s="31"/>
      <c r="M239" s="138" t="s">
        <v>1</v>
      </c>
      <c r="N239" s="139" t="s">
        <v>42</v>
      </c>
      <c r="P239" s="140">
        <f t="shared" si="41"/>
        <v>0</v>
      </c>
      <c r="Q239" s="140">
        <v>1.8489999999999999E-2</v>
      </c>
      <c r="R239" s="140">
        <f t="shared" si="42"/>
        <v>3.6979999999999999E-2</v>
      </c>
      <c r="S239" s="140">
        <v>0</v>
      </c>
      <c r="T239" s="141">
        <f t="shared" si="43"/>
        <v>0</v>
      </c>
      <c r="AR239" s="142" t="s">
        <v>244</v>
      </c>
      <c r="AT239" s="142" t="s">
        <v>164</v>
      </c>
      <c r="AU239" s="142" t="s">
        <v>87</v>
      </c>
      <c r="AY239" s="16" t="s">
        <v>161</v>
      </c>
      <c r="BE239" s="143">
        <f t="shared" si="44"/>
        <v>11600</v>
      </c>
      <c r="BF239" s="143">
        <f t="shared" si="45"/>
        <v>0</v>
      </c>
      <c r="BG239" s="143">
        <f t="shared" si="46"/>
        <v>0</v>
      </c>
      <c r="BH239" s="143">
        <f t="shared" si="47"/>
        <v>0</v>
      </c>
      <c r="BI239" s="143">
        <f t="shared" si="48"/>
        <v>0</v>
      </c>
      <c r="BJ239" s="16" t="s">
        <v>85</v>
      </c>
      <c r="BK239" s="143">
        <f t="shared" si="49"/>
        <v>11600</v>
      </c>
      <c r="BL239" s="16" t="s">
        <v>244</v>
      </c>
      <c r="BM239" s="142" t="s">
        <v>1456</v>
      </c>
    </row>
    <row r="240" spans="2:65" s="1" customFormat="1" ht="16.5" customHeight="1">
      <c r="B240" s="31"/>
      <c r="C240" s="131" t="s">
        <v>975</v>
      </c>
      <c r="D240" s="131" t="s">
        <v>164</v>
      </c>
      <c r="E240" s="132" t="s">
        <v>2260</v>
      </c>
      <c r="F240" s="133" t="s">
        <v>2261</v>
      </c>
      <c r="G240" s="134" t="s">
        <v>711</v>
      </c>
      <c r="H240" s="135">
        <v>2</v>
      </c>
      <c r="I240" s="136">
        <v>1100</v>
      </c>
      <c r="J240" s="137">
        <f t="shared" si="40"/>
        <v>2200</v>
      </c>
      <c r="K240" s="133" t="s">
        <v>1</v>
      </c>
      <c r="L240" s="31"/>
      <c r="M240" s="138" t="s">
        <v>1</v>
      </c>
      <c r="N240" s="139" t="s">
        <v>42</v>
      </c>
      <c r="P240" s="140">
        <f t="shared" si="41"/>
        <v>0</v>
      </c>
      <c r="Q240" s="140">
        <v>1.8489999999999999E-2</v>
      </c>
      <c r="R240" s="140">
        <f t="shared" si="42"/>
        <v>3.6979999999999999E-2</v>
      </c>
      <c r="S240" s="140">
        <v>0</v>
      </c>
      <c r="T240" s="141">
        <f t="shared" si="43"/>
        <v>0</v>
      </c>
      <c r="AR240" s="142" t="s">
        <v>244</v>
      </c>
      <c r="AT240" s="142" t="s">
        <v>164</v>
      </c>
      <c r="AU240" s="142" t="s">
        <v>87</v>
      </c>
      <c r="AY240" s="16" t="s">
        <v>161</v>
      </c>
      <c r="BE240" s="143">
        <f t="shared" si="44"/>
        <v>2200</v>
      </c>
      <c r="BF240" s="143">
        <f t="shared" si="45"/>
        <v>0</v>
      </c>
      <c r="BG240" s="143">
        <f t="shared" si="46"/>
        <v>0</v>
      </c>
      <c r="BH240" s="143">
        <f t="shared" si="47"/>
        <v>0</v>
      </c>
      <c r="BI240" s="143">
        <f t="shared" si="48"/>
        <v>0</v>
      </c>
      <c r="BJ240" s="16" t="s">
        <v>85</v>
      </c>
      <c r="BK240" s="143">
        <f t="shared" si="49"/>
        <v>2200</v>
      </c>
      <c r="BL240" s="16" t="s">
        <v>244</v>
      </c>
      <c r="BM240" s="142" t="s">
        <v>1464</v>
      </c>
    </row>
    <row r="241" spans="2:65" s="1" customFormat="1" ht="16.5" customHeight="1">
      <c r="B241" s="31"/>
      <c r="C241" s="131" t="s">
        <v>980</v>
      </c>
      <c r="D241" s="131" t="s">
        <v>164</v>
      </c>
      <c r="E241" s="132" t="s">
        <v>2262</v>
      </c>
      <c r="F241" s="133" t="s">
        <v>2263</v>
      </c>
      <c r="G241" s="134" t="s">
        <v>711</v>
      </c>
      <c r="H241" s="135">
        <v>2</v>
      </c>
      <c r="I241" s="136">
        <v>440</v>
      </c>
      <c r="J241" s="137">
        <f t="shared" si="40"/>
        <v>880</v>
      </c>
      <c r="K241" s="133" t="s">
        <v>1</v>
      </c>
      <c r="L241" s="31"/>
      <c r="M241" s="138" t="s">
        <v>1</v>
      </c>
      <c r="N241" s="139" t="s">
        <v>42</v>
      </c>
      <c r="P241" s="140">
        <f t="shared" si="41"/>
        <v>0</v>
      </c>
      <c r="Q241" s="140">
        <v>1.8489999999999999E-2</v>
      </c>
      <c r="R241" s="140">
        <f t="shared" si="42"/>
        <v>3.6979999999999999E-2</v>
      </c>
      <c r="S241" s="140">
        <v>0</v>
      </c>
      <c r="T241" s="141">
        <f t="shared" si="43"/>
        <v>0</v>
      </c>
      <c r="AR241" s="142" t="s">
        <v>244</v>
      </c>
      <c r="AT241" s="142" t="s">
        <v>164</v>
      </c>
      <c r="AU241" s="142" t="s">
        <v>87</v>
      </c>
      <c r="AY241" s="16" t="s">
        <v>161</v>
      </c>
      <c r="BE241" s="143">
        <f t="shared" si="44"/>
        <v>880</v>
      </c>
      <c r="BF241" s="143">
        <f t="shared" si="45"/>
        <v>0</v>
      </c>
      <c r="BG241" s="143">
        <f t="shared" si="46"/>
        <v>0</v>
      </c>
      <c r="BH241" s="143">
        <f t="shared" si="47"/>
        <v>0</v>
      </c>
      <c r="BI241" s="143">
        <f t="shared" si="48"/>
        <v>0</v>
      </c>
      <c r="BJ241" s="16" t="s">
        <v>85</v>
      </c>
      <c r="BK241" s="143">
        <f t="shared" si="49"/>
        <v>880</v>
      </c>
      <c r="BL241" s="16" t="s">
        <v>244</v>
      </c>
      <c r="BM241" s="142" t="s">
        <v>1474</v>
      </c>
    </row>
    <row r="242" spans="2:65" s="1" customFormat="1" ht="16.5" customHeight="1">
      <c r="B242" s="31"/>
      <c r="C242" s="131" t="s">
        <v>985</v>
      </c>
      <c r="D242" s="131" t="s">
        <v>164</v>
      </c>
      <c r="E242" s="132" t="s">
        <v>2264</v>
      </c>
      <c r="F242" s="133" t="s">
        <v>2265</v>
      </c>
      <c r="G242" s="134" t="s">
        <v>711</v>
      </c>
      <c r="H242" s="135">
        <v>2</v>
      </c>
      <c r="I242" s="136">
        <v>370</v>
      </c>
      <c r="J242" s="137">
        <f t="shared" si="40"/>
        <v>740</v>
      </c>
      <c r="K242" s="133" t="s">
        <v>1</v>
      </c>
      <c r="L242" s="31"/>
      <c r="M242" s="138" t="s">
        <v>1</v>
      </c>
      <c r="N242" s="139" t="s">
        <v>42</v>
      </c>
      <c r="P242" s="140">
        <f t="shared" si="41"/>
        <v>0</v>
      </c>
      <c r="Q242" s="140">
        <v>1.959E-2</v>
      </c>
      <c r="R242" s="140">
        <f t="shared" si="42"/>
        <v>3.918E-2</v>
      </c>
      <c r="S242" s="140">
        <v>0</v>
      </c>
      <c r="T242" s="141">
        <f t="shared" si="43"/>
        <v>0</v>
      </c>
      <c r="AR242" s="142" t="s">
        <v>244</v>
      </c>
      <c r="AT242" s="142" t="s">
        <v>164</v>
      </c>
      <c r="AU242" s="142" t="s">
        <v>87</v>
      </c>
      <c r="AY242" s="16" t="s">
        <v>161</v>
      </c>
      <c r="BE242" s="143">
        <f t="shared" si="44"/>
        <v>740</v>
      </c>
      <c r="BF242" s="143">
        <f t="shared" si="45"/>
        <v>0</v>
      </c>
      <c r="BG242" s="143">
        <f t="shared" si="46"/>
        <v>0</v>
      </c>
      <c r="BH242" s="143">
        <f t="shared" si="47"/>
        <v>0</v>
      </c>
      <c r="BI242" s="143">
        <f t="shared" si="48"/>
        <v>0</v>
      </c>
      <c r="BJ242" s="16" t="s">
        <v>85</v>
      </c>
      <c r="BK242" s="143">
        <f t="shared" si="49"/>
        <v>740</v>
      </c>
      <c r="BL242" s="16" t="s">
        <v>244</v>
      </c>
      <c r="BM242" s="142" t="s">
        <v>1485</v>
      </c>
    </row>
    <row r="243" spans="2:65" s="1" customFormat="1" ht="16.5" customHeight="1">
      <c r="B243" s="31"/>
      <c r="C243" s="131" t="s">
        <v>989</v>
      </c>
      <c r="D243" s="131" t="s">
        <v>164</v>
      </c>
      <c r="E243" s="132" t="s">
        <v>2266</v>
      </c>
      <c r="F243" s="133" t="s">
        <v>2267</v>
      </c>
      <c r="G243" s="134" t="s">
        <v>711</v>
      </c>
      <c r="H243" s="135">
        <v>2</v>
      </c>
      <c r="I243" s="136">
        <v>5480</v>
      </c>
      <c r="J243" s="137">
        <f t="shared" si="40"/>
        <v>10960</v>
      </c>
      <c r="K243" s="133" t="s">
        <v>1</v>
      </c>
      <c r="L243" s="31"/>
      <c r="M243" s="138" t="s">
        <v>1</v>
      </c>
      <c r="N243" s="139" t="s">
        <v>42</v>
      </c>
      <c r="P243" s="140">
        <f t="shared" si="41"/>
        <v>0</v>
      </c>
      <c r="Q243" s="140">
        <v>3.4209999999999997E-2</v>
      </c>
      <c r="R243" s="140">
        <f t="shared" si="42"/>
        <v>6.8419999999999995E-2</v>
      </c>
      <c r="S243" s="140">
        <v>0</v>
      </c>
      <c r="T243" s="141">
        <f t="shared" si="43"/>
        <v>0</v>
      </c>
      <c r="AR243" s="142" t="s">
        <v>244</v>
      </c>
      <c r="AT243" s="142" t="s">
        <v>164</v>
      </c>
      <c r="AU243" s="142" t="s">
        <v>87</v>
      </c>
      <c r="AY243" s="16" t="s">
        <v>161</v>
      </c>
      <c r="BE243" s="143">
        <f t="shared" si="44"/>
        <v>10960</v>
      </c>
      <c r="BF243" s="143">
        <f t="shared" si="45"/>
        <v>0</v>
      </c>
      <c r="BG243" s="143">
        <f t="shared" si="46"/>
        <v>0</v>
      </c>
      <c r="BH243" s="143">
        <f t="shared" si="47"/>
        <v>0</v>
      </c>
      <c r="BI243" s="143">
        <f t="shared" si="48"/>
        <v>0</v>
      </c>
      <c r="BJ243" s="16" t="s">
        <v>85</v>
      </c>
      <c r="BK243" s="143">
        <f t="shared" si="49"/>
        <v>10960</v>
      </c>
      <c r="BL243" s="16" t="s">
        <v>244</v>
      </c>
      <c r="BM243" s="142" t="s">
        <v>1497</v>
      </c>
    </row>
    <row r="244" spans="2:65" s="1" customFormat="1" ht="16.5" customHeight="1">
      <c r="B244" s="31"/>
      <c r="C244" s="131" t="s">
        <v>994</v>
      </c>
      <c r="D244" s="131" t="s">
        <v>164</v>
      </c>
      <c r="E244" s="132" t="s">
        <v>2268</v>
      </c>
      <c r="F244" s="133" t="s">
        <v>2269</v>
      </c>
      <c r="G244" s="134" t="s">
        <v>711</v>
      </c>
      <c r="H244" s="135">
        <v>26</v>
      </c>
      <c r="I244" s="136">
        <v>200</v>
      </c>
      <c r="J244" s="137">
        <f t="shared" si="40"/>
        <v>5200</v>
      </c>
      <c r="K244" s="133" t="s">
        <v>1</v>
      </c>
      <c r="L244" s="31"/>
      <c r="M244" s="138" t="s">
        <v>1</v>
      </c>
      <c r="N244" s="139" t="s">
        <v>42</v>
      </c>
      <c r="P244" s="140">
        <f t="shared" si="41"/>
        <v>0</v>
      </c>
      <c r="Q244" s="140">
        <v>3.3E-4</v>
      </c>
      <c r="R244" s="140">
        <f t="shared" si="42"/>
        <v>8.5800000000000008E-3</v>
      </c>
      <c r="S244" s="140">
        <v>0</v>
      </c>
      <c r="T244" s="141">
        <f t="shared" si="43"/>
        <v>0</v>
      </c>
      <c r="AR244" s="142" t="s">
        <v>244</v>
      </c>
      <c r="AT244" s="142" t="s">
        <v>164</v>
      </c>
      <c r="AU244" s="142" t="s">
        <v>87</v>
      </c>
      <c r="AY244" s="16" t="s">
        <v>161</v>
      </c>
      <c r="BE244" s="143">
        <f t="shared" si="44"/>
        <v>5200</v>
      </c>
      <c r="BF244" s="143">
        <f t="shared" si="45"/>
        <v>0</v>
      </c>
      <c r="BG244" s="143">
        <f t="shared" si="46"/>
        <v>0</v>
      </c>
      <c r="BH244" s="143">
        <f t="shared" si="47"/>
        <v>0</v>
      </c>
      <c r="BI244" s="143">
        <f t="shared" si="48"/>
        <v>0</v>
      </c>
      <c r="BJ244" s="16" t="s">
        <v>85</v>
      </c>
      <c r="BK244" s="143">
        <f t="shared" si="49"/>
        <v>5200</v>
      </c>
      <c r="BL244" s="16" t="s">
        <v>244</v>
      </c>
      <c r="BM244" s="142" t="s">
        <v>1511</v>
      </c>
    </row>
    <row r="245" spans="2:65" s="1" customFormat="1" ht="16.5" customHeight="1">
      <c r="B245" s="31"/>
      <c r="C245" s="131" t="s">
        <v>1000</v>
      </c>
      <c r="D245" s="131" t="s">
        <v>164</v>
      </c>
      <c r="E245" s="132" t="s">
        <v>2270</v>
      </c>
      <c r="F245" s="133" t="s">
        <v>2271</v>
      </c>
      <c r="G245" s="134" t="s">
        <v>711</v>
      </c>
      <c r="H245" s="135">
        <v>2</v>
      </c>
      <c r="I245" s="136">
        <v>320</v>
      </c>
      <c r="J245" s="137">
        <f t="shared" si="40"/>
        <v>640</v>
      </c>
      <c r="K245" s="133" t="s">
        <v>1</v>
      </c>
      <c r="L245" s="31"/>
      <c r="M245" s="138" t="s">
        <v>1</v>
      </c>
      <c r="N245" s="139" t="s">
        <v>42</v>
      </c>
      <c r="P245" s="140">
        <f t="shared" si="41"/>
        <v>0</v>
      </c>
      <c r="Q245" s="140">
        <v>5.9000000000000003E-4</v>
      </c>
      <c r="R245" s="140">
        <f t="shared" si="42"/>
        <v>1.1800000000000001E-3</v>
      </c>
      <c r="S245" s="140">
        <v>0</v>
      </c>
      <c r="T245" s="141">
        <f t="shared" si="43"/>
        <v>0</v>
      </c>
      <c r="AR245" s="142" t="s">
        <v>244</v>
      </c>
      <c r="AT245" s="142" t="s">
        <v>164</v>
      </c>
      <c r="AU245" s="142" t="s">
        <v>87</v>
      </c>
      <c r="AY245" s="16" t="s">
        <v>161</v>
      </c>
      <c r="BE245" s="143">
        <f t="shared" si="44"/>
        <v>640</v>
      </c>
      <c r="BF245" s="143">
        <f t="shared" si="45"/>
        <v>0</v>
      </c>
      <c r="BG245" s="143">
        <f t="shared" si="46"/>
        <v>0</v>
      </c>
      <c r="BH245" s="143">
        <f t="shared" si="47"/>
        <v>0</v>
      </c>
      <c r="BI245" s="143">
        <f t="shared" si="48"/>
        <v>0</v>
      </c>
      <c r="BJ245" s="16" t="s">
        <v>85</v>
      </c>
      <c r="BK245" s="143">
        <f t="shared" si="49"/>
        <v>640</v>
      </c>
      <c r="BL245" s="16" t="s">
        <v>244</v>
      </c>
      <c r="BM245" s="142" t="s">
        <v>1523</v>
      </c>
    </row>
    <row r="246" spans="2:65" s="1" customFormat="1" ht="16.5" customHeight="1">
      <c r="B246" s="31"/>
      <c r="C246" s="131" t="s">
        <v>1006</v>
      </c>
      <c r="D246" s="131" t="s">
        <v>164</v>
      </c>
      <c r="E246" s="132" t="s">
        <v>2272</v>
      </c>
      <c r="F246" s="133" t="s">
        <v>2273</v>
      </c>
      <c r="G246" s="134" t="s">
        <v>711</v>
      </c>
      <c r="H246" s="135">
        <v>28</v>
      </c>
      <c r="I246" s="136">
        <v>159</v>
      </c>
      <c r="J246" s="137">
        <f t="shared" si="40"/>
        <v>4452</v>
      </c>
      <c r="K246" s="133" t="s">
        <v>1</v>
      </c>
      <c r="L246" s="31"/>
      <c r="M246" s="138" t="s">
        <v>1</v>
      </c>
      <c r="N246" s="139" t="s">
        <v>42</v>
      </c>
      <c r="P246" s="140">
        <f t="shared" si="41"/>
        <v>0</v>
      </c>
      <c r="Q246" s="140">
        <v>9.0000000000000006E-5</v>
      </c>
      <c r="R246" s="140">
        <f t="shared" si="42"/>
        <v>2.5200000000000001E-3</v>
      </c>
      <c r="S246" s="140">
        <v>0</v>
      </c>
      <c r="T246" s="141">
        <f t="shared" si="43"/>
        <v>0</v>
      </c>
      <c r="AR246" s="142" t="s">
        <v>244</v>
      </c>
      <c r="AT246" s="142" t="s">
        <v>164</v>
      </c>
      <c r="AU246" s="142" t="s">
        <v>87</v>
      </c>
      <c r="AY246" s="16" t="s">
        <v>161</v>
      </c>
      <c r="BE246" s="143">
        <f t="shared" si="44"/>
        <v>4452</v>
      </c>
      <c r="BF246" s="143">
        <f t="shared" si="45"/>
        <v>0</v>
      </c>
      <c r="BG246" s="143">
        <f t="shared" si="46"/>
        <v>0</v>
      </c>
      <c r="BH246" s="143">
        <f t="shared" si="47"/>
        <v>0</v>
      </c>
      <c r="BI246" s="143">
        <f t="shared" si="48"/>
        <v>0</v>
      </c>
      <c r="BJ246" s="16" t="s">
        <v>85</v>
      </c>
      <c r="BK246" s="143">
        <f t="shared" si="49"/>
        <v>4452</v>
      </c>
      <c r="BL246" s="16" t="s">
        <v>244</v>
      </c>
      <c r="BM246" s="142" t="s">
        <v>1534</v>
      </c>
    </row>
    <row r="247" spans="2:65" s="1" customFormat="1" ht="16.5" customHeight="1">
      <c r="B247" s="31"/>
      <c r="C247" s="131" t="s">
        <v>1012</v>
      </c>
      <c r="D247" s="131" t="s">
        <v>164</v>
      </c>
      <c r="E247" s="132" t="s">
        <v>2274</v>
      </c>
      <c r="F247" s="133" t="s">
        <v>2275</v>
      </c>
      <c r="G247" s="134" t="s">
        <v>267</v>
      </c>
      <c r="H247" s="135">
        <v>11</v>
      </c>
      <c r="I247" s="136">
        <v>950</v>
      </c>
      <c r="J247" s="137">
        <f t="shared" si="40"/>
        <v>10450</v>
      </c>
      <c r="K247" s="133" t="s">
        <v>1</v>
      </c>
      <c r="L247" s="31"/>
      <c r="M247" s="138" t="s">
        <v>1</v>
      </c>
      <c r="N247" s="139" t="s">
        <v>42</v>
      </c>
      <c r="P247" s="140">
        <f t="shared" si="41"/>
        <v>0</v>
      </c>
      <c r="Q247" s="140">
        <v>1.74E-3</v>
      </c>
      <c r="R247" s="140">
        <f t="shared" si="42"/>
        <v>1.9140000000000001E-2</v>
      </c>
      <c r="S247" s="140">
        <v>0</v>
      </c>
      <c r="T247" s="141">
        <f t="shared" si="43"/>
        <v>0</v>
      </c>
      <c r="AR247" s="142" t="s">
        <v>244</v>
      </c>
      <c r="AT247" s="142" t="s">
        <v>164</v>
      </c>
      <c r="AU247" s="142" t="s">
        <v>87</v>
      </c>
      <c r="AY247" s="16" t="s">
        <v>161</v>
      </c>
      <c r="BE247" s="143">
        <f t="shared" si="44"/>
        <v>10450</v>
      </c>
      <c r="BF247" s="143">
        <f t="shared" si="45"/>
        <v>0</v>
      </c>
      <c r="BG247" s="143">
        <f t="shared" si="46"/>
        <v>0</v>
      </c>
      <c r="BH247" s="143">
        <f t="shared" si="47"/>
        <v>0</v>
      </c>
      <c r="BI247" s="143">
        <f t="shared" si="48"/>
        <v>0</v>
      </c>
      <c r="BJ247" s="16" t="s">
        <v>85</v>
      </c>
      <c r="BK247" s="143">
        <f t="shared" si="49"/>
        <v>10450</v>
      </c>
      <c r="BL247" s="16" t="s">
        <v>244</v>
      </c>
      <c r="BM247" s="142" t="s">
        <v>1542</v>
      </c>
    </row>
    <row r="248" spans="2:65" s="1" customFormat="1" ht="16.5" customHeight="1">
      <c r="B248" s="31"/>
      <c r="C248" s="131" t="s">
        <v>1017</v>
      </c>
      <c r="D248" s="131" t="s">
        <v>164</v>
      </c>
      <c r="E248" s="132" t="s">
        <v>2276</v>
      </c>
      <c r="F248" s="133" t="s">
        <v>2277</v>
      </c>
      <c r="G248" s="134" t="s">
        <v>711</v>
      </c>
      <c r="H248" s="135">
        <v>2</v>
      </c>
      <c r="I248" s="136">
        <v>1700</v>
      </c>
      <c r="J248" s="137">
        <f t="shared" si="40"/>
        <v>3400</v>
      </c>
      <c r="K248" s="133" t="s">
        <v>1</v>
      </c>
      <c r="L248" s="31"/>
      <c r="M248" s="138" t="s">
        <v>1</v>
      </c>
      <c r="N248" s="139" t="s">
        <v>42</v>
      </c>
      <c r="P248" s="140">
        <f t="shared" si="41"/>
        <v>0</v>
      </c>
      <c r="Q248" s="140">
        <v>1.92E-3</v>
      </c>
      <c r="R248" s="140">
        <f t="shared" si="42"/>
        <v>3.8400000000000001E-3</v>
      </c>
      <c r="S248" s="140">
        <v>0</v>
      </c>
      <c r="T248" s="141">
        <f t="shared" si="43"/>
        <v>0</v>
      </c>
      <c r="AR248" s="142" t="s">
        <v>244</v>
      </c>
      <c r="AT248" s="142" t="s">
        <v>164</v>
      </c>
      <c r="AU248" s="142" t="s">
        <v>87</v>
      </c>
      <c r="AY248" s="16" t="s">
        <v>161</v>
      </c>
      <c r="BE248" s="143">
        <f t="shared" si="44"/>
        <v>3400</v>
      </c>
      <c r="BF248" s="143">
        <f t="shared" si="45"/>
        <v>0</v>
      </c>
      <c r="BG248" s="143">
        <f t="shared" si="46"/>
        <v>0</v>
      </c>
      <c r="BH248" s="143">
        <f t="shared" si="47"/>
        <v>0</v>
      </c>
      <c r="BI248" s="143">
        <f t="shared" si="48"/>
        <v>0</v>
      </c>
      <c r="BJ248" s="16" t="s">
        <v>85</v>
      </c>
      <c r="BK248" s="143">
        <f t="shared" si="49"/>
        <v>3400</v>
      </c>
      <c r="BL248" s="16" t="s">
        <v>244</v>
      </c>
      <c r="BM248" s="142" t="s">
        <v>1550</v>
      </c>
    </row>
    <row r="249" spans="2:65" s="1" customFormat="1" ht="16.5" customHeight="1">
      <c r="B249" s="31"/>
      <c r="C249" s="131" t="s">
        <v>1021</v>
      </c>
      <c r="D249" s="131" t="s">
        <v>164</v>
      </c>
      <c r="E249" s="132" t="s">
        <v>2278</v>
      </c>
      <c r="F249" s="133" t="s">
        <v>2279</v>
      </c>
      <c r="G249" s="134" t="s">
        <v>711</v>
      </c>
      <c r="H249" s="135">
        <v>2</v>
      </c>
      <c r="I249" s="136">
        <v>1550</v>
      </c>
      <c r="J249" s="137">
        <f t="shared" si="40"/>
        <v>3100</v>
      </c>
      <c r="K249" s="133" t="s">
        <v>1</v>
      </c>
      <c r="L249" s="31"/>
      <c r="M249" s="138" t="s">
        <v>1</v>
      </c>
      <c r="N249" s="139" t="s">
        <v>42</v>
      </c>
      <c r="P249" s="140">
        <f t="shared" si="41"/>
        <v>0</v>
      </c>
      <c r="Q249" s="140">
        <v>1.5499999999999999E-3</v>
      </c>
      <c r="R249" s="140">
        <f t="shared" si="42"/>
        <v>3.0999999999999999E-3</v>
      </c>
      <c r="S249" s="140">
        <v>0</v>
      </c>
      <c r="T249" s="141">
        <f t="shared" si="43"/>
        <v>0</v>
      </c>
      <c r="AR249" s="142" t="s">
        <v>244</v>
      </c>
      <c r="AT249" s="142" t="s">
        <v>164</v>
      </c>
      <c r="AU249" s="142" t="s">
        <v>87</v>
      </c>
      <c r="AY249" s="16" t="s">
        <v>161</v>
      </c>
      <c r="BE249" s="143">
        <f t="shared" si="44"/>
        <v>3100</v>
      </c>
      <c r="BF249" s="143">
        <f t="shared" si="45"/>
        <v>0</v>
      </c>
      <c r="BG249" s="143">
        <f t="shared" si="46"/>
        <v>0</v>
      </c>
      <c r="BH249" s="143">
        <f t="shared" si="47"/>
        <v>0</v>
      </c>
      <c r="BI249" s="143">
        <f t="shared" si="48"/>
        <v>0</v>
      </c>
      <c r="BJ249" s="16" t="s">
        <v>85</v>
      </c>
      <c r="BK249" s="143">
        <f t="shared" si="49"/>
        <v>3100</v>
      </c>
      <c r="BL249" s="16" t="s">
        <v>244</v>
      </c>
      <c r="BM249" s="142" t="s">
        <v>1560</v>
      </c>
    </row>
    <row r="250" spans="2:65" s="1" customFormat="1" ht="16.5" customHeight="1">
      <c r="B250" s="31"/>
      <c r="C250" s="131" t="s">
        <v>1026</v>
      </c>
      <c r="D250" s="131" t="s">
        <v>164</v>
      </c>
      <c r="E250" s="132" t="s">
        <v>2280</v>
      </c>
      <c r="F250" s="133" t="s">
        <v>2281</v>
      </c>
      <c r="G250" s="134" t="s">
        <v>711</v>
      </c>
      <c r="H250" s="135">
        <v>2</v>
      </c>
      <c r="I250" s="136">
        <v>500</v>
      </c>
      <c r="J250" s="137">
        <f t="shared" si="40"/>
        <v>1000</v>
      </c>
      <c r="K250" s="133" t="s">
        <v>1</v>
      </c>
      <c r="L250" s="31"/>
      <c r="M250" s="138" t="s">
        <v>1</v>
      </c>
      <c r="N250" s="139" t="s">
        <v>42</v>
      </c>
      <c r="P250" s="140">
        <f t="shared" si="41"/>
        <v>0</v>
      </c>
      <c r="Q250" s="140">
        <v>1.48E-3</v>
      </c>
      <c r="R250" s="140">
        <f t="shared" si="42"/>
        <v>2.96E-3</v>
      </c>
      <c r="S250" s="140">
        <v>0</v>
      </c>
      <c r="T250" s="141">
        <f t="shared" si="43"/>
        <v>0</v>
      </c>
      <c r="AR250" s="142" t="s">
        <v>244</v>
      </c>
      <c r="AT250" s="142" t="s">
        <v>164</v>
      </c>
      <c r="AU250" s="142" t="s">
        <v>87</v>
      </c>
      <c r="AY250" s="16" t="s">
        <v>161</v>
      </c>
      <c r="BE250" s="143">
        <f t="shared" si="44"/>
        <v>1000</v>
      </c>
      <c r="BF250" s="143">
        <f t="shared" si="45"/>
        <v>0</v>
      </c>
      <c r="BG250" s="143">
        <f t="shared" si="46"/>
        <v>0</v>
      </c>
      <c r="BH250" s="143">
        <f t="shared" si="47"/>
        <v>0</v>
      </c>
      <c r="BI250" s="143">
        <f t="shared" si="48"/>
        <v>0</v>
      </c>
      <c r="BJ250" s="16" t="s">
        <v>85</v>
      </c>
      <c r="BK250" s="143">
        <f t="shared" si="49"/>
        <v>1000</v>
      </c>
      <c r="BL250" s="16" t="s">
        <v>244</v>
      </c>
      <c r="BM250" s="142" t="s">
        <v>1572</v>
      </c>
    </row>
    <row r="251" spans="2:65" s="1" customFormat="1" ht="16.5" customHeight="1">
      <c r="B251" s="31"/>
      <c r="C251" s="131" t="s">
        <v>1030</v>
      </c>
      <c r="D251" s="131" t="s">
        <v>164</v>
      </c>
      <c r="E251" s="132" t="s">
        <v>2282</v>
      </c>
      <c r="F251" s="133" t="s">
        <v>2283</v>
      </c>
      <c r="G251" s="134" t="s">
        <v>267</v>
      </c>
      <c r="H251" s="135">
        <v>13</v>
      </c>
      <c r="I251" s="136">
        <v>420</v>
      </c>
      <c r="J251" s="137">
        <f t="shared" si="40"/>
        <v>5460</v>
      </c>
      <c r="K251" s="133" t="s">
        <v>1</v>
      </c>
      <c r="L251" s="31"/>
      <c r="M251" s="138" t="s">
        <v>1</v>
      </c>
      <c r="N251" s="139" t="s">
        <v>42</v>
      </c>
      <c r="P251" s="140">
        <f t="shared" si="41"/>
        <v>0</v>
      </c>
      <c r="Q251" s="140">
        <v>2.0000000000000001E-4</v>
      </c>
      <c r="R251" s="140">
        <f t="shared" si="42"/>
        <v>2.6000000000000003E-3</v>
      </c>
      <c r="S251" s="140">
        <v>0</v>
      </c>
      <c r="T251" s="141">
        <f t="shared" si="43"/>
        <v>0</v>
      </c>
      <c r="AR251" s="142" t="s">
        <v>244</v>
      </c>
      <c r="AT251" s="142" t="s">
        <v>164</v>
      </c>
      <c r="AU251" s="142" t="s">
        <v>87</v>
      </c>
      <c r="AY251" s="16" t="s">
        <v>161</v>
      </c>
      <c r="BE251" s="143">
        <f t="shared" si="44"/>
        <v>5460</v>
      </c>
      <c r="BF251" s="143">
        <f t="shared" si="45"/>
        <v>0</v>
      </c>
      <c r="BG251" s="143">
        <f t="shared" si="46"/>
        <v>0</v>
      </c>
      <c r="BH251" s="143">
        <f t="shared" si="47"/>
        <v>0</v>
      </c>
      <c r="BI251" s="143">
        <f t="shared" si="48"/>
        <v>0</v>
      </c>
      <c r="BJ251" s="16" t="s">
        <v>85</v>
      </c>
      <c r="BK251" s="143">
        <f t="shared" si="49"/>
        <v>5460</v>
      </c>
      <c r="BL251" s="16" t="s">
        <v>244</v>
      </c>
      <c r="BM251" s="142" t="s">
        <v>1581</v>
      </c>
    </row>
    <row r="252" spans="2:65" s="1" customFormat="1" ht="16.5" customHeight="1">
      <c r="B252" s="31"/>
      <c r="C252" s="131" t="s">
        <v>1034</v>
      </c>
      <c r="D252" s="131" t="s">
        <v>164</v>
      </c>
      <c r="E252" s="132" t="s">
        <v>2284</v>
      </c>
      <c r="F252" s="133" t="s">
        <v>2285</v>
      </c>
      <c r="G252" s="134" t="s">
        <v>267</v>
      </c>
      <c r="H252" s="135">
        <v>7</v>
      </c>
      <c r="I252" s="136">
        <v>1400</v>
      </c>
      <c r="J252" s="137">
        <f t="shared" si="40"/>
        <v>9800</v>
      </c>
      <c r="K252" s="133" t="s">
        <v>1</v>
      </c>
      <c r="L252" s="31"/>
      <c r="M252" s="138" t="s">
        <v>1</v>
      </c>
      <c r="N252" s="139" t="s">
        <v>42</v>
      </c>
      <c r="P252" s="140">
        <f t="shared" si="41"/>
        <v>0</v>
      </c>
      <c r="Q252" s="140">
        <v>1.9300000000000001E-3</v>
      </c>
      <c r="R252" s="140">
        <f t="shared" si="42"/>
        <v>1.3510000000000001E-2</v>
      </c>
      <c r="S252" s="140">
        <v>0</v>
      </c>
      <c r="T252" s="141">
        <f t="shared" si="43"/>
        <v>0</v>
      </c>
      <c r="AR252" s="142" t="s">
        <v>244</v>
      </c>
      <c r="AT252" s="142" t="s">
        <v>164</v>
      </c>
      <c r="AU252" s="142" t="s">
        <v>87</v>
      </c>
      <c r="AY252" s="16" t="s">
        <v>161</v>
      </c>
      <c r="BE252" s="143">
        <f t="shared" si="44"/>
        <v>9800</v>
      </c>
      <c r="BF252" s="143">
        <f t="shared" si="45"/>
        <v>0</v>
      </c>
      <c r="BG252" s="143">
        <f t="shared" si="46"/>
        <v>0</v>
      </c>
      <c r="BH252" s="143">
        <f t="shared" si="47"/>
        <v>0</v>
      </c>
      <c r="BI252" s="143">
        <f t="shared" si="48"/>
        <v>0</v>
      </c>
      <c r="BJ252" s="16" t="s">
        <v>85</v>
      </c>
      <c r="BK252" s="143">
        <f t="shared" si="49"/>
        <v>9800</v>
      </c>
      <c r="BL252" s="16" t="s">
        <v>244</v>
      </c>
      <c r="BM252" s="142" t="s">
        <v>1593</v>
      </c>
    </row>
    <row r="253" spans="2:65" s="1" customFormat="1" ht="16.5" customHeight="1">
      <c r="B253" s="31"/>
      <c r="C253" s="131" t="s">
        <v>1040</v>
      </c>
      <c r="D253" s="131" t="s">
        <v>164</v>
      </c>
      <c r="E253" s="132" t="s">
        <v>2286</v>
      </c>
      <c r="F253" s="133" t="s">
        <v>2287</v>
      </c>
      <c r="G253" s="134" t="s">
        <v>267</v>
      </c>
      <c r="H253" s="135">
        <v>7</v>
      </c>
      <c r="I253" s="136">
        <v>440</v>
      </c>
      <c r="J253" s="137">
        <f t="shared" si="40"/>
        <v>3080</v>
      </c>
      <c r="K253" s="133" t="s">
        <v>1</v>
      </c>
      <c r="L253" s="31"/>
      <c r="M253" s="138" t="s">
        <v>1</v>
      </c>
      <c r="N253" s="139" t="s">
        <v>42</v>
      </c>
      <c r="P253" s="140">
        <f t="shared" si="41"/>
        <v>0</v>
      </c>
      <c r="Q253" s="140">
        <v>1.2999999999999999E-4</v>
      </c>
      <c r="R253" s="140">
        <f t="shared" si="42"/>
        <v>9.0999999999999989E-4</v>
      </c>
      <c r="S253" s="140">
        <v>0</v>
      </c>
      <c r="T253" s="141">
        <f t="shared" si="43"/>
        <v>0</v>
      </c>
      <c r="AR253" s="142" t="s">
        <v>244</v>
      </c>
      <c r="AT253" s="142" t="s">
        <v>164</v>
      </c>
      <c r="AU253" s="142" t="s">
        <v>87</v>
      </c>
      <c r="AY253" s="16" t="s">
        <v>161</v>
      </c>
      <c r="BE253" s="143">
        <f t="shared" si="44"/>
        <v>3080</v>
      </c>
      <c r="BF253" s="143">
        <f t="shared" si="45"/>
        <v>0</v>
      </c>
      <c r="BG253" s="143">
        <f t="shared" si="46"/>
        <v>0</v>
      </c>
      <c r="BH253" s="143">
        <f t="shared" si="47"/>
        <v>0</v>
      </c>
      <c r="BI253" s="143">
        <f t="shared" si="48"/>
        <v>0</v>
      </c>
      <c r="BJ253" s="16" t="s">
        <v>85</v>
      </c>
      <c r="BK253" s="143">
        <f t="shared" si="49"/>
        <v>3080</v>
      </c>
      <c r="BL253" s="16" t="s">
        <v>244</v>
      </c>
      <c r="BM253" s="142" t="s">
        <v>1602</v>
      </c>
    </row>
    <row r="254" spans="2:65" s="1" customFormat="1" ht="16.5" customHeight="1">
      <c r="B254" s="31"/>
      <c r="C254" s="131" t="s">
        <v>1043</v>
      </c>
      <c r="D254" s="131" t="s">
        <v>164</v>
      </c>
      <c r="E254" s="132" t="s">
        <v>2288</v>
      </c>
      <c r="F254" s="133" t="s">
        <v>2289</v>
      </c>
      <c r="G254" s="134" t="s">
        <v>267</v>
      </c>
      <c r="H254" s="135">
        <v>1</v>
      </c>
      <c r="I254" s="136">
        <v>420</v>
      </c>
      <c r="J254" s="137">
        <f t="shared" si="40"/>
        <v>420</v>
      </c>
      <c r="K254" s="133" t="s">
        <v>1</v>
      </c>
      <c r="L254" s="31"/>
      <c r="M254" s="138" t="s">
        <v>1</v>
      </c>
      <c r="N254" s="139" t="s">
        <v>42</v>
      </c>
      <c r="P254" s="140">
        <f t="shared" si="41"/>
        <v>0</v>
      </c>
      <c r="Q254" s="140">
        <v>4.6000000000000001E-4</v>
      </c>
      <c r="R254" s="140">
        <f t="shared" si="42"/>
        <v>4.6000000000000001E-4</v>
      </c>
      <c r="S254" s="140">
        <v>0</v>
      </c>
      <c r="T254" s="141">
        <f t="shared" si="43"/>
        <v>0</v>
      </c>
      <c r="AR254" s="142" t="s">
        <v>244</v>
      </c>
      <c r="AT254" s="142" t="s">
        <v>164</v>
      </c>
      <c r="AU254" s="142" t="s">
        <v>87</v>
      </c>
      <c r="AY254" s="16" t="s">
        <v>161</v>
      </c>
      <c r="BE254" s="143">
        <f t="shared" si="44"/>
        <v>420</v>
      </c>
      <c r="BF254" s="143">
        <f t="shared" si="45"/>
        <v>0</v>
      </c>
      <c r="BG254" s="143">
        <f t="shared" si="46"/>
        <v>0</v>
      </c>
      <c r="BH254" s="143">
        <f t="shared" si="47"/>
        <v>0</v>
      </c>
      <c r="BI254" s="143">
        <f t="shared" si="48"/>
        <v>0</v>
      </c>
      <c r="BJ254" s="16" t="s">
        <v>85</v>
      </c>
      <c r="BK254" s="143">
        <f t="shared" si="49"/>
        <v>420</v>
      </c>
      <c r="BL254" s="16" t="s">
        <v>244</v>
      </c>
      <c r="BM254" s="142" t="s">
        <v>1626</v>
      </c>
    </row>
    <row r="255" spans="2:65" s="1" customFormat="1" ht="16.5" customHeight="1">
      <c r="B255" s="31"/>
      <c r="C255" s="131" t="s">
        <v>1048</v>
      </c>
      <c r="D255" s="131" t="s">
        <v>164</v>
      </c>
      <c r="E255" s="132" t="s">
        <v>2290</v>
      </c>
      <c r="F255" s="133" t="s">
        <v>2291</v>
      </c>
      <c r="G255" s="134" t="s">
        <v>267</v>
      </c>
      <c r="H255" s="135">
        <v>1</v>
      </c>
      <c r="I255" s="136">
        <v>140</v>
      </c>
      <c r="J255" s="137">
        <f t="shared" si="40"/>
        <v>140</v>
      </c>
      <c r="K255" s="133" t="s">
        <v>1</v>
      </c>
      <c r="L255" s="31"/>
      <c r="M255" s="138" t="s">
        <v>1</v>
      </c>
      <c r="N255" s="139" t="s">
        <v>42</v>
      </c>
      <c r="P255" s="140">
        <f t="shared" si="41"/>
        <v>0</v>
      </c>
      <c r="Q255" s="140">
        <v>5.0000000000000001E-4</v>
      </c>
      <c r="R255" s="140">
        <f t="shared" si="42"/>
        <v>5.0000000000000001E-4</v>
      </c>
      <c r="S255" s="140">
        <v>0</v>
      </c>
      <c r="T255" s="141">
        <f t="shared" si="43"/>
        <v>0</v>
      </c>
      <c r="AR255" s="142" t="s">
        <v>244</v>
      </c>
      <c r="AT255" s="142" t="s">
        <v>164</v>
      </c>
      <c r="AU255" s="142" t="s">
        <v>87</v>
      </c>
      <c r="AY255" s="16" t="s">
        <v>161</v>
      </c>
      <c r="BE255" s="143">
        <f t="shared" si="44"/>
        <v>140</v>
      </c>
      <c r="BF255" s="143">
        <f t="shared" si="45"/>
        <v>0</v>
      </c>
      <c r="BG255" s="143">
        <f t="shared" si="46"/>
        <v>0</v>
      </c>
      <c r="BH255" s="143">
        <f t="shared" si="47"/>
        <v>0</v>
      </c>
      <c r="BI255" s="143">
        <f t="shared" si="48"/>
        <v>0</v>
      </c>
      <c r="BJ255" s="16" t="s">
        <v>85</v>
      </c>
      <c r="BK255" s="143">
        <f t="shared" si="49"/>
        <v>140</v>
      </c>
      <c r="BL255" s="16" t="s">
        <v>244</v>
      </c>
      <c r="BM255" s="142" t="s">
        <v>1635</v>
      </c>
    </row>
    <row r="256" spans="2:65" s="1" customFormat="1" ht="16.5" customHeight="1">
      <c r="B256" s="31"/>
      <c r="C256" s="131" t="s">
        <v>1053</v>
      </c>
      <c r="D256" s="131" t="s">
        <v>164</v>
      </c>
      <c r="E256" s="132" t="s">
        <v>2292</v>
      </c>
      <c r="F256" s="133" t="s">
        <v>2293</v>
      </c>
      <c r="G256" s="134" t="s">
        <v>267</v>
      </c>
      <c r="H256" s="135">
        <v>11</v>
      </c>
      <c r="I256" s="136">
        <v>140</v>
      </c>
      <c r="J256" s="137">
        <f t="shared" si="40"/>
        <v>1540</v>
      </c>
      <c r="K256" s="133" t="s">
        <v>1</v>
      </c>
      <c r="L256" s="31"/>
      <c r="M256" s="138" t="s">
        <v>1</v>
      </c>
      <c r="N256" s="139" t="s">
        <v>42</v>
      </c>
      <c r="P256" s="140">
        <f t="shared" si="41"/>
        <v>0</v>
      </c>
      <c r="Q256" s="140">
        <v>4.8000000000000001E-4</v>
      </c>
      <c r="R256" s="140">
        <f t="shared" si="42"/>
        <v>5.28E-3</v>
      </c>
      <c r="S256" s="140">
        <v>0</v>
      </c>
      <c r="T256" s="141">
        <f t="shared" si="43"/>
        <v>0</v>
      </c>
      <c r="AR256" s="142" t="s">
        <v>244</v>
      </c>
      <c r="AT256" s="142" t="s">
        <v>164</v>
      </c>
      <c r="AU256" s="142" t="s">
        <v>87</v>
      </c>
      <c r="AY256" s="16" t="s">
        <v>161</v>
      </c>
      <c r="BE256" s="143">
        <f t="shared" si="44"/>
        <v>1540</v>
      </c>
      <c r="BF256" s="143">
        <f t="shared" si="45"/>
        <v>0</v>
      </c>
      <c r="BG256" s="143">
        <f t="shared" si="46"/>
        <v>0</v>
      </c>
      <c r="BH256" s="143">
        <f t="shared" si="47"/>
        <v>0</v>
      </c>
      <c r="BI256" s="143">
        <f t="shared" si="48"/>
        <v>0</v>
      </c>
      <c r="BJ256" s="16" t="s">
        <v>85</v>
      </c>
      <c r="BK256" s="143">
        <f t="shared" si="49"/>
        <v>1540</v>
      </c>
      <c r="BL256" s="16" t="s">
        <v>244</v>
      </c>
      <c r="BM256" s="142" t="s">
        <v>1644</v>
      </c>
    </row>
    <row r="257" spans="2:65" s="1" customFormat="1" ht="16.5" customHeight="1">
      <c r="B257" s="31"/>
      <c r="C257" s="131" t="s">
        <v>1060</v>
      </c>
      <c r="D257" s="131" t="s">
        <v>164</v>
      </c>
      <c r="E257" s="132" t="s">
        <v>2294</v>
      </c>
      <c r="F257" s="133" t="s">
        <v>2295</v>
      </c>
      <c r="G257" s="134" t="s">
        <v>267</v>
      </c>
      <c r="H257" s="135">
        <v>2</v>
      </c>
      <c r="I257" s="136">
        <v>150</v>
      </c>
      <c r="J257" s="137">
        <f t="shared" si="40"/>
        <v>300</v>
      </c>
      <c r="K257" s="133" t="s">
        <v>1</v>
      </c>
      <c r="L257" s="31"/>
      <c r="M257" s="138" t="s">
        <v>1</v>
      </c>
      <c r="N257" s="139" t="s">
        <v>42</v>
      </c>
      <c r="P257" s="140">
        <f t="shared" si="41"/>
        <v>0</v>
      </c>
      <c r="Q257" s="140">
        <v>7.2000000000000005E-4</v>
      </c>
      <c r="R257" s="140">
        <f t="shared" si="42"/>
        <v>1.4400000000000001E-3</v>
      </c>
      <c r="S257" s="140">
        <v>0</v>
      </c>
      <c r="T257" s="141">
        <f t="shared" si="43"/>
        <v>0</v>
      </c>
      <c r="AR257" s="142" t="s">
        <v>244</v>
      </c>
      <c r="AT257" s="142" t="s">
        <v>164</v>
      </c>
      <c r="AU257" s="142" t="s">
        <v>87</v>
      </c>
      <c r="AY257" s="16" t="s">
        <v>161</v>
      </c>
      <c r="BE257" s="143">
        <f t="shared" si="44"/>
        <v>300</v>
      </c>
      <c r="BF257" s="143">
        <f t="shared" si="45"/>
        <v>0</v>
      </c>
      <c r="BG257" s="143">
        <f t="shared" si="46"/>
        <v>0</v>
      </c>
      <c r="BH257" s="143">
        <f t="shared" si="47"/>
        <v>0</v>
      </c>
      <c r="BI257" s="143">
        <f t="shared" si="48"/>
        <v>0</v>
      </c>
      <c r="BJ257" s="16" t="s">
        <v>85</v>
      </c>
      <c r="BK257" s="143">
        <f t="shared" si="49"/>
        <v>300</v>
      </c>
      <c r="BL257" s="16" t="s">
        <v>244</v>
      </c>
      <c r="BM257" s="142" t="s">
        <v>1652</v>
      </c>
    </row>
    <row r="258" spans="2:65" s="1" customFormat="1" ht="16.5" customHeight="1">
      <c r="B258" s="31"/>
      <c r="C258" s="131" t="s">
        <v>1068</v>
      </c>
      <c r="D258" s="131" t="s">
        <v>164</v>
      </c>
      <c r="E258" s="132" t="s">
        <v>2296</v>
      </c>
      <c r="F258" s="133" t="s">
        <v>2297</v>
      </c>
      <c r="G258" s="134" t="s">
        <v>267</v>
      </c>
      <c r="H258" s="135">
        <v>2</v>
      </c>
      <c r="I258" s="136">
        <v>1200</v>
      </c>
      <c r="J258" s="137">
        <f t="shared" si="40"/>
        <v>2400</v>
      </c>
      <c r="K258" s="133" t="s">
        <v>1</v>
      </c>
      <c r="L258" s="31"/>
      <c r="M258" s="138" t="s">
        <v>1</v>
      </c>
      <c r="N258" s="139" t="s">
        <v>42</v>
      </c>
      <c r="P258" s="140">
        <f t="shared" si="41"/>
        <v>0</v>
      </c>
      <c r="Q258" s="140">
        <v>8.1999999999999998E-4</v>
      </c>
      <c r="R258" s="140">
        <f t="shared" si="42"/>
        <v>1.64E-3</v>
      </c>
      <c r="S258" s="140">
        <v>0</v>
      </c>
      <c r="T258" s="141">
        <f t="shared" si="43"/>
        <v>0</v>
      </c>
      <c r="AR258" s="142" t="s">
        <v>244</v>
      </c>
      <c r="AT258" s="142" t="s">
        <v>164</v>
      </c>
      <c r="AU258" s="142" t="s">
        <v>87</v>
      </c>
      <c r="AY258" s="16" t="s">
        <v>161</v>
      </c>
      <c r="BE258" s="143">
        <f t="shared" si="44"/>
        <v>2400</v>
      </c>
      <c r="BF258" s="143">
        <f t="shared" si="45"/>
        <v>0</v>
      </c>
      <c r="BG258" s="143">
        <f t="shared" si="46"/>
        <v>0</v>
      </c>
      <c r="BH258" s="143">
        <f t="shared" si="47"/>
        <v>0</v>
      </c>
      <c r="BI258" s="143">
        <f t="shared" si="48"/>
        <v>0</v>
      </c>
      <c r="BJ258" s="16" t="s">
        <v>85</v>
      </c>
      <c r="BK258" s="143">
        <f t="shared" si="49"/>
        <v>2400</v>
      </c>
      <c r="BL258" s="16" t="s">
        <v>244</v>
      </c>
      <c r="BM258" s="142" t="s">
        <v>1662</v>
      </c>
    </row>
    <row r="259" spans="2:65" s="1" customFormat="1" ht="16.5" customHeight="1">
      <c r="B259" s="31"/>
      <c r="C259" s="131" t="s">
        <v>1072</v>
      </c>
      <c r="D259" s="131" t="s">
        <v>164</v>
      </c>
      <c r="E259" s="132" t="s">
        <v>2298</v>
      </c>
      <c r="F259" s="133" t="s">
        <v>2299</v>
      </c>
      <c r="G259" s="134" t="s">
        <v>267</v>
      </c>
      <c r="H259" s="135">
        <v>11</v>
      </c>
      <c r="I259" s="136">
        <v>175</v>
      </c>
      <c r="J259" s="137">
        <f t="shared" si="40"/>
        <v>1925</v>
      </c>
      <c r="K259" s="133" t="s">
        <v>1</v>
      </c>
      <c r="L259" s="31"/>
      <c r="M259" s="138" t="s">
        <v>1</v>
      </c>
      <c r="N259" s="139" t="s">
        <v>42</v>
      </c>
      <c r="P259" s="140">
        <f t="shared" si="41"/>
        <v>0</v>
      </c>
      <c r="Q259" s="140">
        <v>1.6000000000000001E-4</v>
      </c>
      <c r="R259" s="140">
        <f t="shared" si="42"/>
        <v>1.7600000000000001E-3</v>
      </c>
      <c r="S259" s="140">
        <v>0</v>
      </c>
      <c r="T259" s="141">
        <f t="shared" si="43"/>
        <v>0</v>
      </c>
      <c r="AR259" s="142" t="s">
        <v>244</v>
      </c>
      <c r="AT259" s="142" t="s">
        <v>164</v>
      </c>
      <c r="AU259" s="142" t="s">
        <v>87</v>
      </c>
      <c r="AY259" s="16" t="s">
        <v>161</v>
      </c>
      <c r="BE259" s="143">
        <f t="shared" si="44"/>
        <v>1925</v>
      </c>
      <c r="BF259" s="143">
        <f t="shared" si="45"/>
        <v>0</v>
      </c>
      <c r="BG259" s="143">
        <f t="shared" si="46"/>
        <v>0</v>
      </c>
      <c r="BH259" s="143">
        <f t="shared" si="47"/>
        <v>0</v>
      </c>
      <c r="BI259" s="143">
        <f t="shared" si="48"/>
        <v>0</v>
      </c>
      <c r="BJ259" s="16" t="s">
        <v>85</v>
      </c>
      <c r="BK259" s="143">
        <f t="shared" si="49"/>
        <v>1925</v>
      </c>
      <c r="BL259" s="16" t="s">
        <v>244</v>
      </c>
      <c r="BM259" s="142" t="s">
        <v>1672</v>
      </c>
    </row>
    <row r="260" spans="2:65" s="1" customFormat="1" ht="16.5" customHeight="1">
      <c r="B260" s="31"/>
      <c r="C260" s="131" t="s">
        <v>1080</v>
      </c>
      <c r="D260" s="131" t="s">
        <v>164</v>
      </c>
      <c r="E260" s="132" t="s">
        <v>2300</v>
      </c>
      <c r="F260" s="133" t="s">
        <v>2301</v>
      </c>
      <c r="G260" s="134" t="s">
        <v>267</v>
      </c>
      <c r="H260" s="135">
        <v>2</v>
      </c>
      <c r="I260" s="136">
        <v>182</v>
      </c>
      <c r="J260" s="137">
        <f t="shared" si="40"/>
        <v>364</v>
      </c>
      <c r="K260" s="133" t="s">
        <v>1</v>
      </c>
      <c r="L260" s="31"/>
      <c r="M260" s="138" t="s">
        <v>1</v>
      </c>
      <c r="N260" s="139" t="s">
        <v>42</v>
      </c>
      <c r="P260" s="140">
        <f t="shared" si="41"/>
        <v>0</v>
      </c>
      <c r="Q260" s="140">
        <v>1.8000000000000001E-4</v>
      </c>
      <c r="R260" s="140">
        <f t="shared" si="42"/>
        <v>3.6000000000000002E-4</v>
      </c>
      <c r="S260" s="140">
        <v>0</v>
      </c>
      <c r="T260" s="141">
        <f t="shared" si="43"/>
        <v>0</v>
      </c>
      <c r="AR260" s="142" t="s">
        <v>244</v>
      </c>
      <c r="AT260" s="142" t="s">
        <v>164</v>
      </c>
      <c r="AU260" s="142" t="s">
        <v>87</v>
      </c>
      <c r="AY260" s="16" t="s">
        <v>161</v>
      </c>
      <c r="BE260" s="143">
        <f t="shared" si="44"/>
        <v>364</v>
      </c>
      <c r="BF260" s="143">
        <f t="shared" si="45"/>
        <v>0</v>
      </c>
      <c r="BG260" s="143">
        <f t="shared" si="46"/>
        <v>0</v>
      </c>
      <c r="BH260" s="143">
        <f t="shared" si="47"/>
        <v>0</v>
      </c>
      <c r="BI260" s="143">
        <f t="shared" si="48"/>
        <v>0</v>
      </c>
      <c r="BJ260" s="16" t="s">
        <v>85</v>
      </c>
      <c r="BK260" s="143">
        <f t="shared" si="49"/>
        <v>364</v>
      </c>
      <c r="BL260" s="16" t="s">
        <v>244</v>
      </c>
      <c r="BM260" s="142" t="s">
        <v>1681</v>
      </c>
    </row>
    <row r="261" spans="2:65" s="1" customFormat="1" ht="16.5" customHeight="1">
      <c r="B261" s="31"/>
      <c r="C261" s="131" t="s">
        <v>1085</v>
      </c>
      <c r="D261" s="131" t="s">
        <v>164</v>
      </c>
      <c r="E261" s="132" t="s">
        <v>2302</v>
      </c>
      <c r="F261" s="133" t="s">
        <v>2303</v>
      </c>
      <c r="G261" s="134" t="s">
        <v>207</v>
      </c>
      <c r="H261" s="135">
        <v>3</v>
      </c>
      <c r="I261" s="136">
        <v>570</v>
      </c>
      <c r="J261" s="137">
        <f t="shared" si="40"/>
        <v>1710</v>
      </c>
      <c r="K261" s="133" t="s">
        <v>1</v>
      </c>
      <c r="L261" s="31"/>
      <c r="M261" s="138" t="s">
        <v>1</v>
      </c>
      <c r="N261" s="139" t="s">
        <v>42</v>
      </c>
      <c r="P261" s="140">
        <f t="shared" si="41"/>
        <v>0</v>
      </c>
      <c r="Q261" s="140">
        <v>2.0000000000000001E-4</v>
      </c>
      <c r="R261" s="140">
        <f t="shared" si="42"/>
        <v>6.0000000000000006E-4</v>
      </c>
      <c r="S261" s="140">
        <v>0</v>
      </c>
      <c r="T261" s="141">
        <f t="shared" si="43"/>
        <v>0</v>
      </c>
      <c r="AR261" s="142" t="s">
        <v>244</v>
      </c>
      <c r="AT261" s="142" t="s">
        <v>164</v>
      </c>
      <c r="AU261" s="142" t="s">
        <v>87</v>
      </c>
      <c r="AY261" s="16" t="s">
        <v>161</v>
      </c>
      <c r="BE261" s="143">
        <f t="shared" si="44"/>
        <v>1710</v>
      </c>
      <c r="BF261" s="143">
        <f t="shared" si="45"/>
        <v>0</v>
      </c>
      <c r="BG261" s="143">
        <f t="shared" si="46"/>
        <v>0</v>
      </c>
      <c r="BH261" s="143">
        <f t="shared" si="47"/>
        <v>0</v>
      </c>
      <c r="BI261" s="143">
        <f t="shared" si="48"/>
        <v>0</v>
      </c>
      <c r="BJ261" s="16" t="s">
        <v>85</v>
      </c>
      <c r="BK261" s="143">
        <f t="shared" si="49"/>
        <v>1710</v>
      </c>
      <c r="BL261" s="16" t="s">
        <v>244</v>
      </c>
      <c r="BM261" s="142" t="s">
        <v>1691</v>
      </c>
    </row>
    <row r="262" spans="2:65" s="1" customFormat="1" ht="16.5" customHeight="1">
      <c r="B262" s="31"/>
      <c r="C262" s="131" t="s">
        <v>1089</v>
      </c>
      <c r="D262" s="131" t="s">
        <v>164</v>
      </c>
      <c r="E262" s="132" t="s">
        <v>2304</v>
      </c>
      <c r="F262" s="133" t="s">
        <v>2305</v>
      </c>
      <c r="G262" s="134" t="s">
        <v>1477</v>
      </c>
      <c r="H262" s="135">
        <v>3</v>
      </c>
      <c r="I262" s="136">
        <v>8250</v>
      </c>
      <c r="J262" s="137">
        <f t="shared" si="40"/>
        <v>24750</v>
      </c>
      <c r="K262" s="133" t="s">
        <v>1</v>
      </c>
      <c r="L262" s="31"/>
      <c r="M262" s="138" t="s">
        <v>1</v>
      </c>
      <c r="N262" s="139" t="s">
        <v>42</v>
      </c>
      <c r="P262" s="140">
        <f t="shared" si="41"/>
        <v>0</v>
      </c>
      <c r="Q262" s="140">
        <v>2.0000000000000001E-4</v>
      </c>
      <c r="R262" s="140">
        <f t="shared" si="42"/>
        <v>6.0000000000000006E-4</v>
      </c>
      <c r="S262" s="140">
        <v>0</v>
      </c>
      <c r="T262" s="141">
        <f t="shared" si="43"/>
        <v>0</v>
      </c>
      <c r="AR262" s="142" t="s">
        <v>244</v>
      </c>
      <c r="AT262" s="142" t="s">
        <v>164</v>
      </c>
      <c r="AU262" s="142" t="s">
        <v>87</v>
      </c>
      <c r="AY262" s="16" t="s">
        <v>161</v>
      </c>
      <c r="BE262" s="143">
        <f t="shared" si="44"/>
        <v>24750</v>
      </c>
      <c r="BF262" s="143">
        <f t="shared" si="45"/>
        <v>0</v>
      </c>
      <c r="BG262" s="143">
        <f t="shared" si="46"/>
        <v>0</v>
      </c>
      <c r="BH262" s="143">
        <f t="shared" si="47"/>
        <v>0</v>
      </c>
      <c r="BI262" s="143">
        <f t="shared" si="48"/>
        <v>0</v>
      </c>
      <c r="BJ262" s="16" t="s">
        <v>85</v>
      </c>
      <c r="BK262" s="143">
        <f t="shared" si="49"/>
        <v>24750</v>
      </c>
      <c r="BL262" s="16" t="s">
        <v>244</v>
      </c>
      <c r="BM262" s="142" t="s">
        <v>1699</v>
      </c>
    </row>
    <row r="263" spans="2:65" s="1" customFormat="1" ht="16.5" customHeight="1">
      <c r="B263" s="31"/>
      <c r="C263" s="131" t="s">
        <v>1095</v>
      </c>
      <c r="D263" s="131" t="s">
        <v>164</v>
      </c>
      <c r="E263" s="132" t="s">
        <v>2306</v>
      </c>
      <c r="F263" s="133" t="s">
        <v>2307</v>
      </c>
      <c r="G263" s="134" t="s">
        <v>352</v>
      </c>
      <c r="H263" s="135">
        <v>0.90800000000000003</v>
      </c>
      <c r="I263" s="136">
        <v>833</v>
      </c>
      <c r="J263" s="137">
        <f t="shared" si="40"/>
        <v>756.36</v>
      </c>
      <c r="K263" s="133" t="s">
        <v>1</v>
      </c>
      <c r="L263" s="31"/>
      <c r="M263" s="168" t="s">
        <v>1</v>
      </c>
      <c r="N263" s="169" t="s">
        <v>42</v>
      </c>
      <c r="O263" s="170"/>
      <c r="P263" s="171">
        <f t="shared" si="41"/>
        <v>0</v>
      </c>
      <c r="Q263" s="171">
        <v>0</v>
      </c>
      <c r="R263" s="171">
        <f t="shared" si="42"/>
        <v>0</v>
      </c>
      <c r="S263" s="171">
        <v>0</v>
      </c>
      <c r="T263" s="172">
        <f t="shared" si="43"/>
        <v>0</v>
      </c>
      <c r="AR263" s="142" t="s">
        <v>244</v>
      </c>
      <c r="AT263" s="142" t="s">
        <v>164</v>
      </c>
      <c r="AU263" s="142" t="s">
        <v>87</v>
      </c>
      <c r="AY263" s="16" t="s">
        <v>161</v>
      </c>
      <c r="BE263" s="143">
        <f t="shared" si="44"/>
        <v>756.36</v>
      </c>
      <c r="BF263" s="143">
        <f t="shared" si="45"/>
        <v>0</v>
      </c>
      <c r="BG263" s="143">
        <f t="shared" si="46"/>
        <v>0</v>
      </c>
      <c r="BH263" s="143">
        <f t="shared" si="47"/>
        <v>0</v>
      </c>
      <c r="BI263" s="143">
        <f t="shared" si="48"/>
        <v>0</v>
      </c>
      <c r="BJ263" s="16" t="s">
        <v>85</v>
      </c>
      <c r="BK263" s="143">
        <f t="shared" si="49"/>
        <v>756.36</v>
      </c>
      <c r="BL263" s="16" t="s">
        <v>244</v>
      </c>
      <c r="BM263" s="142" t="s">
        <v>1707</v>
      </c>
    </row>
    <row r="264" spans="2:65" s="1" customFormat="1" ht="6.95" customHeight="1">
      <c r="B264" s="43"/>
      <c r="C264" s="44"/>
      <c r="D264" s="44"/>
      <c r="E264" s="44"/>
      <c r="F264" s="44"/>
      <c r="G264" s="44"/>
      <c r="H264" s="44"/>
      <c r="I264" s="44"/>
      <c r="J264" s="44"/>
      <c r="K264" s="44"/>
      <c r="L264" s="31"/>
    </row>
  </sheetData>
  <sheetProtection algorithmName="SHA-512" hashValue="LWqZ2GT7MWy2VusYoqbKSn1f9GgMr0VjtuHRoy3x+we9tffWmy0W3G4oZQlg8STNJoqkjSBOUDtsAGljHeLUCQ==" saltValue="je8RgaETn5KuzuAezQOBH2Lui4UGhUyYrg7mauBfqb1qoUeol4J6niqR4nFNJr2E3zvzWiMMID5ca4SD/UUZdw==" spinCount="100000" sheet="1" objects="1" scenarios="1" formatColumns="0" formatRows="0" autoFilter="0"/>
  <autoFilter ref="C125:K263" xr:uid="{00000000-0009-0000-0000-000003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0"/>
  <sheetViews>
    <sheetView showGridLines="0" workbookViewId="0">
      <selection activeCell="K272" sqref="K27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96</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2308</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25818457</v>
      </c>
      <c r="L17" s="31"/>
    </row>
    <row r="18" spans="2:12" s="1" customFormat="1" ht="18" customHeight="1">
      <c r="B18" s="31"/>
      <c r="E18" s="230" t="str">
        <f>'Rekapitulace stavby'!E14</f>
        <v>Hydor s.r.o.</v>
      </c>
      <c r="F18" s="212"/>
      <c r="G18" s="212"/>
      <c r="H18" s="212"/>
      <c r="I18" s="26" t="s">
        <v>27</v>
      </c>
      <c r="J18" s="27" t="str">
        <f>'Rekapitulace stavby'!AN14</f>
        <v>CZ25818457</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ROUND(J133, 2)</f>
        <v>1104256.3600000001</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ROUND((SUM(BE133:BE279)),  2)</f>
        <v>1104256.3600000001</v>
      </c>
      <c r="I33" s="91">
        <v>0.21</v>
      </c>
      <c r="J33" s="90">
        <f>ROUND(((SUM(BE133:BE279))*I33),  2)</f>
        <v>231893.84</v>
      </c>
      <c r="L33" s="31"/>
    </row>
    <row r="34" spans="2:12" s="1" customFormat="1" ht="14.45" customHeight="1">
      <c r="B34" s="31"/>
      <c r="E34" s="26" t="s">
        <v>43</v>
      </c>
      <c r="F34" s="90">
        <f>ROUND((SUM(BF133:BF279)),  2)</f>
        <v>0</v>
      </c>
      <c r="I34" s="91">
        <v>0.15</v>
      </c>
      <c r="J34" s="90">
        <f>ROUND(((SUM(BF133:BF279))*I34),  2)</f>
        <v>0</v>
      </c>
      <c r="L34" s="31"/>
    </row>
    <row r="35" spans="2:12" s="1" customFormat="1" ht="14.45" hidden="1" customHeight="1">
      <c r="B35" s="31"/>
      <c r="E35" s="26" t="s">
        <v>44</v>
      </c>
      <c r="F35" s="90">
        <f>ROUND((SUM(BG133:BG279)),  2)</f>
        <v>0</v>
      </c>
      <c r="I35" s="91">
        <v>0.21</v>
      </c>
      <c r="J35" s="90">
        <f>0</f>
        <v>0</v>
      </c>
      <c r="L35" s="31"/>
    </row>
    <row r="36" spans="2:12" s="1" customFormat="1" ht="14.45" hidden="1" customHeight="1">
      <c r="B36" s="31"/>
      <c r="E36" s="26" t="s">
        <v>45</v>
      </c>
      <c r="F36" s="90">
        <f>ROUND((SUM(BH133:BH279)),  2)</f>
        <v>0</v>
      </c>
      <c r="I36" s="91">
        <v>0.15</v>
      </c>
      <c r="J36" s="90">
        <f>0</f>
        <v>0</v>
      </c>
      <c r="L36" s="31"/>
    </row>
    <row r="37" spans="2:12" s="1" customFormat="1" ht="14.45" hidden="1" customHeight="1">
      <c r="B37" s="31"/>
      <c r="E37" s="26" t="s">
        <v>46</v>
      </c>
      <c r="F37" s="90">
        <f>ROUND((SUM(BI133:BI279)),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1336150.2000000002</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01 - 4-OBJEKT HZ - ÚSTŘEDNÍ TOPENÍ</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J133</f>
        <v>1104256.3600000003</v>
      </c>
      <c r="L96" s="31"/>
      <c r="AU96" s="16" t="s">
        <v>134</v>
      </c>
    </row>
    <row r="97" spans="2:12" s="8" customFormat="1" ht="24.95" hidden="1" customHeight="1">
      <c r="B97" s="103"/>
      <c r="D97" s="104" t="s">
        <v>2309</v>
      </c>
      <c r="E97" s="105"/>
      <c r="F97" s="105"/>
      <c r="G97" s="105"/>
      <c r="H97" s="105"/>
      <c r="I97" s="105"/>
      <c r="J97" s="106">
        <f>J134</f>
        <v>157589.82</v>
      </c>
      <c r="L97" s="103"/>
    </row>
    <row r="98" spans="2:12" s="9" customFormat="1" ht="19.899999999999999" hidden="1" customHeight="1">
      <c r="B98" s="107"/>
      <c r="D98" s="108" t="s">
        <v>2056</v>
      </c>
      <c r="E98" s="109"/>
      <c r="F98" s="109"/>
      <c r="G98" s="109"/>
      <c r="H98" s="109"/>
      <c r="I98" s="109"/>
      <c r="J98" s="110">
        <f>J135</f>
        <v>157589.82</v>
      </c>
      <c r="L98" s="107"/>
    </row>
    <row r="99" spans="2:12" s="8" customFormat="1" ht="24.95" hidden="1" customHeight="1">
      <c r="B99" s="103"/>
      <c r="D99" s="104" t="s">
        <v>2310</v>
      </c>
      <c r="E99" s="105"/>
      <c r="F99" s="105"/>
      <c r="G99" s="105"/>
      <c r="H99" s="105"/>
      <c r="I99" s="105"/>
      <c r="J99" s="106">
        <f>J144</f>
        <v>116095.44</v>
      </c>
      <c r="L99" s="103"/>
    </row>
    <row r="100" spans="2:12" s="9" customFormat="1" ht="19.899999999999999" hidden="1" customHeight="1">
      <c r="B100" s="107"/>
      <c r="D100" s="108" t="s">
        <v>2056</v>
      </c>
      <c r="E100" s="109"/>
      <c r="F100" s="109"/>
      <c r="G100" s="109"/>
      <c r="H100" s="109"/>
      <c r="I100" s="109"/>
      <c r="J100" s="110">
        <f>J145</f>
        <v>116095.44</v>
      </c>
      <c r="L100" s="107"/>
    </row>
    <row r="101" spans="2:12" s="8" customFormat="1" ht="24.95" hidden="1" customHeight="1">
      <c r="B101" s="103"/>
      <c r="D101" s="104" t="s">
        <v>2311</v>
      </c>
      <c r="E101" s="105"/>
      <c r="F101" s="105"/>
      <c r="G101" s="105"/>
      <c r="H101" s="105"/>
      <c r="I101" s="105"/>
      <c r="J101" s="106">
        <f>J159</f>
        <v>470160.52</v>
      </c>
      <c r="L101" s="103"/>
    </row>
    <row r="102" spans="2:12" s="9" customFormat="1" ht="19.899999999999999" hidden="1" customHeight="1">
      <c r="B102" s="107"/>
      <c r="D102" s="108" t="s">
        <v>2056</v>
      </c>
      <c r="E102" s="109"/>
      <c r="F102" s="109"/>
      <c r="G102" s="109"/>
      <c r="H102" s="109"/>
      <c r="I102" s="109"/>
      <c r="J102" s="110">
        <f>J160</f>
        <v>470160.52</v>
      </c>
      <c r="L102" s="107"/>
    </row>
    <row r="103" spans="2:12" s="8" customFormat="1" ht="24.95" hidden="1" customHeight="1">
      <c r="B103" s="103"/>
      <c r="D103" s="104" t="s">
        <v>2312</v>
      </c>
      <c r="E103" s="105"/>
      <c r="F103" s="105"/>
      <c r="G103" s="105"/>
      <c r="H103" s="105"/>
      <c r="I103" s="105"/>
      <c r="J103" s="106">
        <f>J191</f>
        <v>65722.97</v>
      </c>
      <c r="L103" s="103"/>
    </row>
    <row r="104" spans="2:12" s="9" customFormat="1" ht="19.899999999999999" hidden="1" customHeight="1">
      <c r="B104" s="107"/>
      <c r="D104" s="108" t="s">
        <v>2056</v>
      </c>
      <c r="E104" s="109"/>
      <c r="F104" s="109"/>
      <c r="G104" s="109"/>
      <c r="H104" s="109"/>
      <c r="I104" s="109"/>
      <c r="J104" s="110">
        <f>J192</f>
        <v>65722.97</v>
      </c>
      <c r="L104" s="107"/>
    </row>
    <row r="105" spans="2:12" s="8" customFormat="1" ht="24.95" hidden="1" customHeight="1">
      <c r="B105" s="103"/>
      <c r="D105" s="104" t="s">
        <v>2313</v>
      </c>
      <c r="E105" s="105"/>
      <c r="F105" s="105"/>
      <c r="G105" s="105"/>
      <c r="H105" s="105"/>
      <c r="I105" s="105"/>
      <c r="J105" s="106">
        <f>J230</f>
        <v>191844.05</v>
      </c>
      <c r="L105" s="103"/>
    </row>
    <row r="106" spans="2:12" s="9" customFormat="1" ht="19.899999999999999" hidden="1" customHeight="1">
      <c r="B106" s="107"/>
      <c r="D106" s="108" t="s">
        <v>2056</v>
      </c>
      <c r="E106" s="109"/>
      <c r="F106" s="109"/>
      <c r="G106" s="109"/>
      <c r="H106" s="109"/>
      <c r="I106" s="109"/>
      <c r="J106" s="110">
        <f>J231</f>
        <v>191844.05</v>
      </c>
      <c r="L106" s="107"/>
    </row>
    <row r="107" spans="2:12" s="9" customFormat="1" ht="14.85" hidden="1" customHeight="1">
      <c r="B107" s="107"/>
      <c r="D107" s="108" t="s">
        <v>2314</v>
      </c>
      <c r="E107" s="109"/>
      <c r="F107" s="109"/>
      <c r="G107" s="109"/>
      <c r="H107" s="109"/>
      <c r="I107" s="109"/>
      <c r="J107" s="110">
        <f>J252</f>
        <v>0</v>
      </c>
      <c r="L107" s="107"/>
    </row>
    <row r="108" spans="2:12" s="8" customFormat="1" ht="24.95" hidden="1" customHeight="1">
      <c r="B108" s="103"/>
      <c r="D108" s="104" t="s">
        <v>2309</v>
      </c>
      <c r="E108" s="105"/>
      <c r="F108" s="105"/>
      <c r="G108" s="105"/>
      <c r="H108" s="105"/>
      <c r="I108" s="105"/>
      <c r="J108" s="106">
        <f>J253</f>
        <v>78425.58</v>
      </c>
      <c r="L108" s="103"/>
    </row>
    <row r="109" spans="2:12" s="9" customFormat="1" ht="19.899999999999999" hidden="1" customHeight="1">
      <c r="B109" s="107"/>
      <c r="D109" s="108" t="s">
        <v>2056</v>
      </c>
      <c r="E109" s="109"/>
      <c r="F109" s="109"/>
      <c r="G109" s="109"/>
      <c r="H109" s="109"/>
      <c r="I109" s="109"/>
      <c r="J109" s="110">
        <f>J254</f>
        <v>78425.58</v>
      </c>
      <c r="L109" s="107"/>
    </row>
    <row r="110" spans="2:12" s="8" customFormat="1" ht="24.95" hidden="1" customHeight="1">
      <c r="B110" s="103"/>
      <c r="D110" s="104" t="s">
        <v>2311</v>
      </c>
      <c r="E110" s="105"/>
      <c r="F110" s="105"/>
      <c r="G110" s="105"/>
      <c r="H110" s="105"/>
      <c r="I110" s="105"/>
      <c r="J110" s="106">
        <f>J266</f>
        <v>16632.12</v>
      </c>
      <c r="L110" s="103"/>
    </row>
    <row r="111" spans="2:12" s="9" customFormat="1" ht="19.899999999999999" hidden="1" customHeight="1">
      <c r="B111" s="107"/>
      <c r="D111" s="108" t="s">
        <v>2056</v>
      </c>
      <c r="E111" s="109"/>
      <c r="F111" s="109"/>
      <c r="G111" s="109"/>
      <c r="H111" s="109"/>
      <c r="I111" s="109"/>
      <c r="J111" s="110">
        <f>J267</f>
        <v>16632.12</v>
      </c>
      <c r="L111" s="107"/>
    </row>
    <row r="112" spans="2:12" s="8" customFormat="1" ht="24.95" hidden="1" customHeight="1">
      <c r="B112" s="103"/>
      <c r="D112" s="104" t="s">
        <v>2312</v>
      </c>
      <c r="E112" s="105"/>
      <c r="F112" s="105"/>
      <c r="G112" s="105"/>
      <c r="H112" s="105"/>
      <c r="I112" s="105"/>
      <c r="J112" s="106">
        <f>J271</f>
        <v>7785.86</v>
      </c>
      <c r="L112" s="103"/>
    </row>
    <row r="113" spans="2:12" s="9" customFormat="1" ht="19.899999999999999" hidden="1" customHeight="1">
      <c r="B113" s="107"/>
      <c r="D113" s="108" t="s">
        <v>2056</v>
      </c>
      <c r="E113" s="109"/>
      <c r="F113" s="109"/>
      <c r="G113" s="109"/>
      <c r="H113" s="109"/>
      <c r="I113" s="109"/>
      <c r="J113" s="110">
        <f>J272</f>
        <v>7785.86</v>
      </c>
      <c r="L113" s="107"/>
    </row>
    <row r="114" spans="2:12" s="1" customFormat="1" ht="21.75" hidden="1" customHeight="1">
      <c r="B114" s="31"/>
      <c r="L114" s="31"/>
    </row>
    <row r="115" spans="2:12" s="1" customFormat="1" ht="6.95" hidden="1" customHeight="1">
      <c r="B115" s="43"/>
      <c r="C115" s="44"/>
      <c r="D115" s="44"/>
      <c r="E115" s="44"/>
      <c r="F115" s="44"/>
      <c r="G115" s="44"/>
      <c r="H115" s="44"/>
      <c r="I115" s="44"/>
      <c r="J115" s="44"/>
      <c r="K115" s="44"/>
      <c r="L115" s="31"/>
    </row>
    <row r="116" spans="2:12" hidden="1"/>
    <row r="117" spans="2:12" hidden="1"/>
    <row r="118" spans="2:12" hidden="1"/>
    <row r="119" spans="2:12" s="1" customFormat="1" ht="6.95" customHeight="1">
      <c r="B119" s="45"/>
      <c r="C119" s="46"/>
      <c r="D119" s="46"/>
      <c r="E119" s="46"/>
      <c r="F119" s="46"/>
      <c r="G119" s="46"/>
      <c r="H119" s="46"/>
      <c r="I119" s="46"/>
      <c r="J119" s="46"/>
      <c r="K119" s="46"/>
      <c r="L119" s="31"/>
    </row>
    <row r="120" spans="2:12" s="1" customFormat="1" ht="24.95" customHeight="1">
      <c r="B120" s="31"/>
      <c r="C120" s="20" t="s">
        <v>146</v>
      </c>
      <c r="L120" s="31"/>
    </row>
    <row r="121" spans="2:12" s="1" customFormat="1" ht="6.95" customHeight="1">
      <c r="B121" s="31"/>
      <c r="L121" s="31"/>
    </row>
    <row r="122" spans="2:12" s="1" customFormat="1" ht="12" customHeight="1">
      <c r="B122" s="31"/>
      <c r="C122" s="26" t="s">
        <v>16</v>
      </c>
      <c r="L122" s="31"/>
    </row>
    <row r="123" spans="2:12" s="1" customFormat="1" ht="26.25" customHeight="1">
      <c r="B123" s="31"/>
      <c r="E123" s="228" t="str">
        <f>E7</f>
        <v>STAVEBNÍ ÚPRAVY HASIČSKÉ ZBROJNICE HEŘMANICE - SLEZSKÁ OSTRAVA</v>
      </c>
      <c r="F123" s="229"/>
      <c r="G123" s="229"/>
      <c r="H123" s="229"/>
      <c r="L123" s="31"/>
    </row>
    <row r="124" spans="2:12" s="1" customFormat="1" ht="12" customHeight="1">
      <c r="B124" s="31"/>
      <c r="C124" s="26" t="s">
        <v>128</v>
      </c>
      <c r="L124" s="31"/>
    </row>
    <row r="125" spans="2:12" s="1" customFormat="1" ht="16.5" customHeight="1">
      <c r="B125" s="31"/>
      <c r="E125" s="222" t="str">
        <f>E9</f>
        <v>SO 01 - 4-OBJEKT HZ - ÚSTŘEDNÍ TOPENÍ</v>
      </c>
      <c r="F125" s="227"/>
      <c r="G125" s="227"/>
      <c r="H125" s="227"/>
      <c r="L125" s="31"/>
    </row>
    <row r="126" spans="2:12" s="1" customFormat="1" ht="6.95" customHeight="1">
      <c r="B126" s="31"/>
      <c r="L126" s="31"/>
    </row>
    <row r="127" spans="2:12" s="1" customFormat="1" ht="12" customHeight="1">
      <c r="B127" s="31"/>
      <c r="C127" s="26" t="s">
        <v>20</v>
      </c>
      <c r="F127" s="24" t="str">
        <f>F12</f>
        <v>SLEZSKÁ OSTRAVA</v>
      </c>
      <c r="I127" s="26" t="s">
        <v>22</v>
      </c>
      <c r="J127" s="51" t="str">
        <f>IF(J12="","",J12)</f>
        <v>10. 8. 2023</v>
      </c>
      <c r="L127" s="31"/>
    </row>
    <row r="128" spans="2:12" s="1" customFormat="1" ht="6.95" customHeight="1">
      <c r="B128" s="31"/>
      <c r="L128" s="31"/>
    </row>
    <row r="129" spans="2:65" s="1" customFormat="1" ht="15.2" customHeight="1">
      <c r="B129" s="31"/>
      <c r="C129" s="26" t="s">
        <v>24</v>
      </c>
      <c r="F129" s="24" t="str">
        <f>E15</f>
        <v>SMO - SLEZSKÁ OSTRAVA</v>
      </c>
      <c r="I129" s="26" t="s">
        <v>29</v>
      </c>
      <c r="J129" s="29" t="str">
        <f>E21</f>
        <v>SPAN s.r.o.</v>
      </c>
      <c r="L129" s="31"/>
    </row>
    <row r="130" spans="2:65" s="1" customFormat="1" ht="15.2" customHeight="1">
      <c r="B130" s="31"/>
      <c r="C130" s="26" t="s">
        <v>28</v>
      </c>
      <c r="F130" s="24" t="str">
        <f>IF(E18="","",E18)</f>
        <v>Hydor s.r.o.</v>
      </c>
      <c r="I130" s="26" t="s">
        <v>34</v>
      </c>
      <c r="J130" s="29" t="str">
        <f>E24</f>
        <v>SPAN S.R.O.</v>
      </c>
      <c r="L130" s="31"/>
    </row>
    <row r="131" spans="2:65" s="1" customFormat="1" ht="10.35" customHeight="1">
      <c r="B131" s="31"/>
      <c r="L131" s="31"/>
    </row>
    <row r="132" spans="2:65" s="10" customFormat="1" ht="29.25" customHeight="1">
      <c r="B132" s="111"/>
      <c r="C132" s="112" t="s">
        <v>147</v>
      </c>
      <c r="D132" s="113" t="s">
        <v>62</v>
      </c>
      <c r="E132" s="113" t="s">
        <v>58</v>
      </c>
      <c r="F132" s="113" t="s">
        <v>59</v>
      </c>
      <c r="G132" s="113" t="s">
        <v>148</v>
      </c>
      <c r="H132" s="113" t="s">
        <v>149</v>
      </c>
      <c r="I132" s="113" t="s">
        <v>150</v>
      </c>
      <c r="J132" s="113" t="s">
        <v>132</v>
      </c>
      <c r="K132" s="114" t="s">
        <v>151</v>
      </c>
      <c r="L132" s="111"/>
      <c r="M132" s="58" t="s">
        <v>1</v>
      </c>
      <c r="N132" s="59" t="s">
        <v>41</v>
      </c>
      <c r="O132" s="59" t="s">
        <v>152</v>
      </c>
      <c r="P132" s="59" t="s">
        <v>153</v>
      </c>
      <c r="Q132" s="59" t="s">
        <v>154</v>
      </c>
      <c r="R132" s="59" t="s">
        <v>155</v>
      </c>
      <c r="S132" s="59" t="s">
        <v>156</v>
      </c>
      <c r="T132" s="60" t="s">
        <v>157</v>
      </c>
    </row>
    <row r="133" spans="2:65" s="1" customFormat="1" ht="22.9" customHeight="1">
      <c r="B133" s="31"/>
      <c r="C133" s="63" t="s">
        <v>158</v>
      </c>
      <c r="J133" s="115">
        <f>BK133</f>
        <v>1104256.3600000003</v>
      </c>
      <c r="L133" s="31"/>
      <c r="M133" s="61"/>
      <c r="N133" s="52"/>
      <c r="O133" s="52"/>
      <c r="P133" s="116">
        <f>P134+P144+P159+P191+P230+P253+P266+P271</f>
        <v>0</v>
      </c>
      <c r="Q133" s="52"/>
      <c r="R133" s="116">
        <f>R134+R144+R159+R191+R230+R253+R266+R271</f>
        <v>0</v>
      </c>
      <c r="S133" s="52"/>
      <c r="T133" s="117">
        <f>T134+T144+T159+T191+T230+T253+T266+T271</f>
        <v>0</v>
      </c>
      <c r="AT133" s="16" t="s">
        <v>76</v>
      </c>
      <c r="AU133" s="16" t="s">
        <v>134</v>
      </c>
      <c r="BK133" s="118">
        <f>BK134+BK144+BK159+BK191+BK230+BK253+BK266+BK271</f>
        <v>1104256.3600000003</v>
      </c>
    </row>
    <row r="134" spans="2:65" s="11" customFormat="1" ht="25.9" customHeight="1">
      <c r="B134" s="119"/>
      <c r="D134" s="120" t="s">
        <v>76</v>
      </c>
      <c r="E134" s="121" t="s">
        <v>367</v>
      </c>
      <c r="F134" s="121" t="s">
        <v>2315</v>
      </c>
      <c r="I134" s="122"/>
      <c r="J134" s="123">
        <f>BK134</f>
        <v>157589.82</v>
      </c>
      <c r="L134" s="119"/>
      <c r="M134" s="124"/>
      <c r="P134" s="125">
        <f>P135</f>
        <v>0</v>
      </c>
      <c r="R134" s="125">
        <f>R135</f>
        <v>0</v>
      </c>
      <c r="T134" s="126">
        <f>T135</f>
        <v>0</v>
      </c>
      <c r="AR134" s="120" t="s">
        <v>87</v>
      </c>
      <c r="AT134" s="127" t="s">
        <v>76</v>
      </c>
      <c r="AU134" s="127" t="s">
        <v>77</v>
      </c>
      <c r="AY134" s="120" t="s">
        <v>161</v>
      </c>
      <c r="BK134" s="128">
        <f>BK135</f>
        <v>157589.82</v>
      </c>
    </row>
    <row r="135" spans="2:65" s="11" customFormat="1" ht="22.9" customHeight="1">
      <c r="B135" s="119"/>
      <c r="D135" s="120" t="s">
        <v>76</v>
      </c>
      <c r="E135" s="129" t="s">
        <v>2062</v>
      </c>
      <c r="F135" s="129" t="s">
        <v>1</v>
      </c>
      <c r="I135" s="122"/>
      <c r="J135" s="130">
        <f>BK135</f>
        <v>157589.82</v>
      </c>
      <c r="L135" s="119"/>
      <c r="M135" s="124"/>
      <c r="P135" s="125">
        <f>SUM(P136:P143)</f>
        <v>0</v>
      </c>
      <c r="R135" s="125">
        <f>SUM(R136:R143)</f>
        <v>0</v>
      </c>
      <c r="T135" s="126">
        <f>SUM(T136:T143)</f>
        <v>0</v>
      </c>
      <c r="AR135" s="120" t="s">
        <v>87</v>
      </c>
      <c r="AT135" s="127" t="s">
        <v>76</v>
      </c>
      <c r="AU135" s="127" t="s">
        <v>85</v>
      </c>
      <c r="AY135" s="120" t="s">
        <v>161</v>
      </c>
      <c r="BK135" s="128">
        <f>SUM(BK136:BK143)</f>
        <v>157589.82</v>
      </c>
    </row>
    <row r="136" spans="2:65" s="1" customFormat="1" ht="16.5" customHeight="1">
      <c r="B136" s="31"/>
      <c r="C136" s="173" t="s">
        <v>85</v>
      </c>
      <c r="D136" s="173" t="s">
        <v>614</v>
      </c>
      <c r="E136" s="174" t="s">
        <v>2316</v>
      </c>
      <c r="F136" s="175" t="s">
        <v>2317</v>
      </c>
      <c r="G136" s="176" t="s">
        <v>711</v>
      </c>
      <c r="H136" s="177">
        <v>2</v>
      </c>
      <c r="I136" s="136">
        <v>48600</v>
      </c>
      <c r="J136" s="178">
        <f t="shared" ref="J136:J143" si="0">ROUND(I136*H136,2)</f>
        <v>97200</v>
      </c>
      <c r="K136" s="175" t="s">
        <v>1</v>
      </c>
      <c r="L136" s="179"/>
      <c r="M136" s="180" t="s">
        <v>1</v>
      </c>
      <c r="N136" s="181" t="s">
        <v>42</v>
      </c>
      <c r="P136" s="140">
        <f t="shared" ref="P136:P143" si="1">O136*H136</f>
        <v>0</v>
      </c>
      <c r="Q136" s="140">
        <v>0</v>
      </c>
      <c r="R136" s="140">
        <f t="shared" ref="R136:R143" si="2">Q136*H136</f>
        <v>0</v>
      </c>
      <c r="S136" s="140">
        <v>0</v>
      </c>
      <c r="T136" s="141">
        <f t="shared" ref="T136:T143" si="3">S136*H136</f>
        <v>0</v>
      </c>
      <c r="AR136" s="142" t="s">
        <v>317</v>
      </c>
      <c r="AT136" s="142" t="s">
        <v>614</v>
      </c>
      <c r="AU136" s="142" t="s">
        <v>87</v>
      </c>
      <c r="AY136" s="16" t="s">
        <v>161</v>
      </c>
      <c r="BE136" s="143">
        <f t="shared" ref="BE136:BE143" si="4">IF(N136="základní",J136,0)</f>
        <v>97200</v>
      </c>
      <c r="BF136" s="143">
        <f t="shared" ref="BF136:BF143" si="5">IF(N136="snížená",J136,0)</f>
        <v>0</v>
      </c>
      <c r="BG136" s="143">
        <f t="shared" ref="BG136:BG143" si="6">IF(N136="zákl. přenesená",J136,0)</f>
        <v>0</v>
      </c>
      <c r="BH136" s="143">
        <f t="shared" ref="BH136:BH143" si="7">IF(N136="sníž. přenesená",J136,0)</f>
        <v>0</v>
      </c>
      <c r="BI136" s="143">
        <f t="shared" ref="BI136:BI143" si="8">IF(N136="nulová",J136,0)</f>
        <v>0</v>
      </c>
      <c r="BJ136" s="16" t="s">
        <v>85</v>
      </c>
      <c r="BK136" s="143">
        <f t="shared" ref="BK136:BK143" si="9">ROUND(I136*H136,2)</f>
        <v>97200</v>
      </c>
      <c r="BL136" s="16" t="s">
        <v>244</v>
      </c>
      <c r="BM136" s="142" t="s">
        <v>87</v>
      </c>
    </row>
    <row r="137" spans="2:65" s="1" customFormat="1" ht="16.5" customHeight="1">
      <c r="B137" s="31"/>
      <c r="C137" s="131" t="s">
        <v>87</v>
      </c>
      <c r="D137" s="131" t="s">
        <v>164</v>
      </c>
      <c r="E137" s="132" t="s">
        <v>2318</v>
      </c>
      <c r="F137" s="133" t="s">
        <v>2319</v>
      </c>
      <c r="G137" s="134" t="s">
        <v>711</v>
      </c>
      <c r="H137" s="135">
        <v>2</v>
      </c>
      <c r="I137" s="136">
        <v>2250</v>
      </c>
      <c r="J137" s="137">
        <f t="shared" si="0"/>
        <v>4500</v>
      </c>
      <c r="K137" s="133" t="s">
        <v>1</v>
      </c>
      <c r="L137" s="31"/>
      <c r="M137" s="138" t="s">
        <v>1</v>
      </c>
      <c r="N137" s="139" t="s">
        <v>42</v>
      </c>
      <c r="P137" s="140">
        <f t="shared" si="1"/>
        <v>0</v>
      </c>
      <c r="Q137" s="140">
        <v>0</v>
      </c>
      <c r="R137" s="140">
        <f t="shared" si="2"/>
        <v>0</v>
      </c>
      <c r="S137" s="140">
        <v>0</v>
      </c>
      <c r="T137" s="141">
        <f t="shared" si="3"/>
        <v>0</v>
      </c>
      <c r="AR137" s="142" t="s">
        <v>244</v>
      </c>
      <c r="AT137" s="142" t="s">
        <v>164</v>
      </c>
      <c r="AU137" s="142" t="s">
        <v>87</v>
      </c>
      <c r="AY137" s="16" t="s">
        <v>161</v>
      </c>
      <c r="BE137" s="143">
        <f t="shared" si="4"/>
        <v>4500</v>
      </c>
      <c r="BF137" s="143">
        <f t="shared" si="5"/>
        <v>0</v>
      </c>
      <c r="BG137" s="143">
        <f t="shared" si="6"/>
        <v>0</v>
      </c>
      <c r="BH137" s="143">
        <f t="shared" si="7"/>
        <v>0</v>
      </c>
      <c r="BI137" s="143">
        <f t="shared" si="8"/>
        <v>0</v>
      </c>
      <c r="BJ137" s="16" t="s">
        <v>85</v>
      </c>
      <c r="BK137" s="143">
        <f t="shared" si="9"/>
        <v>4500</v>
      </c>
      <c r="BL137" s="16" t="s">
        <v>244</v>
      </c>
      <c r="BM137" s="142" t="s">
        <v>169</v>
      </c>
    </row>
    <row r="138" spans="2:65" s="1" customFormat="1" ht="16.5" customHeight="1">
      <c r="B138" s="31"/>
      <c r="C138" s="131" t="s">
        <v>181</v>
      </c>
      <c r="D138" s="131" t="s">
        <v>164</v>
      </c>
      <c r="E138" s="132" t="s">
        <v>2320</v>
      </c>
      <c r="F138" s="133" t="s">
        <v>2321</v>
      </c>
      <c r="G138" s="134" t="s">
        <v>711</v>
      </c>
      <c r="H138" s="135">
        <v>1</v>
      </c>
      <c r="I138" s="136">
        <v>18000</v>
      </c>
      <c r="J138" s="137">
        <f t="shared" si="0"/>
        <v>18000</v>
      </c>
      <c r="K138" s="133" t="s">
        <v>1</v>
      </c>
      <c r="L138" s="31"/>
      <c r="M138" s="138" t="s">
        <v>1</v>
      </c>
      <c r="N138" s="139" t="s">
        <v>42</v>
      </c>
      <c r="P138" s="140">
        <f t="shared" si="1"/>
        <v>0</v>
      </c>
      <c r="Q138" s="140">
        <v>0</v>
      </c>
      <c r="R138" s="140">
        <f t="shared" si="2"/>
        <v>0</v>
      </c>
      <c r="S138" s="140">
        <v>0</v>
      </c>
      <c r="T138" s="141">
        <f t="shared" si="3"/>
        <v>0</v>
      </c>
      <c r="AR138" s="142" t="s">
        <v>244</v>
      </c>
      <c r="AT138" s="142" t="s">
        <v>164</v>
      </c>
      <c r="AU138" s="142" t="s">
        <v>87</v>
      </c>
      <c r="AY138" s="16" t="s">
        <v>161</v>
      </c>
      <c r="BE138" s="143">
        <f t="shared" si="4"/>
        <v>18000</v>
      </c>
      <c r="BF138" s="143">
        <f t="shared" si="5"/>
        <v>0</v>
      </c>
      <c r="BG138" s="143">
        <f t="shared" si="6"/>
        <v>0</v>
      </c>
      <c r="BH138" s="143">
        <f t="shared" si="7"/>
        <v>0</v>
      </c>
      <c r="BI138" s="143">
        <f t="shared" si="8"/>
        <v>0</v>
      </c>
      <c r="BJ138" s="16" t="s">
        <v>85</v>
      </c>
      <c r="BK138" s="143">
        <f t="shared" si="9"/>
        <v>18000</v>
      </c>
      <c r="BL138" s="16" t="s">
        <v>244</v>
      </c>
      <c r="BM138" s="142" t="s">
        <v>195</v>
      </c>
    </row>
    <row r="139" spans="2:65" s="1" customFormat="1" ht="16.5" customHeight="1">
      <c r="B139" s="31"/>
      <c r="C139" s="131" t="s">
        <v>169</v>
      </c>
      <c r="D139" s="131" t="s">
        <v>164</v>
      </c>
      <c r="E139" s="132" t="s">
        <v>2322</v>
      </c>
      <c r="F139" s="133" t="s">
        <v>2323</v>
      </c>
      <c r="G139" s="134" t="s">
        <v>711</v>
      </c>
      <c r="H139" s="135">
        <v>1</v>
      </c>
      <c r="I139" s="136">
        <v>3150</v>
      </c>
      <c r="J139" s="137">
        <f t="shared" si="0"/>
        <v>3150</v>
      </c>
      <c r="K139" s="133" t="s">
        <v>1</v>
      </c>
      <c r="L139" s="31"/>
      <c r="M139" s="138" t="s">
        <v>1</v>
      </c>
      <c r="N139" s="139" t="s">
        <v>42</v>
      </c>
      <c r="P139" s="140">
        <f t="shared" si="1"/>
        <v>0</v>
      </c>
      <c r="Q139" s="140">
        <v>0</v>
      </c>
      <c r="R139" s="140">
        <f t="shared" si="2"/>
        <v>0</v>
      </c>
      <c r="S139" s="140">
        <v>0</v>
      </c>
      <c r="T139" s="141">
        <f t="shared" si="3"/>
        <v>0</v>
      </c>
      <c r="AR139" s="142" t="s">
        <v>244</v>
      </c>
      <c r="AT139" s="142" t="s">
        <v>164</v>
      </c>
      <c r="AU139" s="142" t="s">
        <v>87</v>
      </c>
      <c r="AY139" s="16" t="s">
        <v>161</v>
      </c>
      <c r="BE139" s="143">
        <f t="shared" si="4"/>
        <v>3150</v>
      </c>
      <c r="BF139" s="143">
        <f t="shared" si="5"/>
        <v>0</v>
      </c>
      <c r="BG139" s="143">
        <f t="shared" si="6"/>
        <v>0</v>
      </c>
      <c r="BH139" s="143">
        <f t="shared" si="7"/>
        <v>0</v>
      </c>
      <c r="BI139" s="143">
        <f t="shared" si="8"/>
        <v>0</v>
      </c>
      <c r="BJ139" s="16" t="s">
        <v>85</v>
      </c>
      <c r="BK139" s="143">
        <f t="shared" si="9"/>
        <v>3150</v>
      </c>
      <c r="BL139" s="16" t="s">
        <v>244</v>
      </c>
      <c r="BM139" s="142" t="s">
        <v>204</v>
      </c>
    </row>
    <row r="140" spans="2:65" s="1" customFormat="1" ht="16.5" customHeight="1">
      <c r="B140" s="31"/>
      <c r="C140" s="131" t="s">
        <v>190</v>
      </c>
      <c r="D140" s="131" t="s">
        <v>164</v>
      </c>
      <c r="E140" s="132" t="s">
        <v>2324</v>
      </c>
      <c r="F140" s="133" t="s">
        <v>2325</v>
      </c>
      <c r="G140" s="134" t="s">
        <v>711</v>
      </c>
      <c r="H140" s="135">
        <v>1</v>
      </c>
      <c r="I140" s="136">
        <v>1800</v>
      </c>
      <c r="J140" s="137">
        <f t="shared" si="0"/>
        <v>1800</v>
      </c>
      <c r="K140" s="133" t="s">
        <v>1</v>
      </c>
      <c r="L140" s="31"/>
      <c r="M140" s="138" t="s">
        <v>1</v>
      </c>
      <c r="N140" s="139" t="s">
        <v>42</v>
      </c>
      <c r="P140" s="140">
        <f t="shared" si="1"/>
        <v>0</v>
      </c>
      <c r="Q140" s="140">
        <v>0</v>
      </c>
      <c r="R140" s="140">
        <f t="shared" si="2"/>
        <v>0</v>
      </c>
      <c r="S140" s="140">
        <v>0</v>
      </c>
      <c r="T140" s="141">
        <f t="shared" si="3"/>
        <v>0</v>
      </c>
      <c r="AR140" s="142" t="s">
        <v>244</v>
      </c>
      <c r="AT140" s="142" t="s">
        <v>164</v>
      </c>
      <c r="AU140" s="142" t="s">
        <v>87</v>
      </c>
      <c r="AY140" s="16" t="s">
        <v>161</v>
      </c>
      <c r="BE140" s="143">
        <f t="shared" si="4"/>
        <v>1800</v>
      </c>
      <c r="BF140" s="143">
        <f t="shared" si="5"/>
        <v>0</v>
      </c>
      <c r="BG140" s="143">
        <f t="shared" si="6"/>
        <v>0</v>
      </c>
      <c r="BH140" s="143">
        <f t="shared" si="7"/>
        <v>0</v>
      </c>
      <c r="BI140" s="143">
        <f t="shared" si="8"/>
        <v>0</v>
      </c>
      <c r="BJ140" s="16" t="s">
        <v>85</v>
      </c>
      <c r="BK140" s="143">
        <f t="shared" si="9"/>
        <v>1800</v>
      </c>
      <c r="BL140" s="16" t="s">
        <v>244</v>
      </c>
      <c r="BM140" s="142" t="s">
        <v>213</v>
      </c>
    </row>
    <row r="141" spans="2:65" s="1" customFormat="1" ht="16.5" customHeight="1">
      <c r="B141" s="31"/>
      <c r="C141" s="131" t="s">
        <v>195</v>
      </c>
      <c r="D141" s="131" t="s">
        <v>164</v>
      </c>
      <c r="E141" s="132" t="s">
        <v>2326</v>
      </c>
      <c r="F141" s="133" t="s">
        <v>2327</v>
      </c>
      <c r="G141" s="134" t="s">
        <v>711</v>
      </c>
      <c r="H141" s="135">
        <v>2</v>
      </c>
      <c r="I141" s="136">
        <v>14400</v>
      </c>
      <c r="J141" s="137">
        <f t="shared" si="0"/>
        <v>28800</v>
      </c>
      <c r="K141" s="133" t="s">
        <v>1</v>
      </c>
      <c r="L141" s="31"/>
      <c r="M141" s="138" t="s">
        <v>1</v>
      </c>
      <c r="N141" s="139" t="s">
        <v>42</v>
      </c>
      <c r="P141" s="140">
        <f t="shared" si="1"/>
        <v>0</v>
      </c>
      <c r="Q141" s="140">
        <v>0</v>
      </c>
      <c r="R141" s="140">
        <f t="shared" si="2"/>
        <v>0</v>
      </c>
      <c r="S141" s="140">
        <v>0</v>
      </c>
      <c r="T141" s="141">
        <f t="shared" si="3"/>
        <v>0</v>
      </c>
      <c r="AR141" s="142" t="s">
        <v>244</v>
      </c>
      <c r="AT141" s="142" t="s">
        <v>164</v>
      </c>
      <c r="AU141" s="142" t="s">
        <v>87</v>
      </c>
      <c r="AY141" s="16" t="s">
        <v>161</v>
      </c>
      <c r="BE141" s="143">
        <f t="shared" si="4"/>
        <v>28800</v>
      </c>
      <c r="BF141" s="143">
        <f t="shared" si="5"/>
        <v>0</v>
      </c>
      <c r="BG141" s="143">
        <f t="shared" si="6"/>
        <v>0</v>
      </c>
      <c r="BH141" s="143">
        <f t="shared" si="7"/>
        <v>0</v>
      </c>
      <c r="BI141" s="143">
        <f t="shared" si="8"/>
        <v>0</v>
      </c>
      <c r="BJ141" s="16" t="s">
        <v>85</v>
      </c>
      <c r="BK141" s="143">
        <f t="shared" si="9"/>
        <v>28800</v>
      </c>
      <c r="BL141" s="16" t="s">
        <v>244</v>
      </c>
      <c r="BM141" s="142" t="s">
        <v>225</v>
      </c>
    </row>
    <row r="142" spans="2:65" s="1" customFormat="1" ht="16.5" customHeight="1">
      <c r="B142" s="31"/>
      <c r="C142" s="131" t="s">
        <v>200</v>
      </c>
      <c r="D142" s="131" t="s">
        <v>164</v>
      </c>
      <c r="E142" s="132" t="s">
        <v>2328</v>
      </c>
      <c r="F142" s="133" t="s">
        <v>2329</v>
      </c>
      <c r="G142" s="134" t="s">
        <v>711</v>
      </c>
      <c r="H142" s="135">
        <v>2</v>
      </c>
      <c r="I142" s="136">
        <v>1350</v>
      </c>
      <c r="J142" s="137">
        <f t="shared" si="0"/>
        <v>2700</v>
      </c>
      <c r="K142" s="133" t="s">
        <v>1</v>
      </c>
      <c r="L142" s="31"/>
      <c r="M142" s="138" t="s">
        <v>1</v>
      </c>
      <c r="N142" s="139" t="s">
        <v>42</v>
      </c>
      <c r="P142" s="140">
        <f t="shared" si="1"/>
        <v>0</v>
      </c>
      <c r="Q142" s="140">
        <v>0</v>
      </c>
      <c r="R142" s="140">
        <f t="shared" si="2"/>
        <v>0</v>
      </c>
      <c r="S142" s="140">
        <v>0</v>
      </c>
      <c r="T142" s="141">
        <f t="shared" si="3"/>
        <v>0</v>
      </c>
      <c r="AR142" s="142" t="s">
        <v>244</v>
      </c>
      <c r="AT142" s="142" t="s">
        <v>164</v>
      </c>
      <c r="AU142" s="142" t="s">
        <v>87</v>
      </c>
      <c r="AY142" s="16" t="s">
        <v>161</v>
      </c>
      <c r="BE142" s="143">
        <f t="shared" si="4"/>
        <v>2700</v>
      </c>
      <c r="BF142" s="143">
        <f t="shared" si="5"/>
        <v>0</v>
      </c>
      <c r="BG142" s="143">
        <f t="shared" si="6"/>
        <v>0</v>
      </c>
      <c r="BH142" s="143">
        <f t="shared" si="7"/>
        <v>0</v>
      </c>
      <c r="BI142" s="143">
        <f t="shared" si="8"/>
        <v>0</v>
      </c>
      <c r="BJ142" s="16" t="s">
        <v>85</v>
      </c>
      <c r="BK142" s="143">
        <f t="shared" si="9"/>
        <v>2700</v>
      </c>
      <c r="BL142" s="16" t="s">
        <v>244</v>
      </c>
      <c r="BM142" s="142" t="s">
        <v>234</v>
      </c>
    </row>
    <row r="143" spans="2:65" s="1" customFormat="1" ht="16.5" customHeight="1">
      <c r="B143" s="31"/>
      <c r="C143" s="131" t="s">
        <v>204</v>
      </c>
      <c r="D143" s="131" t="s">
        <v>164</v>
      </c>
      <c r="E143" s="132" t="s">
        <v>2330</v>
      </c>
      <c r="F143" s="133" t="s">
        <v>2331</v>
      </c>
      <c r="G143" s="134" t="s">
        <v>2332</v>
      </c>
      <c r="H143" s="135">
        <v>0.84199999999999997</v>
      </c>
      <c r="I143" s="136">
        <v>1710</v>
      </c>
      <c r="J143" s="137">
        <f t="shared" si="0"/>
        <v>1439.82</v>
      </c>
      <c r="K143" s="133" t="s">
        <v>1</v>
      </c>
      <c r="L143" s="31"/>
      <c r="M143" s="138" t="s">
        <v>1</v>
      </c>
      <c r="N143" s="139" t="s">
        <v>42</v>
      </c>
      <c r="P143" s="140">
        <f t="shared" si="1"/>
        <v>0</v>
      </c>
      <c r="Q143" s="140">
        <v>0</v>
      </c>
      <c r="R143" s="140">
        <f t="shared" si="2"/>
        <v>0</v>
      </c>
      <c r="S143" s="140">
        <v>0</v>
      </c>
      <c r="T143" s="141">
        <f t="shared" si="3"/>
        <v>0</v>
      </c>
      <c r="AR143" s="142" t="s">
        <v>244</v>
      </c>
      <c r="AT143" s="142" t="s">
        <v>164</v>
      </c>
      <c r="AU143" s="142" t="s">
        <v>87</v>
      </c>
      <c r="AY143" s="16" t="s">
        <v>161</v>
      </c>
      <c r="BE143" s="143">
        <f t="shared" si="4"/>
        <v>1439.82</v>
      </c>
      <c r="BF143" s="143">
        <f t="shared" si="5"/>
        <v>0</v>
      </c>
      <c r="BG143" s="143">
        <f t="shared" si="6"/>
        <v>0</v>
      </c>
      <c r="BH143" s="143">
        <f t="shared" si="7"/>
        <v>0</v>
      </c>
      <c r="BI143" s="143">
        <f t="shared" si="8"/>
        <v>0</v>
      </c>
      <c r="BJ143" s="16" t="s">
        <v>85</v>
      </c>
      <c r="BK143" s="143">
        <f t="shared" si="9"/>
        <v>1439.82</v>
      </c>
      <c r="BL143" s="16" t="s">
        <v>244</v>
      </c>
      <c r="BM143" s="142" t="s">
        <v>244</v>
      </c>
    </row>
    <row r="144" spans="2:65" s="11" customFormat="1" ht="25.9" customHeight="1">
      <c r="B144" s="119"/>
      <c r="D144" s="120" t="s">
        <v>76</v>
      </c>
      <c r="E144" s="121" t="s">
        <v>2121</v>
      </c>
      <c r="F144" s="121" t="s">
        <v>2333</v>
      </c>
      <c r="I144" s="122"/>
      <c r="J144" s="123">
        <f>BK144</f>
        <v>116095.44</v>
      </c>
      <c r="L144" s="119"/>
      <c r="M144" s="124"/>
      <c r="P144" s="125">
        <f>P145</f>
        <v>0</v>
      </c>
      <c r="R144" s="125">
        <f>R145</f>
        <v>0</v>
      </c>
      <c r="T144" s="126">
        <f>T145</f>
        <v>0</v>
      </c>
      <c r="AR144" s="120" t="s">
        <v>87</v>
      </c>
      <c r="AT144" s="127" t="s">
        <v>76</v>
      </c>
      <c r="AU144" s="127" t="s">
        <v>77</v>
      </c>
      <c r="AY144" s="120" t="s">
        <v>161</v>
      </c>
      <c r="BK144" s="128">
        <f>BK145</f>
        <v>116095.44</v>
      </c>
    </row>
    <row r="145" spans="2:65" s="11" customFormat="1" ht="22.9" customHeight="1">
      <c r="B145" s="119"/>
      <c r="D145" s="120" t="s">
        <v>76</v>
      </c>
      <c r="E145" s="129" t="s">
        <v>2062</v>
      </c>
      <c r="F145" s="129" t="s">
        <v>1</v>
      </c>
      <c r="I145" s="122"/>
      <c r="J145" s="130">
        <f>BK145</f>
        <v>116095.44</v>
      </c>
      <c r="L145" s="119"/>
      <c r="M145" s="124"/>
      <c r="P145" s="125">
        <f>SUM(P146:P158)</f>
        <v>0</v>
      </c>
      <c r="R145" s="125">
        <f>SUM(R146:R158)</f>
        <v>0</v>
      </c>
      <c r="T145" s="126">
        <f>SUM(T146:T158)</f>
        <v>0</v>
      </c>
      <c r="AR145" s="120" t="s">
        <v>87</v>
      </c>
      <c r="AT145" s="127" t="s">
        <v>76</v>
      </c>
      <c r="AU145" s="127" t="s">
        <v>85</v>
      </c>
      <c r="AY145" s="120" t="s">
        <v>161</v>
      </c>
      <c r="BK145" s="128">
        <f>SUM(BK146:BK158)</f>
        <v>116095.44</v>
      </c>
    </row>
    <row r="146" spans="2:65" s="1" customFormat="1" ht="16.5" customHeight="1">
      <c r="B146" s="31"/>
      <c r="C146" s="131" t="s">
        <v>162</v>
      </c>
      <c r="D146" s="131" t="s">
        <v>164</v>
      </c>
      <c r="E146" s="132" t="s">
        <v>2334</v>
      </c>
      <c r="F146" s="133" t="s">
        <v>2335</v>
      </c>
      <c r="G146" s="134" t="s">
        <v>267</v>
      </c>
      <c r="H146" s="135">
        <v>1</v>
      </c>
      <c r="I146" s="136">
        <v>14400</v>
      </c>
      <c r="J146" s="137">
        <f t="shared" ref="J146:J154" si="10">ROUND(I146*H146,2)</f>
        <v>14400</v>
      </c>
      <c r="K146" s="133" t="s">
        <v>1</v>
      </c>
      <c r="L146" s="31"/>
      <c r="M146" s="138" t="s">
        <v>1</v>
      </c>
      <c r="N146" s="139" t="s">
        <v>42</v>
      </c>
      <c r="P146" s="140">
        <f t="shared" ref="P146:P154" si="11">O146*H146</f>
        <v>0</v>
      </c>
      <c r="Q146" s="140">
        <v>0</v>
      </c>
      <c r="R146" s="140">
        <f t="shared" ref="R146:R154" si="12">Q146*H146</f>
        <v>0</v>
      </c>
      <c r="S146" s="140">
        <v>0</v>
      </c>
      <c r="T146" s="141">
        <f t="shared" ref="T146:T154" si="13">S146*H146</f>
        <v>0</v>
      </c>
      <c r="AR146" s="142" t="s">
        <v>244</v>
      </c>
      <c r="AT146" s="142" t="s">
        <v>164</v>
      </c>
      <c r="AU146" s="142" t="s">
        <v>87</v>
      </c>
      <c r="AY146" s="16" t="s">
        <v>161</v>
      </c>
      <c r="BE146" s="143">
        <f t="shared" ref="BE146:BE154" si="14">IF(N146="základní",J146,0)</f>
        <v>14400</v>
      </c>
      <c r="BF146" s="143">
        <f t="shared" ref="BF146:BF154" si="15">IF(N146="snížená",J146,0)</f>
        <v>0</v>
      </c>
      <c r="BG146" s="143">
        <f t="shared" ref="BG146:BG154" si="16">IF(N146="zákl. přenesená",J146,0)</f>
        <v>0</v>
      </c>
      <c r="BH146" s="143">
        <f t="shared" ref="BH146:BH154" si="17">IF(N146="sníž. přenesená",J146,0)</f>
        <v>0</v>
      </c>
      <c r="BI146" s="143">
        <f t="shared" ref="BI146:BI154" si="18">IF(N146="nulová",J146,0)</f>
        <v>0</v>
      </c>
      <c r="BJ146" s="16" t="s">
        <v>85</v>
      </c>
      <c r="BK146" s="143">
        <f t="shared" ref="BK146:BK154" si="19">ROUND(I146*H146,2)</f>
        <v>14400</v>
      </c>
      <c r="BL146" s="16" t="s">
        <v>244</v>
      </c>
      <c r="BM146" s="142" t="s">
        <v>255</v>
      </c>
    </row>
    <row r="147" spans="2:65" s="1" customFormat="1" ht="21.75" customHeight="1">
      <c r="B147" s="31"/>
      <c r="C147" s="131" t="s">
        <v>213</v>
      </c>
      <c r="D147" s="131" t="s">
        <v>164</v>
      </c>
      <c r="E147" s="132" t="s">
        <v>2336</v>
      </c>
      <c r="F147" s="133" t="s">
        <v>2337</v>
      </c>
      <c r="G147" s="134" t="s">
        <v>267</v>
      </c>
      <c r="H147" s="135">
        <v>1</v>
      </c>
      <c r="I147" s="136">
        <v>6480</v>
      </c>
      <c r="J147" s="137">
        <f t="shared" si="10"/>
        <v>6480</v>
      </c>
      <c r="K147" s="133" t="s">
        <v>1</v>
      </c>
      <c r="L147" s="31"/>
      <c r="M147" s="138" t="s">
        <v>1</v>
      </c>
      <c r="N147" s="139" t="s">
        <v>42</v>
      </c>
      <c r="P147" s="140">
        <f t="shared" si="11"/>
        <v>0</v>
      </c>
      <c r="Q147" s="140">
        <v>0</v>
      </c>
      <c r="R147" s="140">
        <f t="shared" si="12"/>
        <v>0</v>
      </c>
      <c r="S147" s="140">
        <v>0</v>
      </c>
      <c r="T147" s="141">
        <f t="shared" si="13"/>
        <v>0</v>
      </c>
      <c r="AR147" s="142" t="s">
        <v>244</v>
      </c>
      <c r="AT147" s="142" t="s">
        <v>164</v>
      </c>
      <c r="AU147" s="142" t="s">
        <v>87</v>
      </c>
      <c r="AY147" s="16" t="s">
        <v>161</v>
      </c>
      <c r="BE147" s="143">
        <f t="shared" si="14"/>
        <v>6480</v>
      </c>
      <c r="BF147" s="143">
        <f t="shared" si="15"/>
        <v>0</v>
      </c>
      <c r="BG147" s="143">
        <f t="shared" si="16"/>
        <v>0</v>
      </c>
      <c r="BH147" s="143">
        <f t="shared" si="17"/>
        <v>0</v>
      </c>
      <c r="BI147" s="143">
        <f t="shared" si="18"/>
        <v>0</v>
      </c>
      <c r="BJ147" s="16" t="s">
        <v>85</v>
      </c>
      <c r="BK147" s="143">
        <f t="shared" si="19"/>
        <v>6480</v>
      </c>
      <c r="BL147" s="16" t="s">
        <v>244</v>
      </c>
      <c r="BM147" s="142" t="s">
        <v>264</v>
      </c>
    </row>
    <row r="148" spans="2:65" s="1" customFormat="1" ht="24.2" customHeight="1">
      <c r="B148" s="31"/>
      <c r="C148" s="131" t="s">
        <v>220</v>
      </c>
      <c r="D148" s="131" t="s">
        <v>164</v>
      </c>
      <c r="E148" s="132" t="s">
        <v>2338</v>
      </c>
      <c r="F148" s="133" t="s">
        <v>2339</v>
      </c>
      <c r="G148" s="134" t="s">
        <v>711</v>
      </c>
      <c r="H148" s="135">
        <v>1</v>
      </c>
      <c r="I148" s="136">
        <v>31500</v>
      </c>
      <c r="J148" s="137">
        <f t="shared" si="10"/>
        <v>31500</v>
      </c>
      <c r="K148" s="133" t="s">
        <v>1</v>
      </c>
      <c r="L148" s="31"/>
      <c r="M148" s="138" t="s">
        <v>1</v>
      </c>
      <c r="N148" s="139" t="s">
        <v>42</v>
      </c>
      <c r="P148" s="140">
        <f t="shared" si="11"/>
        <v>0</v>
      </c>
      <c r="Q148" s="140">
        <v>0</v>
      </c>
      <c r="R148" s="140">
        <f t="shared" si="12"/>
        <v>0</v>
      </c>
      <c r="S148" s="140">
        <v>0</v>
      </c>
      <c r="T148" s="141">
        <f t="shared" si="13"/>
        <v>0</v>
      </c>
      <c r="AR148" s="142" t="s">
        <v>244</v>
      </c>
      <c r="AT148" s="142" t="s">
        <v>164</v>
      </c>
      <c r="AU148" s="142" t="s">
        <v>87</v>
      </c>
      <c r="AY148" s="16" t="s">
        <v>161</v>
      </c>
      <c r="BE148" s="143">
        <f t="shared" si="14"/>
        <v>31500</v>
      </c>
      <c r="BF148" s="143">
        <f t="shared" si="15"/>
        <v>0</v>
      </c>
      <c r="BG148" s="143">
        <f t="shared" si="16"/>
        <v>0</v>
      </c>
      <c r="BH148" s="143">
        <f t="shared" si="17"/>
        <v>0</v>
      </c>
      <c r="BI148" s="143">
        <f t="shared" si="18"/>
        <v>0</v>
      </c>
      <c r="BJ148" s="16" t="s">
        <v>85</v>
      </c>
      <c r="BK148" s="143">
        <f t="shared" si="19"/>
        <v>31500</v>
      </c>
      <c r="BL148" s="16" t="s">
        <v>244</v>
      </c>
      <c r="BM148" s="142" t="s">
        <v>274</v>
      </c>
    </row>
    <row r="149" spans="2:65" s="1" customFormat="1" ht="16.5" customHeight="1">
      <c r="B149" s="31"/>
      <c r="C149" s="131" t="s">
        <v>225</v>
      </c>
      <c r="D149" s="131" t="s">
        <v>164</v>
      </c>
      <c r="E149" s="132" t="s">
        <v>2340</v>
      </c>
      <c r="F149" s="133" t="s">
        <v>2341</v>
      </c>
      <c r="G149" s="134" t="s">
        <v>711</v>
      </c>
      <c r="H149" s="135">
        <v>1</v>
      </c>
      <c r="I149" s="136">
        <v>3960</v>
      </c>
      <c r="J149" s="137">
        <f t="shared" si="10"/>
        <v>3960</v>
      </c>
      <c r="K149" s="133" t="s">
        <v>1</v>
      </c>
      <c r="L149" s="31"/>
      <c r="M149" s="138" t="s">
        <v>1</v>
      </c>
      <c r="N149" s="139" t="s">
        <v>42</v>
      </c>
      <c r="P149" s="140">
        <f t="shared" si="11"/>
        <v>0</v>
      </c>
      <c r="Q149" s="140">
        <v>0</v>
      </c>
      <c r="R149" s="140">
        <f t="shared" si="12"/>
        <v>0</v>
      </c>
      <c r="S149" s="140">
        <v>0</v>
      </c>
      <c r="T149" s="141">
        <f t="shared" si="13"/>
        <v>0</v>
      </c>
      <c r="AR149" s="142" t="s">
        <v>244</v>
      </c>
      <c r="AT149" s="142" t="s">
        <v>164</v>
      </c>
      <c r="AU149" s="142" t="s">
        <v>87</v>
      </c>
      <c r="AY149" s="16" t="s">
        <v>161</v>
      </c>
      <c r="BE149" s="143">
        <f t="shared" si="14"/>
        <v>3960</v>
      </c>
      <c r="BF149" s="143">
        <f t="shared" si="15"/>
        <v>0</v>
      </c>
      <c r="BG149" s="143">
        <f t="shared" si="16"/>
        <v>0</v>
      </c>
      <c r="BH149" s="143">
        <f t="shared" si="17"/>
        <v>0</v>
      </c>
      <c r="BI149" s="143">
        <f t="shared" si="18"/>
        <v>0</v>
      </c>
      <c r="BJ149" s="16" t="s">
        <v>85</v>
      </c>
      <c r="BK149" s="143">
        <f t="shared" si="19"/>
        <v>3960</v>
      </c>
      <c r="BL149" s="16" t="s">
        <v>244</v>
      </c>
      <c r="BM149" s="142" t="s">
        <v>282</v>
      </c>
    </row>
    <row r="150" spans="2:65" s="1" customFormat="1" ht="16.5" customHeight="1">
      <c r="B150" s="31"/>
      <c r="C150" s="131" t="s">
        <v>229</v>
      </c>
      <c r="D150" s="131" t="s">
        <v>164</v>
      </c>
      <c r="E150" s="132" t="s">
        <v>2342</v>
      </c>
      <c r="F150" s="133" t="s">
        <v>2343</v>
      </c>
      <c r="G150" s="134" t="s">
        <v>711</v>
      </c>
      <c r="H150" s="135">
        <v>1</v>
      </c>
      <c r="I150" s="136">
        <v>2700</v>
      </c>
      <c r="J150" s="137">
        <f t="shared" si="10"/>
        <v>2700</v>
      </c>
      <c r="K150" s="133" t="s">
        <v>1</v>
      </c>
      <c r="L150" s="31"/>
      <c r="M150" s="138" t="s">
        <v>1</v>
      </c>
      <c r="N150" s="139" t="s">
        <v>42</v>
      </c>
      <c r="P150" s="140">
        <f t="shared" si="11"/>
        <v>0</v>
      </c>
      <c r="Q150" s="140">
        <v>0</v>
      </c>
      <c r="R150" s="140">
        <f t="shared" si="12"/>
        <v>0</v>
      </c>
      <c r="S150" s="140">
        <v>0</v>
      </c>
      <c r="T150" s="141">
        <f t="shared" si="13"/>
        <v>0</v>
      </c>
      <c r="AR150" s="142" t="s">
        <v>244</v>
      </c>
      <c r="AT150" s="142" t="s">
        <v>164</v>
      </c>
      <c r="AU150" s="142" t="s">
        <v>87</v>
      </c>
      <c r="AY150" s="16" t="s">
        <v>161</v>
      </c>
      <c r="BE150" s="143">
        <f t="shared" si="14"/>
        <v>2700</v>
      </c>
      <c r="BF150" s="143">
        <f t="shared" si="15"/>
        <v>0</v>
      </c>
      <c r="BG150" s="143">
        <f t="shared" si="16"/>
        <v>0</v>
      </c>
      <c r="BH150" s="143">
        <f t="shared" si="17"/>
        <v>0</v>
      </c>
      <c r="BI150" s="143">
        <f t="shared" si="18"/>
        <v>0</v>
      </c>
      <c r="BJ150" s="16" t="s">
        <v>85</v>
      </c>
      <c r="BK150" s="143">
        <f t="shared" si="19"/>
        <v>2700</v>
      </c>
      <c r="BL150" s="16" t="s">
        <v>244</v>
      </c>
      <c r="BM150" s="142" t="s">
        <v>290</v>
      </c>
    </row>
    <row r="151" spans="2:65" s="1" customFormat="1" ht="16.5" customHeight="1">
      <c r="B151" s="31"/>
      <c r="C151" s="131" t="s">
        <v>234</v>
      </c>
      <c r="D151" s="131" t="s">
        <v>164</v>
      </c>
      <c r="E151" s="132" t="s">
        <v>2344</v>
      </c>
      <c r="F151" s="133" t="s">
        <v>2345</v>
      </c>
      <c r="G151" s="134" t="s">
        <v>711</v>
      </c>
      <c r="H151" s="135">
        <v>1</v>
      </c>
      <c r="I151" s="136">
        <v>270</v>
      </c>
      <c r="J151" s="137">
        <f t="shared" si="10"/>
        <v>270</v>
      </c>
      <c r="K151" s="133" t="s">
        <v>1</v>
      </c>
      <c r="L151" s="31"/>
      <c r="M151" s="138" t="s">
        <v>1</v>
      </c>
      <c r="N151" s="139" t="s">
        <v>42</v>
      </c>
      <c r="P151" s="140">
        <f t="shared" si="11"/>
        <v>0</v>
      </c>
      <c r="Q151" s="140">
        <v>0</v>
      </c>
      <c r="R151" s="140">
        <f t="shared" si="12"/>
        <v>0</v>
      </c>
      <c r="S151" s="140">
        <v>0</v>
      </c>
      <c r="T151" s="141">
        <f t="shared" si="13"/>
        <v>0</v>
      </c>
      <c r="AR151" s="142" t="s">
        <v>244</v>
      </c>
      <c r="AT151" s="142" t="s">
        <v>164</v>
      </c>
      <c r="AU151" s="142" t="s">
        <v>87</v>
      </c>
      <c r="AY151" s="16" t="s">
        <v>161</v>
      </c>
      <c r="BE151" s="143">
        <f t="shared" si="14"/>
        <v>270</v>
      </c>
      <c r="BF151" s="143">
        <f t="shared" si="15"/>
        <v>0</v>
      </c>
      <c r="BG151" s="143">
        <f t="shared" si="16"/>
        <v>0</v>
      </c>
      <c r="BH151" s="143">
        <f t="shared" si="17"/>
        <v>0</v>
      </c>
      <c r="BI151" s="143">
        <f t="shared" si="18"/>
        <v>0</v>
      </c>
      <c r="BJ151" s="16" t="s">
        <v>85</v>
      </c>
      <c r="BK151" s="143">
        <f t="shared" si="19"/>
        <v>270</v>
      </c>
      <c r="BL151" s="16" t="s">
        <v>244</v>
      </c>
      <c r="BM151" s="142" t="s">
        <v>298</v>
      </c>
    </row>
    <row r="152" spans="2:65" s="1" customFormat="1" ht="16.5" customHeight="1">
      <c r="B152" s="31"/>
      <c r="C152" s="131" t="s">
        <v>8</v>
      </c>
      <c r="D152" s="131" t="s">
        <v>164</v>
      </c>
      <c r="E152" s="132" t="s">
        <v>2346</v>
      </c>
      <c r="F152" s="133" t="s">
        <v>2347</v>
      </c>
      <c r="G152" s="134" t="s">
        <v>711</v>
      </c>
      <c r="H152" s="135">
        <v>1</v>
      </c>
      <c r="I152" s="136">
        <v>540</v>
      </c>
      <c r="J152" s="137">
        <f t="shared" si="10"/>
        <v>540</v>
      </c>
      <c r="K152" s="133" t="s">
        <v>1</v>
      </c>
      <c r="L152" s="31"/>
      <c r="M152" s="138" t="s">
        <v>1</v>
      </c>
      <c r="N152" s="139" t="s">
        <v>42</v>
      </c>
      <c r="P152" s="140">
        <f t="shared" si="11"/>
        <v>0</v>
      </c>
      <c r="Q152" s="140">
        <v>0</v>
      </c>
      <c r="R152" s="140">
        <f t="shared" si="12"/>
        <v>0</v>
      </c>
      <c r="S152" s="140">
        <v>0</v>
      </c>
      <c r="T152" s="141">
        <f t="shared" si="13"/>
        <v>0</v>
      </c>
      <c r="AR152" s="142" t="s">
        <v>244</v>
      </c>
      <c r="AT152" s="142" t="s">
        <v>164</v>
      </c>
      <c r="AU152" s="142" t="s">
        <v>87</v>
      </c>
      <c r="AY152" s="16" t="s">
        <v>161</v>
      </c>
      <c r="BE152" s="143">
        <f t="shared" si="14"/>
        <v>540</v>
      </c>
      <c r="BF152" s="143">
        <f t="shared" si="15"/>
        <v>0</v>
      </c>
      <c r="BG152" s="143">
        <f t="shared" si="16"/>
        <v>0</v>
      </c>
      <c r="BH152" s="143">
        <f t="shared" si="17"/>
        <v>0</v>
      </c>
      <c r="BI152" s="143">
        <f t="shared" si="18"/>
        <v>0</v>
      </c>
      <c r="BJ152" s="16" t="s">
        <v>85</v>
      </c>
      <c r="BK152" s="143">
        <f t="shared" si="19"/>
        <v>540</v>
      </c>
      <c r="BL152" s="16" t="s">
        <v>244</v>
      </c>
      <c r="BM152" s="142" t="s">
        <v>307</v>
      </c>
    </row>
    <row r="153" spans="2:65" s="1" customFormat="1" ht="16.5" customHeight="1">
      <c r="B153" s="31"/>
      <c r="C153" s="131" t="s">
        <v>244</v>
      </c>
      <c r="D153" s="131" t="s">
        <v>164</v>
      </c>
      <c r="E153" s="132" t="s">
        <v>2348</v>
      </c>
      <c r="F153" s="133" t="s">
        <v>2349</v>
      </c>
      <c r="G153" s="134" t="s">
        <v>711</v>
      </c>
      <c r="H153" s="135">
        <v>1</v>
      </c>
      <c r="I153" s="136">
        <v>225</v>
      </c>
      <c r="J153" s="137">
        <f t="shared" si="10"/>
        <v>225</v>
      </c>
      <c r="K153" s="133" t="s">
        <v>1</v>
      </c>
      <c r="L153" s="31"/>
      <c r="M153" s="138" t="s">
        <v>1</v>
      </c>
      <c r="N153" s="139" t="s">
        <v>42</v>
      </c>
      <c r="P153" s="140">
        <f t="shared" si="11"/>
        <v>0</v>
      </c>
      <c r="Q153" s="140">
        <v>0</v>
      </c>
      <c r="R153" s="140">
        <f t="shared" si="12"/>
        <v>0</v>
      </c>
      <c r="S153" s="140">
        <v>0</v>
      </c>
      <c r="T153" s="141">
        <f t="shared" si="13"/>
        <v>0</v>
      </c>
      <c r="AR153" s="142" t="s">
        <v>244</v>
      </c>
      <c r="AT153" s="142" t="s">
        <v>164</v>
      </c>
      <c r="AU153" s="142" t="s">
        <v>87</v>
      </c>
      <c r="AY153" s="16" t="s">
        <v>161</v>
      </c>
      <c r="BE153" s="143">
        <f t="shared" si="14"/>
        <v>225</v>
      </c>
      <c r="BF153" s="143">
        <f t="shared" si="15"/>
        <v>0</v>
      </c>
      <c r="BG153" s="143">
        <f t="shared" si="16"/>
        <v>0</v>
      </c>
      <c r="BH153" s="143">
        <f t="shared" si="17"/>
        <v>0</v>
      </c>
      <c r="BI153" s="143">
        <f t="shared" si="18"/>
        <v>0</v>
      </c>
      <c r="BJ153" s="16" t="s">
        <v>85</v>
      </c>
      <c r="BK153" s="143">
        <f t="shared" si="19"/>
        <v>225</v>
      </c>
      <c r="BL153" s="16" t="s">
        <v>244</v>
      </c>
      <c r="BM153" s="142" t="s">
        <v>317</v>
      </c>
    </row>
    <row r="154" spans="2:65" s="1" customFormat="1" ht="16.5" customHeight="1">
      <c r="B154" s="31"/>
      <c r="C154" s="131" t="s">
        <v>249</v>
      </c>
      <c r="D154" s="131" t="s">
        <v>164</v>
      </c>
      <c r="E154" s="132" t="s">
        <v>2350</v>
      </c>
      <c r="F154" s="133" t="s">
        <v>2351</v>
      </c>
      <c r="G154" s="134" t="s">
        <v>711</v>
      </c>
      <c r="H154" s="135">
        <v>4</v>
      </c>
      <c r="I154" s="136">
        <v>10800</v>
      </c>
      <c r="J154" s="137">
        <f t="shared" si="10"/>
        <v>43200</v>
      </c>
      <c r="K154" s="133" t="s">
        <v>1</v>
      </c>
      <c r="L154" s="31"/>
      <c r="M154" s="138" t="s">
        <v>1</v>
      </c>
      <c r="N154" s="139" t="s">
        <v>42</v>
      </c>
      <c r="P154" s="140">
        <f t="shared" si="11"/>
        <v>0</v>
      </c>
      <c r="Q154" s="140">
        <v>0</v>
      </c>
      <c r="R154" s="140">
        <f t="shared" si="12"/>
        <v>0</v>
      </c>
      <c r="S154" s="140">
        <v>0</v>
      </c>
      <c r="T154" s="141">
        <f t="shared" si="13"/>
        <v>0</v>
      </c>
      <c r="AR154" s="142" t="s">
        <v>244</v>
      </c>
      <c r="AT154" s="142" t="s">
        <v>164</v>
      </c>
      <c r="AU154" s="142" t="s">
        <v>87</v>
      </c>
      <c r="AY154" s="16" t="s">
        <v>161</v>
      </c>
      <c r="BE154" s="143">
        <f t="shared" si="14"/>
        <v>43200</v>
      </c>
      <c r="BF154" s="143">
        <f t="shared" si="15"/>
        <v>0</v>
      </c>
      <c r="BG154" s="143">
        <f t="shared" si="16"/>
        <v>0</v>
      </c>
      <c r="BH154" s="143">
        <f t="shared" si="17"/>
        <v>0</v>
      </c>
      <c r="BI154" s="143">
        <f t="shared" si="18"/>
        <v>0</v>
      </c>
      <c r="BJ154" s="16" t="s">
        <v>85</v>
      </c>
      <c r="BK154" s="143">
        <f t="shared" si="19"/>
        <v>43200</v>
      </c>
      <c r="BL154" s="16" t="s">
        <v>244</v>
      </c>
      <c r="BM154" s="142" t="s">
        <v>329</v>
      </c>
    </row>
    <row r="155" spans="2:65" s="1" customFormat="1" ht="117">
      <c r="B155" s="31"/>
      <c r="D155" s="144" t="s">
        <v>171</v>
      </c>
      <c r="F155" s="145" t="s">
        <v>2352</v>
      </c>
      <c r="I155" s="146"/>
      <c r="L155" s="31"/>
      <c r="M155" s="147"/>
      <c r="T155" s="55"/>
      <c r="AT155" s="16" t="s">
        <v>171</v>
      </c>
      <c r="AU155" s="16" t="s">
        <v>87</v>
      </c>
    </row>
    <row r="156" spans="2:65" s="1" customFormat="1" ht="16.5" customHeight="1">
      <c r="B156" s="31"/>
      <c r="C156" s="131" t="s">
        <v>255</v>
      </c>
      <c r="D156" s="131" t="s">
        <v>164</v>
      </c>
      <c r="E156" s="132" t="s">
        <v>2353</v>
      </c>
      <c r="F156" s="133" t="s">
        <v>2354</v>
      </c>
      <c r="G156" s="134" t="s">
        <v>711</v>
      </c>
      <c r="H156" s="135">
        <v>6</v>
      </c>
      <c r="I156" s="136">
        <v>540</v>
      </c>
      <c r="J156" s="137">
        <f>ROUND(I156*H156,2)</f>
        <v>3240</v>
      </c>
      <c r="K156" s="133" t="s">
        <v>1</v>
      </c>
      <c r="L156" s="31"/>
      <c r="M156" s="138" t="s">
        <v>1</v>
      </c>
      <c r="N156" s="139" t="s">
        <v>42</v>
      </c>
      <c r="P156" s="140">
        <f>O156*H156</f>
        <v>0</v>
      </c>
      <c r="Q156" s="140">
        <v>0</v>
      </c>
      <c r="R156" s="140">
        <f>Q156*H156</f>
        <v>0</v>
      </c>
      <c r="S156" s="140">
        <v>0</v>
      </c>
      <c r="T156" s="141">
        <f>S156*H156</f>
        <v>0</v>
      </c>
      <c r="AR156" s="142" t="s">
        <v>244</v>
      </c>
      <c r="AT156" s="142" t="s">
        <v>164</v>
      </c>
      <c r="AU156" s="142" t="s">
        <v>87</v>
      </c>
      <c r="AY156" s="16" t="s">
        <v>161</v>
      </c>
      <c r="BE156" s="143">
        <f>IF(N156="základní",J156,0)</f>
        <v>3240</v>
      </c>
      <c r="BF156" s="143">
        <f>IF(N156="snížená",J156,0)</f>
        <v>0</v>
      </c>
      <c r="BG156" s="143">
        <f>IF(N156="zákl. přenesená",J156,0)</f>
        <v>0</v>
      </c>
      <c r="BH156" s="143">
        <f>IF(N156="sníž. přenesená",J156,0)</f>
        <v>0</v>
      </c>
      <c r="BI156" s="143">
        <f>IF(N156="nulová",J156,0)</f>
        <v>0</v>
      </c>
      <c r="BJ156" s="16" t="s">
        <v>85</v>
      </c>
      <c r="BK156" s="143">
        <f>ROUND(I156*H156,2)</f>
        <v>3240</v>
      </c>
      <c r="BL156" s="16" t="s">
        <v>244</v>
      </c>
      <c r="BM156" s="142" t="s">
        <v>343</v>
      </c>
    </row>
    <row r="157" spans="2:65" s="1" customFormat="1" ht="21.75" customHeight="1">
      <c r="B157" s="31"/>
      <c r="C157" s="131" t="s">
        <v>260</v>
      </c>
      <c r="D157" s="131" t="s">
        <v>164</v>
      </c>
      <c r="E157" s="132" t="s">
        <v>2355</v>
      </c>
      <c r="F157" s="133" t="s">
        <v>2356</v>
      </c>
      <c r="G157" s="134" t="s">
        <v>711</v>
      </c>
      <c r="H157" s="135">
        <v>12</v>
      </c>
      <c r="I157" s="136">
        <v>162</v>
      </c>
      <c r="J157" s="137">
        <f>ROUND(I157*H157,2)</f>
        <v>1944</v>
      </c>
      <c r="K157" s="133" t="s">
        <v>1</v>
      </c>
      <c r="L157" s="31"/>
      <c r="M157" s="138" t="s">
        <v>1</v>
      </c>
      <c r="N157" s="139" t="s">
        <v>42</v>
      </c>
      <c r="P157" s="140">
        <f>O157*H157</f>
        <v>0</v>
      </c>
      <c r="Q157" s="140">
        <v>0</v>
      </c>
      <c r="R157" s="140">
        <f>Q157*H157</f>
        <v>0</v>
      </c>
      <c r="S157" s="140">
        <v>0</v>
      </c>
      <c r="T157" s="141">
        <f>S157*H157</f>
        <v>0</v>
      </c>
      <c r="AR157" s="142" t="s">
        <v>244</v>
      </c>
      <c r="AT157" s="142" t="s">
        <v>164</v>
      </c>
      <c r="AU157" s="142" t="s">
        <v>87</v>
      </c>
      <c r="AY157" s="16" t="s">
        <v>161</v>
      </c>
      <c r="BE157" s="143">
        <f>IF(N157="základní",J157,0)</f>
        <v>1944</v>
      </c>
      <c r="BF157" s="143">
        <f>IF(N157="snížená",J157,0)</f>
        <v>0</v>
      </c>
      <c r="BG157" s="143">
        <f>IF(N157="zákl. přenesená",J157,0)</f>
        <v>0</v>
      </c>
      <c r="BH157" s="143">
        <f>IF(N157="sníž. přenesená",J157,0)</f>
        <v>0</v>
      </c>
      <c r="BI157" s="143">
        <f>IF(N157="nulová",J157,0)</f>
        <v>0</v>
      </c>
      <c r="BJ157" s="16" t="s">
        <v>85</v>
      </c>
      <c r="BK157" s="143">
        <f>ROUND(I157*H157,2)</f>
        <v>1944</v>
      </c>
      <c r="BL157" s="16" t="s">
        <v>244</v>
      </c>
      <c r="BM157" s="142" t="s">
        <v>354</v>
      </c>
    </row>
    <row r="158" spans="2:65" s="1" customFormat="1" ht="16.5" customHeight="1">
      <c r="B158" s="31"/>
      <c r="C158" s="131" t="s">
        <v>264</v>
      </c>
      <c r="D158" s="131" t="s">
        <v>164</v>
      </c>
      <c r="E158" s="132" t="s">
        <v>2357</v>
      </c>
      <c r="F158" s="133" t="s">
        <v>2358</v>
      </c>
      <c r="G158" s="134" t="s">
        <v>2332</v>
      </c>
      <c r="H158" s="135">
        <v>4.0990000000000002</v>
      </c>
      <c r="I158" s="136">
        <v>1863</v>
      </c>
      <c r="J158" s="137">
        <f>ROUND(I158*H158,2)</f>
        <v>7636.44</v>
      </c>
      <c r="K158" s="133" t="s">
        <v>1</v>
      </c>
      <c r="L158" s="31"/>
      <c r="M158" s="138" t="s">
        <v>1</v>
      </c>
      <c r="N158" s="139" t="s">
        <v>42</v>
      </c>
      <c r="P158" s="140">
        <f>O158*H158</f>
        <v>0</v>
      </c>
      <c r="Q158" s="140">
        <v>0</v>
      </c>
      <c r="R158" s="140">
        <f>Q158*H158</f>
        <v>0</v>
      </c>
      <c r="S158" s="140">
        <v>0</v>
      </c>
      <c r="T158" s="141">
        <f>S158*H158</f>
        <v>0</v>
      </c>
      <c r="AR158" s="142" t="s">
        <v>244</v>
      </c>
      <c r="AT158" s="142" t="s">
        <v>164</v>
      </c>
      <c r="AU158" s="142" t="s">
        <v>87</v>
      </c>
      <c r="AY158" s="16" t="s">
        <v>161</v>
      </c>
      <c r="BE158" s="143">
        <f>IF(N158="základní",J158,0)</f>
        <v>7636.44</v>
      </c>
      <c r="BF158" s="143">
        <f>IF(N158="snížená",J158,0)</f>
        <v>0</v>
      </c>
      <c r="BG158" s="143">
        <f>IF(N158="zákl. přenesená",J158,0)</f>
        <v>0</v>
      </c>
      <c r="BH158" s="143">
        <f>IF(N158="sníž. přenesená",J158,0)</f>
        <v>0</v>
      </c>
      <c r="BI158" s="143">
        <f>IF(N158="nulová",J158,0)</f>
        <v>0</v>
      </c>
      <c r="BJ158" s="16" t="s">
        <v>85</v>
      </c>
      <c r="BK158" s="143">
        <f>ROUND(I158*H158,2)</f>
        <v>7636.44</v>
      </c>
      <c r="BL158" s="16" t="s">
        <v>244</v>
      </c>
      <c r="BM158" s="142" t="s">
        <v>363</v>
      </c>
    </row>
    <row r="159" spans="2:65" s="11" customFormat="1" ht="25.9" customHeight="1">
      <c r="B159" s="119"/>
      <c r="D159" s="120" t="s">
        <v>76</v>
      </c>
      <c r="E159" s="121" t="s">
        <v>2186</v>
      </c>
      <c r="F159" s="121" t="s">
        <v>2359</v>
      </c>
      <c r="I159" s="122"/>
      <c r="J159" s="123">
        <f>BK159</f>
        <v>470160.52</v>
      </c>
      <c r="L159" s="119"/>
      <c r="M159" s="124"/>
      <c r="P159" s="125">
        <f>P160</f>
        <v>0</v>
      </c>
      <c r="R159" s="125">
        <f>R160</f>
        <v>0</v>
      </c>
      <c r="T159" s="126">
        <f>T160</f>
        <v>0</v>
      </c>
      <c r="AR159" s="120" t="s">
        <v>87</v>
      </c>
      <c r="AT159" s="127" t="s">
        <v>76</v>
      </c>
      <c r="AU159" s="127" t="s">
        <v>77</v>
      </c>
      <c r="AY159" s="120" t="s">
        <v>161</v>
      </c>
      <c r="BK159" s="128">
        <f>BK160</f>
        <v>470160.52</v>
      </c>
    </row>
    <row r="160" spans="2:65" s="11" customFormat="1" ht="22.9" customHeight="1">
      <c r="B160" s="119"/>
      <c r="D160" s="120" t="s">
        <v>76</v>
      </c>
      <c r="E160" s="129" t="s">
        <v>2062</v>
      </c>
      <c r="F160" s="129" t="s">
        <v>1</v>
      </c>
      <c r="I160" s="122"/>
      <c r="J160" s="130">
        <f>BK160</f>
        <v>470160.52</v>
      </c>
      <c r="L160" s="119"/>
      <c r="M160" s="124"/>
      <c r="P160" s="125">
        <f>SUM(P161:P190)</f>
        <v>0</v>
      </c>
      <c r="R160" s="125">
        <f>SUM(R161:R190)</f>
        <v>0</v>
      </c>
      <c r="T160" s="126">
        <f>SUM(T161:T190)</f>
        <v>0</v>
      </c>
      <c r="AR160" s="120" t="s">
        <v>87</v>
      </c>
      <c r="AT160" s="127" t="s">
        <v>76</v>
      </c>
      <c r="AU160" s="127" t="s">
        <v>85</v>
      </c>
      <c r="AY160" s="120" t="s">
        <v>161</v>
      </c>
      <c r="BK160" s="128">
        <f>SUM(BK161:BK190)</f>
        <v>470160.52</v>
      </c>
    </row>
    <row r="161" spans="2:65" s="1" customFormat="1" ht="16.5" customHeight="1">
      <c r="B161" s="31"/>
      <c r="C161" s="131" t="s">
        <v>7</v>
      </c>
      <c r="D161" s="131" t="s">
        <v>164</v>
      </c>
      <c r="E161" s="132" t="s">
        <v>2360</v>
      </c>
      <c r="F161" s="133" t="s">
        <v>2361</v>
      </c>
      <c r="G161" s="134" t="s">
        <v>207</v>
      </c>
      <c r="H161" s="135">
        <v>184</v>
      </c>
      <c r="I161" s="136">
        <v>180.9</v>
      </c>
      <c r="J161" s="137">
        <f t="shared" ref="J161:J190" si="20">ROUND(I161*H161,2)</f>
        <v>33285.599999999999</v>
      </c>
      <c r="K161" s="133" t="s">
        <v>1</v>
      </c>
      <c r="L161" s="31"/>
      <c r="M161" s="138" t="s">
        <v>1</v>
      </c>
      <c r="N161" s="139" t="s">
        <v>42</v>
      </c>
      <c r="P161" s="140">
        <f t="shared" ref="P161:P190" si="21">O161*H161</f>
        <v>0</v>
      </c>
      <c r="Q161" s="140">
        <v>0</v>
      </c>
      <c r="R161" s="140">
        <f t="shared" ref="R161:R190" si="22">Q161*H161</f>
        <v>0</v>
      </c>
      <c r="S161" s="140">
        <v>0</v>
      </c>
      <c r="T161" s="141">
        <f t="shared" ref="T161:T190" si="23">S161*H161</f>
        <v>0</v>
      </c>
      <c r="AR161" s="142" t="s">
        <v>244</v>
      </c>
      <c r="AT161" s="142" t="s">
        <v>164</v>
      </c>
      <c r="AU161" s="142" t="s">
        <v>87</v>
      </c>
      <c r="AY161" s="16" t="s">
        <v>161</v>
      </c>
      <c r="BE161" s="143">
        <f t="shared" ref="BE161:BE190" si="24">IF(N161="základní",J161,0)</f>
        <v>33285.599999999999</v>
      </c>
      <c r="BF161" s="143">
        <f t="shared" ref="BF161:BF190" si="25">IF(N161="snížená",J161,0)</f>
        <v>0</v>
      </c>
      <c r="BG161" s="143">
        <f t="shared" ref="BG161:BG190" si="26">IF(N161="zákl. přenesená",J161,0)</f>
        <v>0</v>
      </c>
      <c r="BH161" s="143">
        <f t="shared" ref="BH161:BH190" si="27">IF(N161="sníž. přenesená",J161,0)</f>
        <v>0</v>
      </c>
      <c r="BI161" s="143">
        <f t="shared" ref="BI161:BI190" si="28">IF(N161="nulová",J161,0)</f>
        <v>0</v>
      </c>
      <c r="BJ161" s="16" t="s">
        <v>85</v>
      </c>
      <c r="BK161" s="143">
        <f t="shared" ref="BK161:BK190" si="29">ROUND(I161*H161,2)</f>
        <v>33285.599999999999</v>
      </c>
      <c r="BL161" s="16" t="s">
        <v>244</v>
      </c>
      <c r="BM161" s="142" t="s">
        <v>378</v>
      </c>
    </row>
    <row r="162" spans="2:65" s="1" customFormat="1" ht="16.5" customHeight="1">
      <c r="B162" s="31"/>
      <c r="C162" s="131" t="s">
        <v>274</v>
      </c>
      <c r="D162" s="131" t="s">
        <v>164</v>
      </c>
      <c r="E162" s="132" t="s">
        <v>2362</v>
      </c>
      <c r="F162" s="133" t="s">
        <v>2363</v>
      </c>
      <c r="G162" s="134" t="s">
        <v>207</v>
      </c>
      <c r="H162" s="135">
        <v>86</v>
      </c>
      <c r="I162" s="136">
        <v>225</v>
      </c>
      <c r="J162" s="137">
        <f t="shared" si="20"/>
        <v>19350</v>
      </c>
      <c r="K162" s="133" t="s">
        <v>1</v>
      </c>
      <c r="L162" s="31"/>
      <c r="M162" s="138" t="s">
        <v>1</v>
      </c>
      <c r="N162" s="139" t="s">
        <v>42</v>
      </c>
      <c r="P162" s="140">
        <f t="shared" si="21"/>
        <v>0</v>
      </c>
      <c r="Q162" s="140">
        <v>0</v>
      </c>
      <c r="R162" s="140">
        <f t="shared" si="22"/>
        <v>0</v>
      </c>
      <c r="S162" s="140">
        <v>0</v>
      </c>
      <c r="T162" s="141">
        <f t="shared" si="23"/>
        <v>0</v>
      </c>
      <c r="AR162" s="142" t="s">
        <v>244</v>
      </c>
      <c r="AT162" s="142" t="s">
        <v>164</v>
      </c>
      <c r="AU162" s="142" t="s">
        <v>87</v>
      </c>
      <c r="AY162" s="16" t="s">
        <v>161</v>
      </c>
      <c r="BE162" s="143">
        <f t="shared" si="24"/>
        <v>19350</v>
      </c>
      <c r="BF162" s="143">
        <f t="shared" si="25"/>
        <v>0</v>
      </c>
      <c r="BG162" s="143">
        <f t="shared" si="26"/>
        <v>0</v>
      </c>
      <c r="BH162" s="143">
        <f t="shared" si="27"/>
        <v>0</v>
      </c>
      <c r="BI162" s="143">
        <f t="shared" si="28"/>
        <v>0</v>
      </c>
      <c r="BJ162" s="16" t="s">
        <v>85</v>
      </c>
      <c r="BK162" s="143">
        <f t="shared" si="29"/>
        <v>19350</v>
      </c>
      <c r="BL162" s="16" t="s">
        <v>244</v>
      </c>
      <c r="BM162" s="142" t="s">
        <v>391</v>
      </c>
    </row>
    <row r="163" spans="2:65" s="1" customFormat="1" ht="16.5" customHeight="1">
      <c r="B163" s="31"/>
      <c r="C163" s="131" t="s">
        <v>278</v>
      </c>
      <c r="D163" s="131" t="s">
        <v>164</v>
      </c>
      <c r="E163" s="132" t="s">
        <v>2364</v>
      </c>
      <c r="F163" s="133" t="s">
        <v>2365</v>
      </c>
      <c r="G163" s="134" t="s">
        <v>207</v>
      </c>
      <c r="H163" s="135">
        <v>144</v>
      </c>
      <c r="I163" s="136">
        <v>315</v>
      </c>
      <c r="J163" s="137">
        <f t="shared" si="20"/>
        <v>45360</v>
      </c>
      <c r="K163" s="133" t="s">
        <v>1</v>
      </c>
      <c r="L163" s="31"/>
      <c r="M163" s="138" t="s">
        <v>1</v>
      </c>
      <c r="N163" s="139" t="s">
        <v>42</v>
      </c>
      <c r="P163" s="140">
        <f t="shared" si="21"/>
        <v>0</v>
      </c>
      <c r="Q163" s="140">
        <v>0</v>
      </c>
      <c r="R163" s="140">
        <f t="shared" si="22"/>
        <v>0</v>
      </c>
      <c r="S163" s="140">
        <v>0</v>
      </c>
      <c r="T163" s="141">
        <f t="shared" si="23"/>
        <v>0</v>
      </c>
      <c r="AR163" s="142" t="s">
        <v>244</v>
      </c>
      <c r="AT163" s="142" t="s">
        <v>164</v>
      </c>
      <c r="AU163" s="142" t="s">
        <v>87</v>
      </c>
      <c r="AY163" s="16" t="s">
        <v>161</v>
      </c>
      <c r="BE163" s="143">
        <f t="shared" si="24"/>
        <v>45360</v>
      </c>
      <c r="BF163" s="143">
        <f t="shared" si="25"/>
        <v>0</v>
      </c>
      <c r="BG163" s="143">
        <f t="shared" si="26"/>
        <v>0</v>
      </c>
      <c r="BH163" s="143">
        <f t="shared" si="27"/>
        <v>0</v>
      </c>
      <c r="BI163" s="143">
        <f t="shared" si="28"/>
        <v>0</v>
      </c>
      <c r="BJ163" s="16" t="s">
        <v>85</v>
      </c>
      <c r="BK163" s="143">
        <f t="shared" si="29"/>
        <v>45360</v>
      </c>
      <c r="BL163" s="16" t="s">
        <v>244</v>
      </c>
      <c r="BM163" s="142" t="s">
        <v>403</v>
      </c>
    </row>
    <row r="164" spans="2:65" s="1" customFormat="1" ht="16.5" customHeight="1">
      <c r="B164" s="31"/>
      <c r="C164" s="131" t="s">
        <v>282</v>
      </c>
      <c r="D164" s="131" t="s">
        <v>164</v>
      </c>
      <c r="E164" s="132" t="s">
        <v>2366</v>
      </c>
      <c r="F164" s="133" t="s">
        <v>2367</v>
      </c>
      <c r="G164" s="134" t="s">
        <v>207</v>
      </c>
      <c r="H164" s="135">
        <v>100</v>
      </c>
      <c r="I164" s="136">
        <v>414</v>
      </c>
      <c r="J164" s="137">
        <f t="shared" si="20"/>
        <v>41400</v>
      </c>
      <c r="K164" s="133" t="s">
        <v>1</v>
      </c>
      <c r="L164" s="31"/>
      <c r="M164" s="138" t="s">
        <v>1</v>
      </c>
      <c r="N164" s="139" t="s">
        <v>42</v>
      </c>
      <c r="P164" s="140">
        <f t="shared" si="21"/>
        <v>0</v>
      </c>
      <c r="Q164" s="140">
        <v>0</v>
      </c>
      <c r="R164" s="140">
        <f t="shared" si="22"/>
        <v>0</v>
      </c>
      <c r="S164" s="140">
        <v>0</v>
      </c>
      <c r="T164" s="141">
        <f t="shared" si="23"/>
        <v>0</v>
      </c>
      <c r="AR164" s="142" t="s">
        <v>244</v>
      </c>
      <c r="AT164" s="142" t="s">
        <v>164</v>
      </c>
      <c r="AU164" s="142" t="s">
        <v>87</v>
      </c>
      <c r="AY164" s="16" t="s">
        <v>161</v>
      </c>
      <c r="BE164" s="143">
        <f t="shared" si="24"/>
        <v>41400</v>
      </c>
      <c r="BF164" s="143">
        <f t="shared" si="25"/>
        <v>0</v>
      </c>
      <c r="BG164" s="143">
        <f t="shared" si="26"/>
        <v>0</v>
      </c>
      <c r="BH164" s="143">
        <f t="shared" si="27"/>
        <v>0</v>
      </c>
      <c r="BI164" s="143">
        <f t="shared" si="28"/>
        <v>0</v>
      </c>
      <c r="BJ164" s="16" t="s">
        <v>85</v>
      </c>
      <c r="BK164" s="143">
        <f t="shared" si="29"/>
        <v>41400</v>
      </c>
      <c r="BL164" s="16" t="s">
        <v>244</v>
      </c>
      <c r="BM164" s="142" t="s">
        <v>414</v>
      </c>
    </row>
    <row r="165" spans="2:65" s="1" customFormat="1" ht="16.5" customHeight="1">
      <c r="B165" s="31"/>
      <c r="C165" s="131" t="s">
        <v>286</v>
      </c>
      <c r="D165" s="131" t="s">
        <v>164</v>
      </c>
      <c r="E165" s="132" t="s">
        <v>2368</v>
      </c>
      <c r="F165" s="133" t="s">
        <v>2369</v>
      </c>
      <c r="G165" s="134" t="s">
        <v>207</v>
      </c>
      <c r="H165" s="135">
        <v>150</v>
      </c>
      <c r="I165" s="136">
        <v>441</v>
      </c>
      <c r="J165" s="137">
        <f t="shared" si="20"/>
        <v>66150</v>
      </c>
      <c r="K165" s="133" t="s">
        <v>1</v>
      </c>
      <c r="L165" s="31"/>
      <c r="M165" s="138" t="s">
        <v>1</v>
      </c>
      <c r="N165" s="139" t="s">
        <v>42</v>
      </c>
      <c r="P165" s="140">
        <f t="shared" si="21"/>
        <v>0</v>
      </c>
      <c r="Q165" s="140">
        <v>0</v>
      </c>
      <c r="R165" s="140">
        <f t="shared" si="22"/>
        <v>0</v>
      </c>
      <c r="S165" s="140">
        <v>0</v>
      </c>
      <c r="T165" s="141">
        <f t="shared" si="23"/>
        <v>0</v>
      </c>
      <c r="AR165" s="142" t="s">
        <v>244</v>
      </c>
      <c r="AT165" s="142" t="s">
        <v>164</v>
      </c>
      <c r="AU165" s="142" t="s">
        <v>87</v>
      </c>
      <c r="AY165" s="16" t="s">
        <v>161</v>
      </c>
      <c r="BE165" s="143">
        <f t="shared" si="24"/>
        <v>66150</v>
      </c>
      <c r="BF165" s="143">
        <f t="shared" si="25"/>
        <v>0</v>
      </c>
      <c r="BG165" s="143">
        <f t="shared" si="26"/>
        <v>0</v>
      </c>
      <c r="BH165" s="143">
        <f t="shared" si="27"/>
        <v>0</v>
      </c>
      <c r="BI165" s="143">
        <f t="shared" si="28"/>
        <v>0</v>
      </c>
      <c r="BJ165" s="16" t="s">
        <v>85</v>
      </c>
      <c r="BK165" s="143">
        <f t="shared" si="29"/>
        <v>66150</v>
      </c>
      <c r="BL165" s="16" t="s">
        <v>244</v>
      </c>
      <c r="BM165" s="142" t="s">
        <v>424</v>
      </c>
    </row>
    <row r="166" spans="2:65" s="1" customFormat="1" ht="16.5" customHeight="1">
      <c r="B166" s="31"/>
      <c r="C166" s="131" t="s">
        <v>290</v>
      </c>
      <c r="D166" s="131" t="s">
        <v>164</v>
      </c>
      <c r="E166" s="132" t="s">
        <v>2370</v>
      </c>
      <c r="F166" s="133" t="s">
        <v>2371</v>
      </c>
      <c r="G166" s="134" t="s">
        <v>207</v>
      </c>
      <c r="H166" s="135">
        <v>47</v>
      </c>
      <c r="I166" s="136">
        <v>612</v>
      </c>
      <c r="J166" s="137">
        <f t="shared" si="20"/>
        <v>28764</v>
      </c>
      <c r="K166" s="133" t="s">
        <v>1</v>
      </c>
      <c r="L166" s="31"/>
      <c r="M166" s="138" t="s">
        <v>1</v>
      </c>
      <c r="N166" s="139" t="s">
        <v>42</v>
      </c>
      <c r="P166" s="140">
        <f t="shared" si="21"/>
        <v>0</v>
      </c>
      <c r="Q166" s="140">
        <v>0</v>
      </c>
      <c r="R166" s="140">
        <f t="shared" si="22"/>
        <v>0</v>
      </c>
      <c r="S166" s="140">
        <v>0</v>
      </c>
      <c r="T166" s="141">
        <f t="shared" si="23"/>
        <v>0</v>
      </c>
      <c r="AR166" s="142" t="s">
        <v>244</v>
      </c>
      <c r="AT166" s="142" t="s">
        <v>164</v>
      </c>
      <c r="AU166" s="142" t="s">
        <v>87</v>
      </c>
      <c r="AY166" s="16" t="s">
        <v>161</v>
      </c>
      <c r="BE166" s="143">
        <f t="shared" si="24"/>
        <v>28764</v>
      </c>
      <c r="BF166" s="143">
        <f t="shared" si="25"/>
        <v>0</v>
      </c>
      <c r="BG166" s="143">
        <f t="shared" si="26"/>
        <v>0</v>
      </c>
      <c r="BH166" s="143">
        <f t="shared" si="27"/>
        <v>0</v>
      </c>
      <c r="BI166" s="143">
        <f t="shared" si="28"/>
        <v>0</v>
      </c>
      <c r="BJ166" s="16" t="s">
        <v>85</v>
      </c>
      <c r="BK166" s="143">
        <f t="shared" si="29"/>
        <v>28764</v>
      </c>
      <c r="BL166" s="16" t="s">
        <v>244</v>
      </c>
      <c r="BM166" s="142" t="s">
        <v>434</v>
      </c>
    </row>
    <row r="167" spans="2:65" s="1" customFormat="1" ht="16.5" customHeight="1">
      <c r="B167" s="31"/>
      <c r="C167" s="131" t="s">
        <v>294</v>
      </c>
      <c r="D167" s="131" t="s">
        <v>164</v>
      </c>
      <c r="E167" s="132" t="s">
        <v>2372</v>
      </c>
      <c r="F167" s="133" t="s">
        <v>2373</v>
      </c>
      <c r="G167" s="134" t="s">
        <v>207</v>
      </c>
      <c r="H167" s="135">
        <v>20</v>
      </c>
      <c r="I167" s="136">
        <v>855</v>
      </c>
      <c r="J167" s="137">
        <f t="shared" si="20"/>
        <v>17100</v>
      </c>
      <c r="K167" s="133" t="s">
        <v>1</v>
      </c>
      <c r="L167" s="31"/>
      <c r="M167" s="138" t="s">
        <v>1</v>
      </c>
      <c r="N167" s="139" t="s">
        <v>42</v>
      </c>
      <c r="P167" s="140">
        <f t="shared" si="21"/>
        <v>0</v>
      </c>
      <c r="Q167" s="140">
        <v>0</v>
      </c>
      <c r="R167" s="140">
        <f t="shared" si="22"/>
        <v>0</v>
      </c>
      <c r="S167" s="140">
        <v>0</v>
      </c>
      <c r="T167" s="141">
        <f t="shared" si="23"/>
        <v>0</v>
      </c>
      <c r="AR167" s="142" t="s">
        <v>244</v>
      </c>
      <c r="AT167" s="142" t="s">
        <v>164</v>
      </c>
      <c r="AU167" s="142" t="s">
        <v>87</v>
      </c>
      <c r="AY167" s="16" t="s">
        <v>161</v>
      </c>
      <c r="BE167" s="143">
        <f t="shared" si="24"/>
        <v>17100</v>
      </c>
      <c r="BF167" s="143">
        <f t="shared" si="25"/>
        <v>0</v>
      </c>
      <c r="BG167" s="143">
        <f t="shared" si="26"/>
        <v>0</v>
      </c>
      <c r="BH167" s="143">
        <f t="shared" si="27"/>
        <v>0</v>
      </c>
      <c r="BI167" s="143">
        <f t="shared" si="28"/>
        <v>0</v>
      </c>
      <c r="BJ167" s="16" t="s">
        <v>85</v>
      </c>
      <c r="BK167" s="143">
        <f t="shared" si="29"/>
        <v>17100</v>
      </c>
      <c r="BL167" s="16" t="s">
        <v>244</v>
      </c>
      <c r="BM167" s="142" t="s">
        <v>444</v>
      </c>
    </row>
    <row r="168" spans="2:65" s="1" customFormat="1" ht="16.5" customHeight="1">
      <c r="B168" s="31"/>
      <c r="C168" s="131" t="s">
        <v>298</v>
      </c>
      <c r="D168" s="131" t="s">
        <v>164</v>
      </c>
      <c r="E168" s="132" t="s">
        <v>2374</v>
      </c>
      <c r="F168" s="133" t="s">
        <v>2375</v>
      </c>
      <c r="G168" s="134" t="s">
        <v>2376</v>
      </c>
      <c r="H168" s="135">
        <v>10</v>
      </c>
      <c r="I168" s="136">
        <v>1890</v>
      </c>
      <c r="J168" s="137">
        <f t="shared" si="20"/>
        <v>18900</v>
      </c>
      <c r="K168" s="133" t="s">
        <v>1</v>
      </c>
      <c r="L168" s="31"/>
      <c r="M168" s="138" t="s">
        <v>1</v>
      </c>
      <c r="N168" s="139" t="s">
        <v>42</v>
      </c>
      <c r="P168" s="140">
        <f t="shared" si="21"/>
        <v>0</v>
      </c>
      <c r="Q168" s="140">
        <v>0</v>
      </c>
      <c r="R168" s="140">
        <f t="shared" si="22"/>
        <v>0</v>
      </c>
      <c r="S168" s="140">
        <v>0</v>
      </c>
      <c r="T168" s="141">
        <f t="shared" si="23"/>
        <v>0</v>
      </c>
      <c r="AR168" s="142" t="s">
        <v>244</v>
      </c>
      <c r="AT168" s="142" t="s">
        <v>164</v>
      </c>
      <c r="AU168" s="142" t="s">
        <v>87</v>
      </c>
      <c r="AY168" s="16" t="s">
        <v>161</v>
      </c>
      <c r="BE168" s="143">
        <f t="shared" si="24"/>
        <v>18900</v>
      </c>
      <c r="BF168" s="143">
        <f t="shared" si="25"/>
        <v>0</v>
      </c>
      <c r="BG168" s="143">
        <f t="shared" si="26"/>
        <v>0</v>
      </c>
      <c r="BH168" s="143">
        <f t="shared" si="27"/>
        <v>0</v>
      </c>
      <c r="BI168" s="143">
        <f t="shared" si="28"/>
        <v>0</v>
      </c>
      <c r="BJ168" s="16" t="s">
        <v>85</v>
      </c>
      <c r="BK168" s="143">
        <f t="shared" si="29"/>
        <v>18900</v>
      </c>
      <c r="BL168" s="16" t="s">
        <v>244</v>
      </c>
      <c r="BM168" s="142" t="s">
        <v>455</v>
      </c>
    </row>
    <row r="169" spans="2:65" s="1" customFormat="1" ht="16.5" customHeight="1">
      <c r="B169" s="31"/>
      <c r="C169" s="131" t="s">
        <v>303</v>
      </c>
      <c r="D169" s="131" t="s">
        <v>164</v>
      </c>
      <c r="E169" s="132" t="s">
        <v>2377</v>
      </c>
      <c r="F169" s="133" t="s">
        <v>2378</v>
      </c>
      <c r="G169" s="134" t="s">
        <v>207</v>
      </c>
      <c r="H169" s="135">
        <v>184</v>
      </c>
      <c r="I169" s="136">
        <v>28.8</v>
      </c>
      <c r="J169" s="137">
        <f t="shared" si="20"/>
        <v>5299.2</v>
      </c>
      <c r="K169" s="133" t="s">
        <v>1</v>
      </c>
      <c r="L169" s="31"/>
      <c r="M169" s="138" t="s">
        <v>1</v>
      </c>
      <c r="N169" s="139" t="s">
        <v>42</v>
      </c>
      <c r="P169" s="140">
        <f t="shared" si="21"/>
        <v>0</v>
      </c>
      <c r="Q169" s="140">
        <v>0</v>
      </c>
      <c r="R169" s="140">
        <f t="shared" si="22"/>
        <v>0</v>
      </c>
      <c r="S169" s="140">
        <v>0</v>
      </c>
      <c r="T169" s="141">
        <f t="shared" si="23"/>
        <v>0</v>
      </c>
      <c r="AR169" s="142" t="s">
        <v>244</v>
      </c>
      <c r="AT169" s="142" t="s">
        <v>164</v>
      </c>
      <c r="AU169" s="142" t="s">
        <v>87</v>
      </c>
      <c r="AY169" s="16" t="s">
        <v>161</v>
      </c>
      <c r="BE169" s="143">
        <f t="shared" si="24"/>
        <v>5299.2</v>
      </c>
      <c r="BF169" s="143">
        <f t="shared" si="25"/>
        <v>0</v>
      </c>
      <c r="BG169" s="143">
        <f t="shared" si="26"/>
        <v>0</v>
      </c>
      <c r="BH169" s="143">
        <f t="shared" si="27"/>
        <v>0</v>
      </c>
      <c r="BI169" s="143">
        <f t="shared" si="28"/>
        <v>0</v>
      </c>
      <c r="BJ169" s="16" t="s">
        <v>85</v>
      </c>
      <c r="BK169" s="143">
        <f t="shared" si="29"/>
        <v>5299.2</v>
      </c>
      <c r="BL169" s="16" t="s">
        <v>244</v>
      </c>
      <c r="BM169" s="142" t="s">
        <v>466</v>
      </c>
    </row>
    <row r="170" spans="2:65" s="1" customFormat="1" ht="16.5" customHeight="1">
      <c r="B170" s="31"/>
      <c r="C170" s="131" t="s">
        <v>307</v>
      </c>
      <c r="D170" s="131" t="s">
        <v>164</v>
      </c>
      <c r="E170" s="132" t="s">
        <v>2379</v>
      </c>
      <c r="F170" s="133" t="s">
        <v>2380</v>
      </c>
      <c r="G170" s="134" t="s">
        <v>207</v>
      </c>
      <c r="H170" s="135">
        <v>86</v>
      </c>
      <c r="I170" s="136">
        <v>29.7</v>
      </c>
      <c r="J170" s="137">
        <f t="shared" si="20"/>
        <v>2554.1999999999998</v>
      </c>
      <c r="K170" s="133" t="s">
        <v>1</v>
      </c>
      <c r="L170" s="31"/>
      <c r="M170" s="138" t="s">
        <v>1</v>
      </c>
      <c r="N170" s="139" t="s">
        <v>42</v>
      </c>
      <c r="P170" s="140">
        <f t="shared" si="21"/>
        <v>0</v>
      </c>
      <c r="Q170" s="140">
        <v>0</v>
      </c>
      <c r="R170" s="140">
        <f t="shared" si="22"/>
        <v>0</v>
      </c>
      <c r="S170" s="140">
        <v>0</v>
      </c>
      <c r="T170" s="141">
        <f t="shared" si="23"/>
        <v>0</v>
      </c>
      <c r="AR170" s="142" t="s">
        <v>244</v>
      </c>
      <c r="AT170" s="142" t="s">
        <v>164</v>
      </c>
      <c r="AU170" s="142" t="s">
        <v>87</v>
      </c>
      <c r="AY170" s="16" t="s">
        <v>161</v>
      </c>
      <c r="BE170" s="143">
        <f t="shared" si="24"/>
        <v>2554.1999999999998</v>
      </c>
      <c r="BF170" s="143">
        <f t="shared" si="25"/>
        <v>0</v>
      </c>
      <c r="BG170" s="143">
        <f t="shared" si="26"/>
        <v>0</v>
      </c>
      <c r="BH170" s="143">
        <f t="shared" si="27"/>
        <v>0</v>
      </c>
      <c r="BI170" s="143">
        <f t="shared" si="28"/>
        <v>0</v>
      </c>
      <c r="BJ170" s="16" t="s">
        <v>85</v>
      </c>
      <c r="BK170" s="143">
        <f t="shared" si="29"/>
        <v>2554.1999999999998</v>
      </c>
      <c r="BL170" s="16" t="s">
        <v>244</v>
      </c>
      <c r="BM170" s="142" t="s">
        <v>476</v>
      </c>
    </row>
    <row r="171" spans="2:65" s="1" customFormat="1" ht="16.5" customHeight="1">
      <c r="B171" s="31"/>
      <c r="C171" s="131" t="s">
        <v>312</v>
      </c>
      <c r="D171" s="131" t="s">
        <v>164</v>
      </c>
      <c r="E171" s="132" t="s">
        <v>2381</v>
      </c>
      <c r="F171" s="133" t="s">
        <v>2382</v>
      </c>
      <c r="G171" s="134" t="s">
        <v>207</v>
      </c>
      <c r="H171" s="135">
        <v>80</v>
      </c>
      <c r="I171" s="136">
        <v>32.4</v>
      </c>
      <c r="J171" s="137">
        <f t="shared" si="20"/>
        <v>2592</v>
      </c>
      <c r="K171" s="133" t="s">
        <v>1</v>
      </c>
      <c r="L171" s="31"/>
      <c r="M171" s="138" t="s">
        <v>1</v>
      </c>
      <c r="N171" s="139" t="s">
        <v>42</v>
      </c>
      <c r="P171" s="140">
        <f t="shared" si="21"/>
        <v>0</v>
      </c>
      <c r="Q171" s="140">
        <v>0</v>
      </c>
      <c r="R171" s="140">
        <f t="shared" si="22"/>
        <v>0</v>
      </c>
      <c r="S171" s="140">
        <v>0</v>
      </c>
      <c r="T171" s="141">
        <f t="shared" si="23"/>
        <v>0</v>
      </c>
      <c r="AR171" s="142" t="s">
        <v>244</v>
      </c>
      <c r="AT171" s="142" t="s">
        <v>164</v>
      </c>
      <c r="AU171" s="142" t="s">
        <v>87</v>
      </c>
      <c r="AY171" s="16" t="s">
        <v>161</v>
      </c>
      <c r="BE171" s="143">
        <f t="shared" si="24"/>
        <v>2592</v>
      </c>
      <c r="BF171" s="143">
        <f t="shared" si="25"/>
        <v>0</v>
      </c>
      <c r="BG171" s="143">
        <f t="shared" si="26"/>
        <v>0</v>
      </c>
      <c r="BH171" s="143">
        <f t="shared" si="27"/>
        <v>0</v>
      </c>
      <c r="BI171" s="143">
        <f t="shared" si="28"/>
        <v>0</v>
      </c>
      <c r="BJ171" s="16" t="s">
        <v>85</v>
      </c>
      <c r="BK171" s="143">
        <f t="shared" si="29"/>
        <v>2592</v>
      </c>
      <c r="BL171" s="16" t="s">
        <v>244</v>
      </c>
      <c r="BM171" s="142" t="s">
        <v>486</v>
      </c>
    </row>
    <row r="172" spans="2:65" s="1" customFormat="1" ht="16.5" customHeight="1">
      <c r="B172" s="31"/>
      <c r="C172" s="131" t="s">
        <v>317</v>
      </c>
      <c r="D172" s="131" t="s">
        <v>164</v>
      </c>
      <c r="E172" s="132" t="s">
        <v>2383</v>
      </c>
      <c r="F172" s="133" t="s">
        <v>2384</v>
      </c>
      <c r="G172" s="134" t="s">
        <v>207</v>
      </c>
      <c r="H172" s="135">
        <v>66</v>
      </c>
      <c r="I172" s="136">
        <v>36</v>
      </c>
      <c r="J172" s="137">
        <f t="shared" si="20"/>
        <v>2376</v>
      </c>
      <c r="K172" s="133" t="s">
        <v>1</v>
      </c>
      <c r="L172" s="31"/>
      <c r="M172" s="138" t="s">
        <v>1</v>
      </c>
      <c r="N172" s="139" t="s">
        <v>42</v>
      </c>
      <c r="P172" s="140">
        <f t="shared" si="21"/>
        <v>0</v>
      </c>
      <c r="Q172" s="140">
        <v>0</v>
      </c>
      <c r="R172" s="140">
        <f t="shared" si="22"/>
        <v>0</v>
      </c>
      <c r="S172" s="140">
        <v>0</v>
      </c>
      <c r="T172" s="141">
        <f t="shared" si="23"/>
        <v>0</v>
      </c>
      <c r="AR172" s="142" t="s">
        <v>244</v>
      </c>
      <c r="AT172" s="142" t="s">
        <v>164</v>
      </c>
      <c r="AU172" s="142" t="s">
        <v>87</v>
      </c>
      <c r="AY172" s="16" t="s">
        <v>161</v>
      </c>
      <c r="BE172" s="143">
        <f t="shared" si="24"/>
        <v>2376</v>
      </c>
      <c r="BF172" s="143">
        <f t="shared" si="25"/>
        <v>0</v>
      </c>
      <c r="BG172" s="143">
        <f t="shared" si="26"/>
        <v>0</v>
      </c>
      <c r="BH172" s="143">
        <f t="shared" si="27"/>
        <v>0</v>
      </c>
      <c r="BI172" s="143">
        <f t="shared" si="28"/>
        <v>0</v>
      </c>
      <c r="BJ172" s="16" t="s">
        <v>85</v>
      </c>
      <c r="BK172" s="143">
        <f t="shared" si="29"/>
        <v>2376</v>
      </c>
      <c r="BL172" s="16" t="s">
        <v>244</v>
      </c>
      <c r="BM172" s="142" t="s">
        <v>765</v>
      </c>
    </row>
    <row r="173" spans="2:65" s="1" customFormat="1" ht="16.5" customHeight="1">
      <c r="B173" s="31"/>
      <c r="C173" s="131" t="s">
        <v>323</v>
      </c>
      <c r="D173" s="131" t="s">
        <v>164</v>
      </c>
      <c r="E173" s="132" t="s">
        <v>2385</v>
      </c>
      <c r="F173" s="133" t="s">
        <v>2386</v>
      </c>
      <c r="G173" s="134" t="s">
        <v>207</v>
      </c>
      <c r="H173" s="135">
        <v>116</v>
      </c>
      <c r="I173" s="136">
        <v>40.5</v>
      </c>
      <c r="J173" s="137">
        <f t="shared" si="20"/>
        <v>4698</v>
      </c>
      <c r="K173" s="133" t="s">
        <v>1</v>
      </c>
      <c r="L173" s="31"/>
      <c r="M173" s="138" t="s">
        <v>1</v>
      </c>
      <c r="N173" s="139" t="s">
        <v>42</v>
      </c>
      <c r="P173" s="140">
        <f t="shared" si="21"/>
        <v>0</v>
      </c>
      <c r="Q173" s="140">
        <v>0</v>
      </c>
      <c r="R173" s="140">
        <f t="shared" si="22"/>
        <v>0</v>
      </c>
      <c r="S173" s="140">
        <v>0</v>
      </c>
      <c r="T173" s="141">
        <f t="shared" si="23"/>
        <v>0</v>
      </c>
      <c r="AR173" s="142" t="s">
        <v>244</v>
      </c>
      <c r="AT173" s="142" t="s">
        <v>164</v>
      </c>
      <c r="AU173" s="142" t="s">
        <v>87</v>
      </c>
      <c r="AY173" s="16" t="s">
        <v>161</v>
      </c>
      <c r="BE173" s="143">
        <f t="shared" si="24"/>
        <v>4698</v>
      </c>
      <c r="BF173" s="143">
        <f t="shared" si="25"/>
        <v>0</v>
      </c>
      <c r="BG173" s="143">
        <f t="shared" si="26"/>
        <v>0</v>
      </c>
      <c r="BH173" s="143">
        <f t="shared" si="27"/>
        <v>0</v>
      </c>
      <c r="BI173" s="143">
        <f t="shared" si="28"/>
        <v>0</v>
      </c>
      <c r="BJ173" s="16" t="s">
        <v>85</v>
      </c>
      <c r="BK173" s="143">
        <f t="shared" si="29"/>
        <v>4698</v>
      </c>
      <c r="BL173" s="16" t="s">
        <v>244</v>
      </c>
      <c r="BM173" s="142" t="s">
        <v>775</v>
      </c>
    </row>
    <row r="174" spans="2:65" s="1" customFormat="1" ht="16.5" customHeight="1">
      <c r="B174" s="31"/>
      <c r="C174" s="131" t="s">
        <v>329</v>
      </c>
      <c r="D174" s="131" t="s">
        <v>164</v>
      </c>
      <c r="E174" s="132" t="s">
        <v>2387</v>
      </c>
      <c r="F174" s="133" t="s">
        <v>2388</v>
      </c>
      <c r="G174" s="134" t="s">
        <v>207</v>
      </c>
      <c r="H174" s="135">
        <v>23</v>
      </c>
      <c r="I174" s="136">
        <v>54</v>
      </c>
      <c r="J174" s="137">
        <f t="shared" si="20"/>
        <v>1242</v>
      </c>
      <c r="K174" s="133" t="s">
        <v>1</v>
      </c>
      <c r="L174" s="31"/>
      <c r="M174" s="138" t="s">
        <v>1</v>
      </c>
      <c r="N174" s="139" t="s">
        <v>42</v>
      </c>
      <c r="P174" s="140">
        <f t="shared" si="21"/>
        <v>0</v>
      </c>
      <c r="Q174" s="140">
        <v>0</v>
      </c>
      <c r="R174" s="140">
        <f t="shared" si="22"/>
        <v>0</v>
      </c>
      <c r="S174" s="140">
        <v>0</v>
      </c>
      <c r="T174" s="141">
        <f t="shared" si="23"/>
        <v>0</v>
      </c>
      <c r="AR174" s="142" t="s">
        <v>244</v>
      </c>
      <c r="AT174" s="142" t="s">
        <v>164</v>
      </c>
      <c r="AU174" s="142" t="s">
        <v>87</v>
      </c>
      <c r="AY174" s="16" t="s">
        <v>161</v>
      </c>
      <c r="BE174" s="143">
        <f t="shared" si="24"/>
        <v>1242</v>
      </c>
      <c r="BF174" s="143">
        <f t="shared" si="25"/>
        <v>0</v>
      </c>
      <c r="BG174" s="143">
        <f t="shared" si="26"/>
        <v>0</v>
      </c>
      <c r="BH174" s="143">
        <f t="shared" si="27"/>
        <v>0</v>
      </c>
      <c r="BI174" s="143">
        <f t="shared" si="28"/>
        <v>0</v>
      </c>
      <c r="BJ174" s="16" t="s">
        <v>85</v>
      </c>
      <c r="BK174" s="143">
        <f t="shared" si="29"/>
        <v>1242</v>
      </c>
      <c r="BL174" s="16" t="s">
        <v>244</v>
      </c>
      <c r="BM174" s="142" t="s">
        <v>784</v>
      </c>
    </row>
    <row r="175" spans="2:65" s="1" customFormat="1" ht="24.2" customHeight="1">
      <c r="B175" s="31"/>
      <c r="C175" s="131" t="s">
        <v>337</v>
      </c>
      <c r="D175" s="131" t="s">
        <v>164</v>
      </c>
      <c r="E175" s="132" t="s">
        <v>2389</v>
      </c>
      <c r="F175" s="133" t="s">
        <v>2390</v>
      </c>
      <c r="G175" s="134" t="s">
        <v>207</v>
      </c>
      <c r="H175" s="135">
        <v>64</v>
      </c>
      <c r="I175" s="136">
        <v>81</v>
      </c>
      <c r="J175" s="137">
        <f t="shared" si="20"/>
        <v>5184</v>
      </c>
      <c r="K175" s="133" t="s">
        <v>1</v>
      </c>
      <c r="L175" s="31"/>
      <c r="M175" s="138" t="s">
        <v>1</v>
      </c>
      <c r="N175" s="139" t="s">
        <v>42</v>
      </c>
      <c r="P175" s="140">
        <f t="shared" si="21"/>
        <v>0</v>
      </c>
      <c r="Q175" s="140">
        <v>0</v>
      </c>
      <c r="R175" s="140">
        <f t="shared" si="22"/>
        <v>0</v>
      </c>
      <c r="S175" s="140">
        <v>0</v>
      </c>
      <c r="T175" s="141">
        <f t="shared" si="23"/>
        <v>0</v>
      </c>
      <c r="AR175" s="142" t="s">
        <v>244</v>
      </c>
      <c r="AT175" s="142" t="s">
        <v>164</v>
      </c>
      <c r="AU175" s="142" t="s">
        <v>87</v>
      </c>
      <c r="AY175" s="16" t="s">
        <v>161</v>
      </c>
      <c r="BE175" s="143">
        <f t="shared" si="24"/>
        <v>5184</v>
      </c>
      <c r="BF175" s="143">
        <f t="shared" si="25"/>
        <v>0</v>
      </c>
      <c r="BG175" s="143">
        <f t="shared" si="26"/>
        <v>0</v>
      </c>
      <c r="BH175" s="143">
        <f t="shared" si="27"/>
        <v>0</v>
      </c>
      <c r="BI175" s="143">
        <f t="shared" si="28"/>
        <v>0</v>
      </c>
      <c r="BJ175" s="16" t="s">
        <v>85</v>
      </c>
      <c r="BK175" s="143">
        <f t="shared" si="29"/>
        <v>5184</v>
      </c>
      <c r="BL175" s="16" t="s">
        <v>244</v>
      </c>
      <c r="BM175" s="142" t="s">
        <v>795</v>
      </c>
    </row>
    <row r="176" spans="2:65" s="1" customFormat="1" ht="24.2" customHeight="1">
      <c r="B176" s="31"/>
      <c r="C176" s="131" t="s">
        <v>343</v>
      </c>
      <c r="D176" s="131" t="s">
        <v>164</v>
      </c>
      <c r="E176" s="132" t="s">
        <v>2391</v>
      </c>
      <c r="F176" s="133" t="s">
        <v>2392</v>
      </c>
      <c r="G176" s="134" t="s">
        <v>207</v>
      </c>
      <c r="H176" s="135">
        <v>34</v>
      </c>
      <c r="I176" s="136">
        <v>85.5</v>
      </c>
      <c r="J176" s="137">
        <f t="shared" si="20"/>
        <v>2907</v>
      </c>
      <c r="K176" s="133" t="s">
        <v>1</v>
      </c>
      <c r="L176" s="31"/>
      <c r="M176" s="138" t="s">
        <v>1</v>
      </c>
      <c r="N176" s="139" t="s">
        <v>42</v>
      </c>
      <c r="P176" s="140">
        <f t="shared" si="21"/>
        <v>0</v>
      </c>
      <c r="Q176" s="140">
        <v>0</v>
      </c>
      <c r="R176" s="140">
        <f t="shared" si="22"/>
        <v>0</v>
      </c>
      <c r="S176" s="140">
        <v>0</v>
      </c>
      <c r="T176" s="141">
        <f t="shared" si="23"/>
        <v>0</v>
      </c>
      <c r="AR176" s="142" t="s">
        <v>244</v>
      </c>
      <c r="AT176" s="142" t="s">
        <v>164</v>
      </c>
      <c r="AU176" s="142" t="s">
        <v>87</v>
      </c>
      <c r="AY176" s="16" t="s">
        <v>161</v>
      </c>
      <c r="BE176" s="143">
        <f t="shared" si="24"/>
        <v>2907</v>
      </c>
      <c r="BF176" s="143">
        <f t="shared" si="25"/>
        <v>0</v>
      </c>
      <c r="BG176" s="143">
        <f t="shared" si="26"/>
        <v>0</v>
      </c>
      <c r="BH176" s="143">
        <f t="shared" si="27"/>
        <v>0</v>
      </c>
      <c r="BI176" s="143">
        <f t="shared" si="28"/>
        <v>0</v>
      </c>
      <c r="BJ176" s="16" t="s">
        <v>85</v>
      </c>
      <c r="BK176" s="143">
        <f t="shared" si="29"/>
        <v>2907</v>
      </c>
      <c r="BL176" s="16" t="s">
        <v>244</v>
      </c>
      <c r="BM176" s="142" t="s">
        <v>805</v>
      </c>
    </row>
    <row r="177" spans="2:65" s="1" customFormat="1" ht="24.2" customHeight="1">
      <c r="B177" s="31"/>
      <c r="C177" s="131" t="s">
        <v>349</v>
      </c>
      <c r="D177" s="131" t="s">
        <v>164</v>
      </c>
      <c r="E177" s="132" t="s">
        <v>2393</v>
      </c>
      <c r="F177" s="133" t="s">
        <v>2394</v>
      </c>
      <c r="G177" s="134" t="s">
        <v>207</v>
      </c>
      <c r="H177" s="135">
        <v>34</v>
      </c>
      <c r="I177" s="136">
        <v>90</v>
      </c>
      <c r="J177" s="137">
        <f t="shared" si="20"/>
        <v>3060</v>
      </c>
      <c r="K177" s="133" t="s">
        <v>1</v>
      </c>
      <c r="L177" s="31"/>
      <c r="M177" s="138" t="s">
        <v>1</v>
      </c>
      <c r="N177" s="139" t="s">
        <v>42</v>
      </c>
      <c r="P177" s="140">
        <f t="shared" si="21"/>
        <v>0</v>
      </c>
      <c r="Q177" s="140">
        <v>0</v>
      </c>
      <c r="R177" s="140">
        <f t="shared" si="22"/>
        <v>0</v>
      </c>
      <c r="S177" s="140">
        <v>0</v>
      </c>
      <c r="T177" s="141">
        <f t="shared" si="23"/>
        <v>0</v>
      </c>
      <c r="AR177" s="142" t="s">
        <v>244</v>
      </c>
      <c r="AT177" s="142" t="s">
        <v>164</v>
      </c>
      <c r="AU177" s="142" t="s">
        <v>87</v>
      </c>
      <c r="AY177" s="16" t="s">
        <v>161</v>
      </c>
      <c r="BE177" s="143">
        <f t="shared" si="24"/>
        <v>3060</v>
      </c>
      <c r="BF177" s="143">
        <f t="shared" si="25"/>
        <v>0</v>
      </c>
      <c r="BG177" s="143">
        <f t="shared" si="26"/>
        <v>0</v>
      </c>
      <c r="BH177" s="143">
        <f t="shared" si="27"/>
        <v>0</v>
      </c>
      <c r="BI177" s="143">
        <f t="shared" si="28"/>
        <v>0</v>
      </c>
      <c r="BJ177" s="16" t="s">
        <v>85</v>
      </c>
      <c r="BK177" s="143">
        <f t="shared" si="29"/>
        <v>3060</v>
      </c>
      <c r="BL177" s="16" t="s">
        <v>244</v>
      </c>
      <c r="BM177" s="142" t="s">
        <v>813</v>
      </c>
    </row>
    <row r="178" spans="2:65" s="1" customFormat="1" ht="24.2" customHeight="1">
      <c r="B178" s="31"/>
      <c r="C178" s="131" t="s">
        <v>354</v>
      </c>
      <c r="D178" s="131" t="s">
        <v>164</v>
      </c>
      <c r="E178" s="132" t="s">
        <v>2395</v>
      </c>
      <c r="F178" s="133" t="s">
        <v>2396</v>
      </c>
      <c r="G178" s="134" t="s">
        <v>207</v>
      </c>
      <c r="H178" s="135">
        <v>24</v>
      </c>
      <c r="I178" s="136">
        <v>99</v>
      </c>
      <c r="J178" s="137">
        <f t="shared" si="20"/>
        <v>2376</v>
      </c>
      <c r="K178" s="133" t="s">
        <v>1</v>
      </c>
      <c r="L178" s="31"/>
      <c r="M178" s="138" t="s">
        <v>1</v>
      </c>
      <c r="N178" s="139" t="s">
        <v>42</v>
      </c>
      <c r="P178" s="140">
        <f t="shared" si="21"/>
        <v>0</v>
      </c>
      <c r="Q178" s="140">
        <v>0</v>
      </c>
      <c r="R178" s="140">
        <f t="shared" si="22"/>
        <v>0</v>
      </c>
      <c r="S178" s="140">
        <v>0</v>
      </c>
      <c r="T178" s="141">
        <f t="shared" si="23"/>
        <v>0</v>
      </c>
      <c r="AR178" s="142" t="s">
        <v>244</v>
      </c>
      <c r="AT178" s="142" t="s">
        <v>164</v>
      </c>
      <c r="AU178" s="142" t="s">
        <v>87</v>
      </c>
      <c r="AY178" s="16" t="s">
        <v>161</v>
      </c>
      <c r="BE178" s="143">
        <f t="shared" si="24"/>
        <v>2376</v>
      </c>
      <c r="BF178" s="143">
        <f t="shared" si="25"/>
        <v>0</v>
      </c>
      <c r="BG178" s="143">
        <f t="shared" si="26"/>
        <v>0</v>
      </c>
      <c r="BH178" s="143">
        <f t="shared" si="27"/>
        <v>0</v>
      </c>
      <c r="BI178" s="143">
        <f t="shared" si="28"/>
        <v>0</v>
      </c>
      <c r="BJ178" s="16" t="s">
        <v>85</v>
      </c>
      <c r="BK178" s="143">
        <f t="shared" si="29"/>
        <v>2376</v>
      </c>
      <c r="BL178" s="16" t="s">
        <v>244</v>
      </c>
      <c r="BM178" s="142" t="s">
        <v>823</v>
      </c>
    </row>
    <row r="179" spans="2:65" s="1" customFormat="1" ht="24.2" customHeight="1">
      <c r="B179" s="31"/>
      <c r="C179" s="131" t="s">
        <v>358</v>
      </c>
      <c r="D179" s="131" t="s">
        <v>164</v>
      </c>
      <c r="E179" s="132" t="s">
        <v>2397</v>
      </c>
      <c r="F179" s="133" t="s">
        <v>2398</v>
      </c>
      <c r="G179" s="134" t="s">
        <v>207</v>
      </c>
      <c r="H179" s="135">
        <v>20</v>
      </c>
      <c r="I179" s="136">
        <v>106.2</v>
      </c>
      <c r="J179" s="137">
        <f t="shared" si="20"/>
        <v>2124</v>
      </c>
      <c r="K179" s="133" t="s">
        <v>1</v>
      </c>
      <c r="L179" s="31"/>
      <c r="M179" s="138" t="s">
        <v>1</v>
      </c>
      <c r="N179" s="139" t="s">
        <v>42</v>
      </c>
      <c r="P179" s="140">
        <f t="shared" si="21"/>
        <v>0</v>
      </c>
      <c r="Q179" s="140">
        <v>0</v>
      </c>
      <c r="R179" s="140">
        <f t="shared" si="22"/>
        <v>0</v>
      </c>
      <c r="S179" s="140">
        <v>0</v>
      </c>
      <c r="T179" s="141">
        <f t="shared" si="23"/>
        <v>0</v>
      </c>
      <c r="AR179" s="142" t="s">
        <v>244</v>
      </c>
      <c r="AT179" s="142" t="s">
        <v>164</v>
      </c>
      <c r="AU179" s="142" t="s">
        <v>87</v>
      </c>
      <c r="AY179" s="16" t="s">
        <v>161</v>
      </c>
      <c r="BE179" s="143">
        <f t="shared" si="24"/>
        <v>2124</v>
      </c>
      <c r="BF179" s="143">
        <f t="shared" si="25"/>
        <v>0</v>
      </c>
      <c r="BG179" s="143">
        <f t="shared" si="26"/>
        <v>0</v>
      </c>
      <c r="BH179" s="143">
        <f t="shared" si="27"/>
        <v>0</v>
      </c>
      <c r="BI179" s="143">
        <f t="shared" si="28"/>
        <v>0</v>
      </c>
      <c r="BJ179" s="16" t="s">
        <v>85</v>
      </c>
      <c r="BK179" s="143">
        <f t="shared" si="29"/>
        <v>2124</v>
      </c>
      <c r="BL179" s="16" t="s">
        <v>244</v>
      </c>
      <c r="BM179" s="142" t="s">
        <v>833</v>
      </c>
    </row>
    <row r="180" spans="2:65" s="1" customFormat="1" ht="16.5" customHeight="1">
      <c r="B180" s="31"/>
      <c r="C180" s="131" t="s">
        <v>363</v>
      </c>
      <c r="D180" s="131" t="s">
        <v>164</v>
      </c>
      <c r="E180" s="132" t="s">
        <v>2399</v>
      </c>
      <c r="F180" s="133" t="s">
        <v>2400</v>
      </c>
      <c r="G180" s="134" t="s">
        <v>207</v>
      </c>
      <c r="H180" s="135">
        <v>850</v>
      </c>
      <c r="I180" s="136">
        <v>97.2</v>
      </c>
      <c r="J180" s="137">
        <f t="shared" si="20"/>
        <v>82620</v>
      </c>
      <c r="K180" s="133" t="s">
        <v>1</v>
      </c>
      <c r="L180" s="31"/>
      <c r="M180" s="138" t="s">
        <v>1</v>
      </c>
      <c r="N180" s="139" t="s">
        <v>42</v>
      </c>
      <c r="P180" s="140">
        <f t="shared" si="21"/>
        <v>0</v>
      </c>
      <c r="Q180" s="140">
        <v>0</v>
      </c>
      <c r="R180" s="140">
        <f t="shared" si="22"/>
        <v>0</v>
      </c>
      <c r="S180" s="140">
        <v>0</v>
      </c>
      <c r="T180" s="141">
        <f t="shared" si="23"/>
        <v>0</v>
      </c>
      <c r="AR180" s="142" t="s">
        <v>244</v>
      </c>
      <c r="AT180" s="142" t="s">
        <v>164</v>
      </c>
      <c r="AU180" s="142" t="s">
        <v>87</v>
      </c>
      <c r="AY180" s="16" t="s">
        <v>161</v>
      </c>
      <c r="BE180" s="143">
        <f t="shared" si="24"/>
        <v>82620</v>
      </c>
      <c r="BF180" s="143">
        <f t="shared" si="25"/>
        <v>0</v>
      </c>
      <c r="BG180" s="143">
        <f t="shared" si="26"/>
        <v>0</v>
      </c>
      <c r="BH180" s="143">
        <f t="shared" si="27"/>
        <v>0</v>
      </c>
      <c r="BI180" s="143">
        <f t="shared" si="28"/>
        <v>0</v>
      </c>
      <c r="BJ180" s="16" t="s">
        <v>85</v>
      </c>
      <c r="BK180" s="143">
        <f t="shared" si="29"/>
        <v>82620</v>
      </c>
      <c r="BL180" s="16" t="s">
        <v>244</v>
      </c>
      <c r="BM180" s="142" t="s">
        <v>847</v>
      </c>
    </row>
    <row r="181" spans="2:65" s="1" customFormat="1" ht="16.5" customHeight="1">
      <c r="B181" s="31"/>
      <c r="C181" s="131" t="s">
        <v>371</v>
      </c>
      <c r="D181" s="131" t="s">
        <v>164</v>
      </c>
      <c r="E181" s="132" t="s">
        <v>2401</v>
      </c>
      <c r="F181" s="133" t="s">
        <v>2402</v>
      </c>
      <c r="G181" s="134" t="s">
        <v>207</v>
      </c>
      <c r="H181" s="135">
        <v>200</v>
      </c>
      <c r="I181" s="136">
        <v>36</v>
      </c>
      <c r="J181" s="137">
        <f t="shared" si="20"/>
        <v>7200</v>
      </c>
      <c r="K181" s="133" t="s">
        <v>1</v>
      </c>
      <c r="L181" s="31"/>
      <c r="M181" s="138" t="s">
        <v>1</v>
      </c>
      <c r="N181" s="139" t="s">
        <v>42</v>
      </c>
      <c r="P181" s="140">
        <f t="shared" si="21"/>
        <v>0</v>
      </c>
      <c r="Q181" s="140">
        <v>0</v>
      </c>
      <c r="R181" s="140">
        <f t="shared" si="22"/>
        <v>0</v>
      </c>
      <c r="S181" s="140">
        <v>0</v>
      </c>
      <c r="T181" s="141">
        <f t="shared" si="23"/>
        <v>0</v>
      </c>
      <c r="AR181" s="142" t="s">
        <v>244</v>
      </c>
      <c r="AT181" s="142" t="s">
        <v>164</v>
      </c>
      <c r="AU181" s="142" t="s">
        <v>87</v>
      </c>
      <c r="AY181" s="16" t="s">
        <v>161</v>
      </c>
      <c r="BE181" s="143">
        <f t="shared" si="24"/>
        <v>7200</v>
      </c>
      <c r="BF181" s="143">
        <f t="shared" si="25"/>
        <v>0</v>
      </c>
      <c r="BG181" s="143">
        <f t="shared" si="26"/>
        <v>0</v>
      </c>
      <c r="BH181" s="143">
        <f t="shared" si="27"/>
        <v>0</v>
      </c>
      <c r="BI181" s="143">
        <f t="shared" si="28"/>
        <v>0</v>
      </c>
      <c r="BJ181" s="16" t="s">
        <v>85</v>
      </c>
      <c r="BK181" s="143">
        <f t="shared" si="29"/>
        <v>7200</v>
      </c>
      <c r="BL181" s="16" t="s">
        <v>244</v>
      </c>
      <c r="BM181" s="142" t="s">
        <v>860</v>
      </c>
    </row>
    <row r="182" spans="2:65" s="1" customFormat="1" ht="16.5" customHeight="1">
      <c r="B182" s="31"/>
      <c r="C182" s="131" t="s">
        <v>378</v>
      </c>
      <c r="D182" s="131" t="s">
        <v>164</v>
      </c>
      <c r="E182" s="132" t="s">
        <v>2403</v>
      </c>
      <c r="F182" s="133" t="s">
        <v>2404</v>
      </c>
      <c r="G182" s="134" t="s">
        <v>614</v>
      </c>
      <c r="H182" s="135">
        <v>50</v>
      </c>
      <c r="I182" s="136">
        <v>45</v>
      </c>
      <c r="J182" s="137">
        <f t="shared" si="20"/>
        <v>2250</v>
      </c>
      <c r="K182" s="133" t="s">
        <v>1</v>
      </c>
      <c r="L182" s="31"/>
      <c r="M182" s="138" t="s">
        <v>1</v>
      </c>
      <c r="N182" s="139" t="s">
        <v>42</v>
      </c>
      <c r="P182" s="140">
        <f t="shared" si="21"/>
        <v>0</v>
      </c>
      <c r="Q182" s="140">
        <v>0</v>
      </c>
      <c r="R182" s="140">
        <f t="shared" si="22"/>
        <v>0</v>
      </c>
      <c r="S182" s="140">
        <v>0</v>
      </c>
      <c r="T182" s="141">
        <f t="shared" si="23"/>
        <v>0</v>
      </c>
      <c r="AR182" s="142" t="s">
        <v>244</v>
      </c>
      <c r="AT182" s="142" t="s">
        <v>164</v>
      </c>
      <c r="AU182" s="142" t="s">
        <v>87</v>
      </c>
      <c r="AY182" s="16" t="s">
        <v>161</v>
      </c>
      <c r="BE182" s="143">
        <f t="shared" si="24"/>
        <v>2250</v>
      </c>
      <c r="BF182" s="143">
        <f t="shared" si="25"/>
        <v>0</v>
      </c>
      <c r="BG182" s="143">
        <f t="shared" si="26"/>
        <v>0</v>
      </c>
      <c r="BH182" s="143">
        <f t="shared" si="27"/>
        <v>0</v>
      </c>
      <c r="BI182" s="143">
        <f t="shared" si="28"/>
        <v>0</v>
      </c>
      <c r="BJ182" s="16" t="s">
        <v>85</v>
      </c>
      <c r="BK182" s="143">
        <f t="shared" si="29"/>
        <v>2250</v>
      </c>
      <c r="BL182" s="16" t="s">
        <v>244</v>
      </c>
      <c r="BM182" s="142" t="s">
        <v>874</v>
      </c>
    </row>
    <row r="183" spans="2:65" s="1" customFormat="1" ht="16.5" customHeight="1">
      <c r="B183" s="31"/>
      <c r="C183" s="131" t="s">
        <v>385</v>
      </c>
      <c r="D183" s="131" t="s">
        <v>164</v>
      </c>
      <c r="E183" s="132" t="s">
        <v>2405</v>
      </c>
      <c r="F183" s="133" t="s">
        <v>2406</v>
      </c>
      <c r="G183" s="134" t="s">
        <v>614</v>
      </c>
      <c r="H183" s="135">
        <v>22</v>
      </c>
      <c r="I183" s="136">
        <v>40.5</v>
      </c>
      <c r="J183" s="137">
        <f t="shared" si="20"/>
        <v>891</v>
      </c>
      <c r="K183" s="133" t="s">
        <v>1</v>
      </c>
      <c r="L183" s="31"/>
      <c r="M183" s="138" t="s">
        <v>1</v>
      </c>
      <c r="N183" s="139" t="s">
        <v>42</v>
      </c>
      <c r="P183" s="140">
        <f t="shared" si="21"/>
        <v>0</v>
      </c>
      <c r="Q183" s="140">
        <v>0</v>
      </c>
      <c r="R183" s="140">
        <f t="shared" si="22"/>
        <v>0</v>
      </c>
      <c r="S183" s="140">
        <v>0</v>
      </c>
      <c r="T183" s="141">
        <f t="shared" si="23"/>
        <v>0</v>
      </c>
      <c r="AR183" s="142" t="s">
        <v>244</v>
      </c>
      <c r="AT183" s="142" t="s">
        <v>164</v>
      </c>
      <c r="AU183" s="142" t="s">
        <v>87</v>
      </c>
      <c r="AY183" s="16" t="s">
        <v>161</v>
      </c>
      <c r="BE183" s="143">
        <f t="shared" si="24"/>
        <v>891</v>
      </c>
      <c r="BF183" s="143">
        <f t="shared" si="25"/>
        <v>0</v>
      </c>
      <c r="BG183" s="143">
        <f t="shared" si="26"/>
        <v>0</v>
      </c>
      <c r="BH183" s="143">
        <f t="shared" si="27"/>
        <v>0</v>
      </c>
      <c r="BI183" s="143">
        <f t="shared" si="28"/>
        <v>0</v>
      </c>
      <c r="BJ183" s="16" t="s">
        <v>85</v>
      </c>
      <c r="BK183" s="143">
        <f t="shared" si="29"/>
        <v>891</v>
      </c>
      <c r="BL183" s="16" t="s">
        <v>244</v>
      </c>
      <c r="BM183" s="142" t="s">
        <v>885</v>
      </c>
    </row>
    <row r="184" spans="2:65" s="1" customFormat="1" ht="16.5" customHeight="1">
      <c r="B184" s="31"/>
      <c r="C184" s="131" t="s">
        <v>391</v>
      </c>
      <c r="D184" s="131" t="s">
        <v>164</v>
      </c>
      <c r="E184" s="132" t="s">
        <v>2407</v>
      </c>
      <c r="F184" s="133" t="s">
        <v>2408</v>
      </c>
      <c r="G184" s="134" t="s">
        <v>614</v>
      </c>
      <c r="H184" s="135">
        <v>2</v>
      </c>
      <c r="I184" s="136">
        <v>6120</v>
      </c>
      <c r="J184" s="137">
        <f t="shared" si="20"/>
        <v>12240</v>
      </c>
      <c r="K184" s="133" t="s">
        <v>1</v>
      </c>
      <c r="L184" s="31"/>
      <c r="M184" s="138" t="s">
        <v>1</v>
      </c>
      <c r="N184" s="139" t="s">
        <v>42</v>
      </c>
      <c r="P184" s="140">
        <f t="shared" si="21"/>
        <v>0</v>
      </c>
      <c r="Q184" s="140">
        <v>0</v>
      </c>
      <c r="R184" s="140">
        <f t="shared" si="22"/>
        <v>0</v>
      </c>
      <c r="S184" s="140">
        <v>0</v>
      </c>
      <c r="T184" s="141">
        <f t="shared" si="23"/>
        <v>0</v>
      </c>
      <c r="AR184" s="142" t="s">
        <v>244</v>
      </c>
      <c r="AT184" s="142" t="s">
        <v>164</v>
      </c>
      <c r="AU184" s="142" t="s">
        <v>87</v>
      </c>
      <c r="AY184" s="16" t="s">
        <v>161</v>
      </c>
      <c r="BE184" s="143">
        <f t="shared" si="24"/>
        <v>12240</v>
      </c>
      <c r="BF184" s="143">
        <f t="shared" si="25"/>
        <v>0</v>
      </c>
      <c r="BG184" s="143">
        <f t="shared" si="26"/>
        <v>0</v>
      </c>
      <c r="BH184" s="143">
        <f t="shared" si="27"/>
        <v>0</v>
      </c>
      <c r="BI184" s="143">
        <f t="shared" si="28"/>
        <v>0</v>
      </c>
      <c r="BJ184" s="16" t="s">
        <v>85</v>
      </c>
      <c r="BK184" s="143">
        <f t="shared" si="29"/>
        <v>12240</v>
      </c>
      <c r="BL184" s="16" t="s">
        <v>244</v>
      </c>
      <c r="BM184" s="142" t="s">
        <v>895</v>
      </c>
    </row>
    <row r="185" spans="2:65" s="1" customFormat="1" ht="16.5" customHeight="1">
      <c r="B185" s="31"/>
      <c r="C185" s="131" t="s">
        <v>397</v>
      </c>
      <c r="D185" s="131" t="s">
        <v>164</v>
      </c>
      <c r="E185" s="132" t="s">
        <v>2409</v>
      </c>
      <c r="F185" s="133" t="s">
        <v>2410</v>
      </c>
      <c r="G185" s="134" t="s">
        <v>614</v>
      </c>
      <c r="H185" s="135">
        <v>2</v>
      </c>
      <c r="I185" s="136">
        <v>2880</v>
      </c>
      <c r="J185" s="137">
        <f t="shared" si="20"/>
        <v>5760</v>
      </c>
      <c r="K185" s="133" t="s">
        <v>1</v>
      </c>
      <c r="L185" s="31"/>
      <c r="M185" s="138" t="s">
        <v>1</v>
      </c>
      <c r="N185" s="139" t="s">
        <v>42</v>
      </c>
      <c r="P185" s="140">
        <f t="shared" si="21"/>
        <v>0</v>
      </c>
      <c r="Q185" s="140">
        <v>0</v>
      </c>
      <c r="R185" s="140">
        <f t="shared" si="22"/>
        <v>0</v>
      </c>
      <c r="S185" s="140">
        <v>0</v>
      </c>
      <c r="T185" s="141">
        <f t="shared" si="23"/>
        <v>0</v>
      </c>
      <c r="AR185" s="142" t="s">
        <v>244</v>
      </c>
      <c r="AT185" s="142" t="s">
        <v>164</v>
      </c>
      <c r="AU185" s="142" t="s">
        <v>87</v>
      </c>
      <c r="AY185" s="16" t="s">
        <v>161</v>
      </c>
      <c r="BE185" s="143">
        <f t="shared" si="24"/>
        <v>5760</v>
      </c>
      <c r="BF185" s="143">
        <f t="shared" si="25"/>
        <v>0</v>
      </c>
      <c r="BG185" s="143">
        <f t="shared" si="26"/>
        <v>0</v>
      </c>
      <c r="BH185" s="143">
        <f t="shared" si="27"/>
        <v>0</v>
      </c>
      <c r="BI185" s="143">
        <f t="shared" si="28"/>
        <v>0</v>
      </c>
      <c r="BJ185" s="16" t="s">
        <v>85</v>
      </c>
      <c r="BK185" s="143">
        <f t="shared" si="29"/>
        <v>5760</v>
      </c>
      <c r="BL185" s="16" t="s">
        <v>244</v>
      </c>
      <c r="BM185" s="142" t="s">
        <v>904</v>
      </c>
    </row>
    <row r="186" spans="2:65" s="1" customFormat="1" ht="16.5" customHeight="1">
      <c r="B186" s="31"/>
      <c r="C186" s="131" t="s">
        <v>403</v>
      </c>
      <c r="D186" s="131" t="s">
        <v>164</v>
      </c>
      <c r="E186" s="132" t="s">
        <v>2411</v>
      </c>
      <c r="F186" s="133" t="s">
        <v>2412</v>
      </c>
      <c r="G186" s="134" t="s">
        <v>614</v>
      </c>
      <c r="H186" s="135">
        <v>850</v>
      </c>
      <c r="I186" s="136">
        <v>12.6</v>
      </c>
      <c r="J186" s="137">
        <f t="shared" si="20"/>
        <v>10710</v>
      </c>
      <c r="K186" s="133" t="s">
        <v>1</v>
      </c>
      <c r="L186" s="31"/>
      <c r="M186" s="138" t="s">
        <v>1</v>
      </c>
      <c r="N186" s="139" t="s">
        <v>42</v>
      </c>
      <c r="P186" s="140">
        <f t="shared" si="21"/>
        <v>0</v>
      </c>
      <c r="Q186" s="140">
        <v>0</v>
      </c>
      <c r="R186" s="140">
        <f t="shared" si="22"/>
        <v>0</v>
      </c>
      <c r="S186" s="140">
        <v>0</v>
      </c>
      <c r="T186" s="141">
        <f t="shared" si="23"/>
        <v>0</v>
      </c>
      <c r="AR186" s="142" t="s">
        <v>244</v>
      </c>
      <c r="AT186" s="142" t="s">
        <v>164</v>
      </c>
      <c r="AU186" s="142" t="s">
        <v>87</v>
      </c>
      <c r="AY186" s="16" t="s">
        <v>161</v>
      </c>
      <c r="BE186" s="143">
        <f t="shared" si="24"/>
        <v>10710</v>
      </c>
      <c r="BF186" s="143">
        <f t="shared" si="25"/>
        <v>0</v>
      </c>
      <c r="BG186" s="143">
        <f t="shared" si="26"/>
        <v>0</v>
      </c>
      <c r="BH186" s="143">
        <f t="shared" si="27"/>
        <v>0</v>
      </c>
      <c r="BI186" s="143">
        <f t="shared" si="28"/>
        <v>0</v>
      </c>
      <c r="BJ186" s="16" t="s">
        <v>85</v>
      </c>
      <c r="BK186" s="143">
        <f t="shared" si="29"/>
        <v>10710</v>
      </c>
      <c r="BL186" s="16" t="s">
        <v>244</v>
      </c>
      <c r="BM186" s="142" t="s">
        <v>915</v>
      </c>
    </row>
    <row r="187" spans="2:65" s="1" customFormat="1" ht="16.5" customHeight="1">
      <c r="B187" s="31"/>
      <c r="C187" s="131" t="s">
        <v>410</v>
      </c>
      <c r="D187" s="131" t="s">
        <v>164</v>
      </c>
      <c r="E187" s="132" t="s">
        <v>2413</v>
      </c>
      <c r="F187" s="133" t="s">
        <v>2414</v>
      </c>
      <c r="G187" s="134" t="s">
        <v>267</v>
      </c>
      <c r="H187" s="135">
        <v>3000</v>
      </c>
      <c r="I187" s="136">
        <v>4</v>
      </c>
      <c r="J187" s="137">
        <f t="shared" si="20"/>
        <v>12000</v>
      </c>
      <c r="K187" s="133" t="s">
        <v>1</v>
      </c>
      <c r="L187" s="31"/>
      <c r="M187" s="138" t="s">
        <v>1</v>
      </c>
      <c r="N187" s="139" t="s">
        <v>42</v>
      </c>
      <c r="P187" s="140">
        <f t="shared" si="21"/>
        <v>0</v>
      </c>
      <c r="Q187" s="140">
        <v>0</v>
      </c>
      <c r="R187" s="140">
        <f t="shared" si="22"/>
        <v>0</v>
      </c>
      <c r="S187" s="140">
        <v>0</v>
      </c>
      <c r="T187" s="141">
        <f t="shared" si="23"/>
        <v>0</v>
      </c>
      <c r="AR187" s="142" t="s">
        <v>244</v>
      </c>
      <c r="AT187" s="142" t="s">
        <v>164</v>
      </c>
      <c r="AU187" s="142" t="s">
        <v>87</v>
      </c>
      <c r="AY187" s="16" t="s">
        <v>161</v>
      </c>
      <c r="BE187" s="143">
        <f t="shared" si="24"/>
        <v>12000</v>
      </c>
      <c r="BF187" s="143">
        <f t="shared" si="25"/>
        <v>0</v>
      </c>
      <c r="BG187" s="143">
        <f t="shared" si="26"/>
        <v>0</v>
      </c>
      <c r="BH187" s="143">
        <f t="shared" si="27"/>
        <v>0</v>
      </c>
      <c r="BI187" s="143">
        <f t="shared" si="28"/>
        <v>0</v>
      </c>
      <c r="BJ187" s="16" t="s">
        <v>85</v>
      </c>
      <c r="BK187" s="143">
        <f t="shared" si="29"/>
        <v>12000</v>
      </c>
      <c r="BL187" s="16" t="s">
        <v>244</v>
      </c>
      <c r="BM187" s="142" t="s">
        <v>925</v>
      </c>
    </row>
    <row r="188" spans="2:65" s="1" customFormat="1" ht="16.5" customHeight="1">
      <c r="B188" s="31"/>
      <c r="C188" s="131" t="s">
        <v>414</v>
      </c>
      <c r="D188" s="131" t="s">
        <v>164</v>
      </c>
      <c r="E188" s="132" t="s">
        <v>2415</v>
      </c>
      <c r="F188" s="133" t="s">
        <v>2416</v>
      </c>
      <c r="G188" s="134" t="s">
        <v>175</v>
      </c>
      <c r="H188" s="135">
        <v>150</v>
      </c>
      <c r="I188" s="136">
        <v>15</v>
      </c>
      <c r="J188" s="137">
        <f t="shared" si="20"/>
        <v>2250</v>
      </c>
      <c r="K188" s="133" t="s">
        <v>1</v>
      </c>
      <c r="L188" s="31"/>
      <c r="M188" s="138" t="s">
        <v>1</v>
      </c>
      <c r="N188" s="139" t="s">
        <v>42</v>
      </c>
      <c r="P188" s="140">
        <f t="shared" si="21"/>
        <v>0</v>
      </c>
      <c r="Q188" s="140">
        <v>0</v>
      </c>
      <c r="R188" s="140">
        <f t="shared" si="22"/>
        <v>0</v>
      </c>
      <c r="S188" s="140">
        <v>0</v>
      </c>
      <c r="T188" s="141">
        <f t="shared" si="23"/>
        <v>0</v>
      </c>
      <c r="AR188" s="142" t="s">
        <v>244</v>
      </c>
      <c r="AT188" s="142" t="s">
        <v>164</v>
      </c>
      <c r="AU188" s="142" t="s">
        <v>87</v>
      </c>
      <c r="AY188" s="16" t="s">
        <v>161</v>
      </c>
      <c r="BE188" s="143">
        <f t="shared" si="24"/>
        <v>2250</v>
      </c>
      <c r="BF188" s="143">
        <f t="shared" si="25"/>
        <v>0</v>
      </c>
      <c r="BG188" s="143">
        <f t="shared" si="26"/>
        <v>0</v>
      </c>
      <c r="BH188" s="143">
        <f t="shared" si="27"/>
        <v>0</v>
      </c>
      <c r="BI188" s="143">
        <f t="shared" si="28"/>
        <v>0</v>
      </c>
      <c r="BJ188" s="16" t="s">
        <v>85</v>
      </c>
      <c r="BK188" s="143">
        <f t="shared" si="29"/>
        <v>2250</v>
      </c>
      <c r="BL188" s="16" t="s">
        <v>244</v>
      </c>
      <c r="BM188" s="142" t="s">
        <v>936</v>
      </c>
    </row>
    <row r="189" spans="2:65" s="1" customFormat="1" ht="16.5" customHeight="1">
      <c r="B189" s="31"/>
      <c r="C189" s="131" t="s">
        <v>419</v>
      </c>
      <c r="D189" s="131" t="s">
        <v>164</v>
      </c>
      <c r="E189" s="132" t="s">
        <v>2417</v>
      </c>
      <c r="F189" s="133" t="s">
        <v>2418</v>
      </c>
      <c r="G189" s="134" t="s">
        <v>207</v>
      </c>
      <c r="H189" s="135">
        <v>1581</v>
      </c>
      <c r="I189" s="136">
        <v>17.64</v>
      </c>
      <c r="J189" s="137">
        <f t="shared" si="20"/>
        <v>27888.84</v>
      </c>
      <c r="K189" s="133" t="s">
        <v>1</v>
      </c>
      <c r="L189" s="31"/>
      <c r="M189" s="138" t="s">
        <v>1</v>
      </c>
      <c r="N189" s="139" t="s">
        <v>42</v>
      </c>
      <c r="P189" s="140">
        <f t="shared" si="21"/>
        <v>0</v>
      </c>
      <c r="Q189" s="140">
        <v>0</v>
      </c>
      <c r="R189" s="140">
        <f t="shared" si="22"/>
        <v>0</v>
      </c>
      <c r="S189" s="140">
        <v>0</v>
      </c>
      <c r="T189" s="141">
        <f t="shared" si="23"/>
        <v>0</v>
      </c>
      <c r="AR189" s="142" t="s">
        <v>244</v>
      </c>
      <c r="AT189" s="142" t="s">
        <v>164</v>
      </c>
      <c r="AU189" s="142" t="s">
        <v>87</v>
      </c>
      <c r="AY189" s="16" t="s">
        <v>161</v>
      </c>
      <c r="BE189" s="143">
        <f t="shared" si="24"/>
        <v>27888.84</v>
      </c>
      <c r="BF189" s="143">
        <f t="shared" si="25"/>
        <v>0</v>
      </c>
      <c r="BG189" s="143">
        <f t="shared" si="26"/>
        <v>0</v>
      </c>
      <c r="BH189" s="143">
        <f t="shared" si="27"/>
        <v>0</v>
      </c>
      <c r="BI189" s="143">
        <f t="shared" si="28"/>
        <v>0</v>
      </c>
      <c r="BJ189" s="16" t="s">
        <v>85</v>
      </c>
      <c r="BK189" s="143">
        <f t="shared" si="29"/>
        <v>27888.84</v>
      </c>
      <c r="BL189" s="16" t="s">
        <v>244</v>
      </c>
      <c r="BM189" s="142" t="s">
        <v>948</v>
      </c>
    </row>
    <row r="190" spans="2:65" s="1" customFormat="1" ht="16.5" customHeight="1">
      <c r="B190" s="31"/>
      <c r="C190" s="131" t="s">
        <v>424</v>
      </c>
      <c r="D190" s="131" t="s">
        <v>164</v>
      </c>
      <c r="E190" s="132" t="s">
        <v>2419</v>
      </c>
      <c r="F190" s="133" t="s">
        <v>2420</v>
      </c>
      <c r="G190" s="134" t="s">
        <v>2332</v>
      </c>
      <c r="H190" s="135">
        <v>1.1240000000000001</v>
      </c>
      <c r="I190" s="136">
        <v>1449</v>
      </c>
      <c r="J190" s="137">
        <f t="shared" si="20"/>
        <v>1628.68</v>
      </c>
      <c r="K190" s="133" t="s">
        <v>1</v>
      </c>
      <c r="L190" s="31"/>
      <c r="M190" s="138" t="s">
        <v>1</v>
      </c>
      <c r="N190" s="139" t="s">
        <v>42</v>
      </c>
      <c r="P190" s="140">
        <f t="shared" si="21"/>
        <v>0</v>
      </c>
      <c r="Q190" s="140">
        <v>0</v>
      </c>
      <c r="R190" s="140">
        <f t="shared" si="22"/>
        <v>0</v>
      </c>
      <c r="S190" s="140">
        <v>0</v>
      </c>
      <c r="T190" s="141">
        <f t="shared" si="23"/>
        <v>0</v>
      </c>
      <c r="AR190" s="142" t="s">
        <v>244</v>
      </c>
      <c r="AT190" s="142" t="s">
        <v>164</v>
      </c>
      <c r="AU190" s="142" t="s">
        <v>87</v>
      </c>
      <c r="AY190" s="16" t="s">
        <v>161</v>
      </c>
      <c r="BE190" s="143">
        <f t="shared" si="24"/>
        <v>1628.68</v>
      </c>
      <c r="BF190" s="143">
        <f t="shared" si="25"/>
        <v>0</v>
      </c>
      <c r="BG190" s="143">
        <f t="shared" si="26"/>
        <v>0</v>
      </c>
      <c r="BH190" s="143">
        <f t="shared" si="27"/>
        <v>0</v>
      </c>
      <c r="BI190" s="143">
        <f t="shared" si="28"/>
        <v>0</v>
      </c>
      <c r="BJ190" s="16" t="s">
        <v>85</v>
      </c>
      <c r="BK190" s="143">
        <f t="shared" si="29"/>
        <v>1628.68</v>
      </c>
      <c r="BL190" s="16" t="s">
        <v>244</v>
      </c>
      <c r="BM190" s="142" t="s">
        <v>957</v>
      </c>
    </row>
    <row r="191" spans="2:65" s="11" customFormat="1" ht="25.9" customHeight="1">
      <c r="B191" s="119"/>
      <c r="D191" s="120" t="s">
        <v>76</v>
      </c>
      <c r="E191" s="121" t="s">
        <v>2218</v>
      </c>
      <c r="F191" s="121" t="s">
        <v>2421</v>
      </c>
      <c r="I191" s="122"/>
      <c r="J191" s="123">
        <f>BK191</f>
        <v>65722.97</v>
      </c>
      <c r="L191" s="119"/>
      <c r="M191" s="124"/>
      <c r="P191" s="125">
        <f>P192</f>
        <v>0</v>
      </c>
      <c r="R191" s="125">
        <f>R192</f>
        <v>0</v>
      </c>
      <c r="T191" s="126">
        <f>T192</f>
        <v>0</v>
      </c>
      <c r="AR191" s="120" t="s">
        <v>87</v>
      </c>
      <c r="AT191" s="127" t="s">
        <v>76</v>
      </c>
      <c r="AU191" s="127" t="s">
        <v>77</v>
      </c>
      <c r="AY191" s="120" t="s">
        <v>161</v>
      </c>
      <c r="BK191" s="128">
        <f>BK192</f>
        <v>65722.97</v>
      </c>
    </row>
    <row r="192" spans="2:65" s="11" customFormat="1" ht="22.9" customHeight="1">
      <c r="B192" s="119"/>
      <c r="D192" s="120" t="s">
        <v>76</v>
      </c>
      <c r="E192" s="129" t="s">
        <v>2062</v>
      </c>
      <c r="F192" s="129" t="s">
        <v>1</v>
      </c>
      <c r="I192" s="122"/>
      <c r="J192" s="130">
        <f>BK192</f>
        <v>65722.97</v>
      </c>
      <c r="L192" s="119"/>
      <c r="M192" s="124"/>
      <c r="P192" s="125">
        <f>SUM(P193:P229)</f>
        <v>0</v>
      </c>
      <c r="R192" s="125">
        <f>SUM(R193:R229)</f>
        <v>0</v>
      </c>
      <c r="T192" s="126">
        <f>SUM(T193:T229)</f>
        <v>0</v>
      </c>
      <c r="AR192" s="120" t="s">
        <v>87</v>
      </c>
      <c r="AT192" s="127" t="s">
        <v>76</v>
      </c>
      <c r="AU192" s="127" t="s">
        <v>85</v>
      </c>
      <c r="AY192" s="120" t="s">
        <v>161</v>
      </c>
      <c r="BK192" s="128">
        <f>SUM(BK193:BK229)</f>
        <v>65722.97</v>
      </c>
    </row>
    <row r="193" spans="2:65" s="1" customFormat="1" ht="16.5" customHeight="1">
      <c r="B193" s="31"/>
      <c r="C193" s="131" t="s">
        <v>429</v>
      </c>
      <c r="D193" s="131" t="s">
        <v>164</v>
      </c>
      <c r="E193" s="132" t="s">
        <v>2422</v>
      </c>
      <c r="F193" s="133" t="s">
        <v>2423</v>
      </c>
      <c r="G193" s="134" t="s">
        <v>711</v>
      </c>
      <c r="H193" s="135">
        <v>2</v>
      </c>
      <c r="I193" s="136">
        <v>1530</v>
      </c>
      <c r="J193" s="137">
        <f t="shared" ref="J193:J229" si="30">ROUND(I193*H193,2)</f>
        <v>3060</v>
      </c>
      <c r="K193" s="133" t="s">
        <v>1</v>
      </c>
      <c r="L193" s="31"/>
      <c r="M193" s="138" t="s">
        <v>1</v>
      </c>
      <c r="N193" s="139" t="s">
        <v>42</v>
      </c>
      <c r="P193" s="140">
        <f t="shared" ref="P193:P229" si="31">O193*H193</f>
        <v>0</v>
      </c>
      <c r="Q193" s="140">
        <v>0</v>
      </c>
      <c r="R193" s="140">
        <f t="shared" ref="R193:R229" si="32">Q193*H193</f>
        <v>0</v>
      </c>
      <c r="S193" s="140">
        <v>0</v>
      </c>
      <c r="T193" s="141">
        <f t="shared" ref="T193:T229" si="33">S193*H193</f>
        <v>0</v>
      </c>
      <c r="AR193" s="142" t="s">
        <v>244</v>
      </c>
      <c r="AT193" s="142" t="s">
        <v>164</v>
      </c>
      <c r="AU193" s="142" t="s">
        <v>87</v>
      </c>
      <c r="AY193" s="16" t="s">
        <v>161</v>
      </c>
      <c r="BE193" s="143">
        <f t="shared" ref="BE193:BE229" si="34">IF(N193="základní",J193,0)</f>
        <v>3060</v>
      </c>
      <c r="BF193" s="143">
        <f t="shared" ref="BF193:BF229" si="35">IF(N193="snížená",J193,0)</f>
        <v>0</v>
      </c>
      <c r="BG193" s="143">
        <f t="shared" ref="BG193:BG229" si="36">IF(N193="zákl. přenesená",J193,0)</f>
        <v>0</v>
      </c>
      <c r="BH193" s="143">
        <f t="shared" ref="BH193:BH229" si="37">IF(N193="sníž. přenesená",J193,0)</f>
        <v>0</v>
      </c>
      <c r="BI193" s="143">
        <f t="shared" ref="BI193:BI229" si="38">IF(N193="nulová",J193,0)</f>
        <v>0</v>
      </c>
      <c r="BJ193" s="16" t="s">
        <v>85</v>
      </c>
      <c r="BK193" s="143">
        <f t="shared" ref="BK193:BK229" si="39">ROUND(I193*H193,2)</f>
        <v>3060</v>
      </c>
      <c r="BL193" s="16" t="s">
        <v>244</v>
      </c>
      <c r="BM193" s="142" t="s">
        <v>965</v>
      </c>
    </row>
    <row r="194" spans="2:65" s="1" customFormat="1" ht="16.5" customHeight="1">
      <c r="B194" s="31"/>
      <c r="C194" s="131" t="s">
        <v>434</v>
      </c>
      <c r="D194" s="131" t="s">
        <v>164</v>
      </c>
      <c r="E194" s="132" t="s">
        <v>2424</v>
      </c>
      <c r="F194" s="133" t="s">
        <v>2425</v>
      </c>
      <c r="G194" s="134" t="s">
        <v>711</v>
      </c>
      <c r="H194" s="135">
        <v>1</v>
      </c>
      <c r="I194" s="136">
        <v>1575</v>
      </c>
      <c r="J194" s="137">
        <f t="shared" si="30"/>
        <v>1575</v>
      </c>
      <c r="K194" s="133" t="s">
        <v>1</v>
      </c>
      <c r="L194" s="31"/>
      <c r="M194" s="138" t="s">
        <v>1</v>
      </c>
      <c r="N194" s="139" t="s">
        <v>42</v>
      </c>
      <c r="P194" s="140">
        <f t="shared" si="31"/>
        <v>0</v>
      </c>
      <c r="Q194" s="140">
        <v>0</v>
      </c>
      <c r="R194" s="140">
        <f t="shared" si="32"/>
        <v>0</v>
      </c>
      <c r="S194" s="140">
        <v>0</v>
      </c>
      <c r="T194" s="141">
        <f t="shared" si="33"/>
        <v>0</v>
      </c>
      <c r="AR194" s="142" t="s">
        <v>244</v>
      </c>
      <c r="AT194" s="142" t="s">
        <v>164</v>
      </c>
      <c r="AU194" s="142" t="s">
        <v>87</v>
      </c>
      <c r="AY194" s="16" t="s">
        <v>161</v>
      </c>
      <c r="BE194" s="143">
        <f t="shared" si="34"/>
        <v>1575</v>
      </c>
      <c r="BF194" s="143">
        <f t="shared" si="35"/>
        <v>0</v>
      </c>
      <c r="BG194" s="143">
        <f t="shared" si="36"/>
        <v>0</v>
      </c>
      <c r="BH194" s="143">
        <f t="shared" si="37"/>
        <v>0</v>
      </c>
      <c r="BI194" s="143">
        <f t="shared" si="38"/>
        <v>0</v>
      </c>
      <c r="BJ194" s="16" t="s">
        <v>85</v>
      </c>
      <c r="BK194" s="143">
        <f t="shared" si="39"/>
        <v>1575</v>
      </c>
      <c r="BL194" s="16" t="s">
        <v>244</v>
      </c>
      <c r="BM194" s="142" t="s">
        <v>975</v>
      </c>
    </row>
    <row r="195" spans="2:65" s="1" customFormat="1" ht="16.5" customHeight="1">
      <c r="B195" s="31"/>
      <c r="C195" s="131" t="s">
        <v>438</v>
      </c>
      <c r="D195" s="131" t="s">
        <v>164</v>
      </c>
      <c r="E195" s="132" t="s">
        <v>2426</v>
      </c>
      <c r="F195" s="133" t="s">
        <v>2427</v>
      </c>
      <c r="G195" s="134" t="s">
        <v>711</v>
      </c>
      <c r="H195" s="135">
        <v>1</v>
      </c>
      <c r="I195" s="136">
        <v>1710</v>
      </c>
      <c r="J195" s="137">
        <f t="shared" si="30"/>
        <v>1710</v>
      </c>
      <c r="K195" s="133" t="s">
        <v>1</v>
      </c>
      <c r="L195" s="31"/>
      <c r="M195" s="138" t="s">
        <v>1</v>
      </c>
      <c r="N195" s="139" t="s">
        <v>42</v>
      </c>
      <c r="P195" s="140">
        <f t="shared" si="31"/>
        <v>0</v>
      </c>
      <c r="Q195" s="140">
        <v>0</v>
      </c>
      <c r="R195" s="140">
        <f t="shared" si="32"/>
        <v>0</v>
      </c>
      <c r="S195" s="140">
        <v>0</v>
      </c>
      <c r="T195" s="141">
        <f t="shared" si="33"/>
        <v>0</v>
      </c>
      <c r="AR195" s="142" t="s">
        <v>244</v>
      </c>
      <c r="AT195" s="142" t="s">
        <v>164</v>
      </c>
      <c r="AU195" s="142" t="s">
        <v>87</v>
      </c>
      <c r="AY195" s="16" t="s">
        <v>161</v>
      </c>
      <c r="BE195" s="143">
        <f t="shared" si="34"/>
        <v>1710</v>
      </c>
      <c r="BF195" s="143">
        <f t="shared" si="35"/>
        <v>0</v>
      </c>
      <c r="BG195" s="143">
        <f t="shared" si="36"/>
        <v>0</v>
      </c>
      <c r="BH195" s="143">
        <f t="shared" si="37"/>
        <v>0</v>
      </c>
      <c r="BI195" s="143">
        <f t="shared" si="38"/>
        <v>0</v>
      </c>
      <c r="BJ195" s="16" t="s">
        <v>85</v>
      </c>
      <c r="BK195" s="143">
        <f t="shared" si="39"/>
        <v>1710</v>
      </c>
      <c r="BL195" s="16" t="s">
        <v>244</v>
      </c>
      <c r="BM195" s="142" t="s">
        <v>985</v>
      </c>
    </row>
    <row r="196" spans="2:65" s="1" customFormat="1" ht="16.5" customHeight="1">
      <c r="B196" s="31"/>
      <c r="C196" s="131" t="s">
        <v>444</v>
      </c>
      <c r="D196" s="131" t="s">
        <v>164</v>
      </c>
      <c r="E196" s="132" t="s">
        <v>2428</v>
      </c>
      <c r="F196" s="133" t="s">
        <v>2429</v>
      </c>
      <c r="G196" s="134" t="s">
        <v>711</v>
      </c>
      <c r="H196" s="135">
        <v>1</v>
      </c>
      <c r="I196" s="136">
        <v>1890</v>
      </c>
      <c r="J196" s="137">
        <f t="shared" si="30"/>
        <v>1890</v>
      </c>
      <c r="K196" s="133" t="s">
        <v>1</v>
      </c>
      <c r="L196" s="31"/>
      <c r="M196" s="138" t="s">
        <v>1</v>
      </c>
      <c r="N196" s="139" t="s">
        <v>42</v>
      </c>
      <c r="P196" s="140">
        <f t="shared" si="31"/>
        <v>0</v>
      </c>
      <c r="Q196" s="140">
        <v>0</v>
      </c>
      <c r="R196" s="140">
        <f t="shared" si="32"/>
        <v>0</v>
      </c>
      <c r="S196" s="140">
        <v>0</v>
      </c>
      <c r="T196" s="141">
        <f t="shared" si="33"/>
        <v>0</v>
      </c>
      <c r="AR196" s="142" t="s">
        <v>244</v>
      </c>
      <c r="AT196" s="142" t="s">
        <v>164</v>
      </c>
      <c r="AU196" s="142" t="s">
        <v>87</v>
      </c>
      <c r="AY196" s="16" t="s">
        <v>161</v>
      </c>
      <c r="BE196" s="143">
        <f t="shared" si="34"/>
        <v>1890</v>
      </c>
      <c r="BF196" s="143">
        <f t="shared" si="35"/>
        <v>0</v>
      </c>
      <c r="BG196" s="143">
        <f t="shared" si="36"/>
        <v>0</v>
      </c>
      <c r="BH196" s="143">
        <f t="shared" si="37"/>
        <v>0</v>
      </c>
      <c r="BI196" s="143">
        <f t="shared" si="38"/>
        <v>0</v>
      </c>
      <c r="BJ196" s="16" t="s">
        <v>85</v>
      </c>
      <c r="BK196" s="143">
        <f t="shared" si="39"/>
        <v>1890</v>
      </c>
      <c r="BL196" s="16" t="s">
        <v>244</v>
      </c>
      <c r="BM196" s="142" t="s">
        <v>994</v>
      </c>
    </row>
    <row r="197" spans="2:65" s="1" customFormat="1" ht="16.5" customHeight="1">
      <c r="B197" s="31"/>
      <c r="C197" s="131" t="s">
        <v>450</v>
      </c>
      <c r="D197" s="131" t="s">
        <v>164</v>
      </c>
      <c r="E197" s="132" t="s">
        <v>2430</v>
      </c>
      <c r="F197" s="133" t="s">
        <v>2431</v>
      </c>
      <c r="G197" s="134" t="s">
        <v>711</v>
      </c>
      <c r="H197" s="135">
        <v>2</v>
      </c>
      <c r="I197" s="136">
        <v>2565</v>
      </c>
      <c r="J197" s="137">
        <f t="shared" si="30"/>
        <v>5130</v>
      </c>
      <c r="K197" s="133" t="s">
        <v>1</v>
      </c>
      <c r="L197" s="31"/>
      <c r="M197" s="138" t="s">
        <v>1</v>
      </c>
      <c r="N197" s="139" t="s">
        <v>42</v>
      </c>
      <c r="P197" s="140">
        <f t="shared" si="31"/>
        <v>0</v>
      </c>
      <c r="Q197" s="140">
        <v>0</v>
      </c>
      <c r="R197" s="140">
        <f t="shared" si="32"/>
        <v>0</v>
      </c>
      <c r="S197" s="140">
        <v>0</v>
      </c>
      <c r="T197" s="141">
        <f t="shared" si="33"/>
        <v>0</v>
      </c>
      <c r="AR197" s="142" t="s">
        <v>244</v>
      </c>
      <c r="AT197" s="142" t="s">
        <v>164</v>
      </c>
      <c r="AU197" s="142" t="s">
        <v>87</v>
      </c>
      <c r="AY197" s="16" t="s">
        <v>161</v>
      </c>
      <c r="BE197" s="143">
        <f t="shared" si="34"/>
        <v>5130</v>
      </c>
      <c r="BF197" s="143">
        <f t="shared" si="35"/>
        <v>0</v>
      </c>
      <c r="BG197" s="143">
        <f t="shared" si="36"/>
        <v>0</v>
      </c>
      <c r="BH197" s="143">
        <f t="shared" si="37"/>
        <v>0</v>
      </c>
      <c r="BI197" s="143">
        <f t="shared" si="38"/>
        <v>0</v>
      </c>
      <c r="BJ197" s="16" t="s">
        <v>85</v>
      </c>
      <c r="BK197" s="143">
        <f t="shared" si="39"/>
        <v>5130</v>
      </c>
      <c r="BL197" s="16" t="s">
        <v>244</v>
      </c>
      <c r="BM197" s="142" t="s">
        <v>1006</v>
      </c>
    </row>
    <row r="198" spans="2:65" s="1" customFormat="1" ht="16.5" customHeight="1">
      <c r="B198" s="31"/>
      <c r="C198" s="131" t="s">
        <v>455</v>
      </c>
      <c r="D198" s="131" t="s">
        <v>164</v>
      </c>
      <c r="E198" s="132" t="s">
        <v>2432</v>
      </c>
      <c r="F198" s="133" t="s">
        <v>2433</v>
      </c>
      <c r="G198" s="134" t="s">
        <v>267</v>
      </c>
      <c r="H198" s="135">
        <v>12</v>
      </c>
      <c r="I198" s="136">
        <v>115.2</v>
      </c>
      <c r="J198" s="137">
        <f t="shared" si="30"/>
        <v>1382.4</v>
      </c>
      <c r="K198" s="133" t="s">
        <v>1</v>
      </c>
      <c r="L198" s="31"/>
      <c r="M198" s="138" t="s">
        <v>1</v>
      </c>
      <c r="N198" s="139" t="s">
        <v>42</v>
      </c>
      <c r="P198" s="140">
        <f t="shared" si="31"/>
        <v>0</v>
      </c>
      <c r="Q198" s="140">
        <v>0</v>
      </c>
      <c r="R198" s="140">
        <f t="shared" si="32"/>
        <v>0</v>
      </c>
      <c r="S198" s="140">
        <v>0</v>
      </c>
      <c r="T198" s="141">
        <f t="shared" si="33"/>
        <v>0</v>
      </c>
      <c r="AR198" s="142" t="s">
        <v>244</v>
      </c>
      <c r="AT198" s="142" t="s">
        <v>164</v>
      </c>
      <c r="AU198" s="142" t="s">
        <v>87</v>
      </c>
      <c r="AY198" s="16" t="s">
        <v>161</v>
      </c>
      <c r="BE198" s="143">
        <f t="shared" si="34"/>
        <v>1382.4</v>
      </c>
      <c r="BF198" s="143">
        <f t="shared" si="35"/>
        <v>0</v>
      </c>
      <c r="BG198" s="143">
        <f t="shared" si="36"/>
        <v>0</v>
      </c>
      <c r="BH198" s="143">
        <f t="shared" si="37"/>
        <v>0</v>
      </c>
      <c r="BI198" s="143">
        <f t="shared" si="38"/>
        <v>0</v>
      </c>
      <c r="BJ198" s="16" t="s">
        <v>85</v>
      </c>
      <c r="BK198" s="143">
        <f t="shared" si="39"/>
        <v>1382.4</v>
      </c>
      <c r="BL198" s="16" t="s">
        <v>244</v>
      </c>
      <c r="BM198" s="142" t="s">
        <v>1017</v>
      </c>
    </row>
    <row r="199" spans="2:65" s="1" customFormat="1" ht="16.5" customHeight="1">
      <c r="B199" s="31"/>
      <c r="C199" s="131" t="s">
        <v>462</v>
      </c>
      <c r="D199" s="131" t="s">
        <v>164</v>
      </c>
      <c r="E199" s="132" t="s">
        <v>2434</v>
      </c>
      <c r="F199" s="133" t="s">
        <v>2435</v>
      </c>
      <c r="G199" s="134" t="s">
        <v>267</v>
      </c>
      <c r="H199" s="135">
        <v>12</v>
      </c>
      <c r="I199" s="136">
        <v>128.69999999999999</v>
      </c>
      <c r="J199" s="137">
        <f t="shared" si="30"/>
        <v>1544.4</v>
      </c>
      <c r="K199" s="133" t="s">
        <v>1</v>
      </c>
      <c r="L199" s="31"/>
      <c r="M199" s="138" t="s">
        <v>1</v>
      </c>
      <c r="N199" s="139" t="s">
        <v>42</v>
      </c>
      <c r="P199" s="140">
        <f t="shared" si="31"/>
        <v>0</v>
      </c>
      <c r="Q199" s="140">
        <v>0</v>
      </c>
      <c r="R199" s="140">
        <f t="shared" si="32"/>
        <v>0</v>
      </c>
      <c r="S199" s="140">
        <v>0</v>
      </c>
      <c r="T199" s="141">
        <f t="shared" si="33"/>
        <v>0</v>
      </c>
      <c r="AR199" s="142" t="s">
        <v>244</v>
      </c>
      <c r="AT199" s="142" t="s">
        <v>164</v>
      </c>
      <c r="AU199" s="142" t="s">
        <v>87</v>
      </c>
      <c r="AY199" s="16" t="s">
        <v>161</v>
      </c>
      <c r="BE199" s="143">
        <f t="shared" si="34"/>
        <v>1544.4</v>
      </c>
      <c r="BF199" s="143">
        <f t="shared" si="35"/>
        <v>0</v>
      </c>
      <c r="BG199" s="143">
        <f t="shared" si="36"/>
        <v>0</v>
      </c>
      <c r="BH199" s="143">
        <f t="shared" si="37"/>
        <v>0</v>
      </c>
      <c r="BI199" s="143">
        <f t="shared" si="38"/>
        <v>0</v>
      </c>
      <c r="BJ199" s="16" t="s">
        <v>85</v>
      </c>
      <c r="BK199" s="143">
        <f t="shared" si="39"/>
        <v>1544.4</v>
      </c>
      <c r="BL199" s="16" t="s">
        <v>244</v>
      </c>
      <c r="BM199" s="142" t="s">
        <v>1026</v>
      </c>
    </row>
    <row r="200" spans="2:65" s="1" customFormat="1" ht="16.5" customHeight="1">
      <c r="B200" s="31"/>
      <c r="C200" s="131" t="s">
        <v>466</v>
      </c>
      <c r="D200" s="131" t="s">
        <v>164</v>
      </c>
      <c r="E200" s="132" t="s">
        <v>2436</v>
      </c>
      <c r="F200" s="133" t="s">
        <v>2437</v>
      </c>
      <c r="G200" s="134" t="s">
        <v>267</v>
      </c>
      <c r="H200" s="135">
        <v>6</v>
      </c>
      <c r="I200" s="136">
        <v>153.9</v>
      </c>
      <c r="J200" s="137">
        <f t="shared" si="30"/>
        <v>923.4</v>
      </c>
      <c r="K200" s="133" t="s">
        <v>1</v>
      </c>
      <c r="L200" s="31"/>
      <c r="M200" s="138" t="s">
        <v>1</v>
      </c>
      <c r="N200" s="139" t="s">
        <v>42</v>
      </c>
      <c r="P200" s="140">
        <f t="shared" si="31"/>
        <v>0</v>
      </c>
      <c r="Q200" s="140">
        <v>0</v>
      </c>
      <c r="R200" s="140">
        <f t="shared" si="32"/>
        <v>0</v>
      </c>
      <c r="S200" s="140">
        <v>0</v>
      </c>
      <c r="T200" s="141">
        <f t="shared" si="33"/>
        <v>0</v>
      </c>
      <c r="AR200" s="142" t="s">
        <v>244</v>
      </c>
      <c r="AT200" s="142" t="s">
        <v>164</v>
      </c>
      <c r="AU200" s="142" t="s">
        <v>87</v>
      </c>
      <c r="AY200" s="16" t="s">
        <v>161</v>
      </c>
      <c r="BE200" s="143">
        <f t="shared" si="34"/>
        <v>923.4</v>
      </c>
      <c r="BF200" s="143">
        <f t="shared" si="35"/>
        <v>0</v>
      </c>
      <c r="BG200" s="143">
        <f t="shared" si="36"/>
        <v>0</v>
      </c>
      <c r="BH200" s="143">
        <f t="shared" si="37"/>
        <v>0</v>
      </c>
      <c r="BI200" s="143">
        <f t="shared" si="38"/>
        <v>0</v>
      </c>
      <c r="BJ200" s="16" t="s">
        <v>85</v>
      </c>
      <c r="BK200" s="143">
        <f t="shared" si="39"/>
        <v>923.4</v>
      </c>
      <c r="BL200" s="16" t="s">
        <v>244</v>
      </c>
      <c r="BM200" s="142" t="s">
        <v>1034</v>
      </c>
    </row>
    <row r="201" spans="2:65" s="1" customFormat="1" ht="16.5" customHeight="1">
      <c r="B201" s="31"/>
      <c r="C201" s="131" t="s">
        <v>470</v>
      </c>
      <c r="D201" s="131" t="s">
        <v>164</v>
      </c>
      <c r="E201" s="132" t="s">
        <v>2438</v>
      </c>
      <c r="F201" s="133" t="s">
        <v>2439</v>
      </c>
      <c r="G201" s="134" t="s">
        <v>267</v>
      </c>
      <c r="H201" s="135">
        <v>5</v>
      </c>
      <c r="I201" s="136">
        <v>198.9</v>
      </c>
      <c r="J201" s="137">
        <f t="shared" si="30"/>
        <v>994.5</v>
      </c>
      <c r="K201" s="133" t="s">
        <v>1</v>
      </c>
      <c r="L201" s="31"/>
      <c r="M201" s="138" t="s">
        <v>1</v>
      </c>
      <c r="N201" s="139" t="s">
        <v>42</v>
      </c>
      <c r="P201" s="140">
        <f t="shared" si="31"/>
        <v>0</v>
      </c>
      <c r="Q201" s="140">
        <v>0</v>
      </c>
      <c r="R201" s="140">
        <f t="shared" si="32"/>
        <v>0</v>
      </c>
      <c r="S201" s="140">
        <v>0</v>
      </c>
      <c r="T201" s="141">
        <f t="shared" si="33"/>
        <v>0</v>
      </c>
      <c r="AR201" s="142" t="s">
        <v>244</v>
      </c>
      <c r="AT201" s="142" t="s">
        <v>164</v>
      </c>
      <c r="AU201" s="142" t="s">
        <v>87</v>
      </c>
      <c r="AY201" s="16" t="s">
        <v>161</v>
      </c>
      <c r="BE201" s="143">
        <f t="shared" si="34"/>
        <v>994.5</v>
      </c>
      <c r="BF201" s="143">
        <f t="shared" si="35"/>
        <v>0</v>
      </c>
      <c r="BG201" s="143">
        <f t="shared" si="36"/>
        <v>0</v>
      </c>
      <c r="BH201" s="143">
        <f t="shared" si="37"/>
        <v>0</v>
      </c>
      <c r="BI201" s="143">
        <f t="shared" si="38"/>
        <v>0</v>
      </c>
      <c r="BJ201" s="16" t="s">
        <v>85</v>
      </c>
      <c r="BK201" s="143">
        <f t="shared" si="39"/>
        <v>994.5</v>
      </c>
      <c r="BL201" s="16" t="s">
        <v>244</v>
      </c>
      <c r="BM201" s="142" t="s">
        <v>1043</v>
      </c>
    </row>
    <row r="202" spans="2:65" s="1" customFormat="1" ht="16.5" customHeight="1">
      <c r="B202" s="31"/>
      <c r="C202" s="131" t="s">
        <v>476</v>
      </c>
      <c r="D202" s="131" t="s">
        <v>164</v>
      </c>
      <c r="E202" s="132" t="s">
        <v>2440</v>
      </c>
      <c r="F202" s="133" t="s">
        <v>2441</v>
      </c>
      <c r="G202" s="134" t="s">
        <v>267</v>
      </c>
      <c r="H202" s="135">
        <v>8</v>
      </c>
      <c r="I202" s="136">
        <v>243</v>
      </c>
      <c r="J202" s="137">
        <f t="shared" si="30"/>
        <v>1944</v>
      </c>
      <c r="K202" s="133" t="s">
        <v>1</v>
      </c>
      <c r="L202" s="31"/>
      <c r="M202" s="138" t="s">
        <v>1</v>
      </c>
      <c r="N202" s="139" t="s">
        <v>42</v>
      </c>
      <c r="P202" s="140">
        <f t="shared" si="31"/>
        <v>0</v>
      </c>
      <c r="Q202" s="140">
        <v>0</v>
      </c>
      <c r="R202" s="140">
        <f t="shared" si="32"/>
        <v>0</v>
      </c>
      <c r="S202" s="140">
        <v>0</v>
      </c>
      <c r="T202" s="141">
        <f t="shared" si="33"/>
        <v>0</v>
      </c>
      <c r="AR202" s="142" t="s">
        <v>244</v>
      </c>
      <c r="AT202" s="142" t="s">
        <v>164</v>
      </c>
      <c r="AU202" s="142" t="s">
        <v>87</v>
      </c>
      <c r="AY202" s="16" t="s">
        <v>161</v>
      </c>
      <c r="BE202" s="143">
        <f t="shared" si="34"/>
        <v>1944</v>
      </c>
      <c r="BF202" s="143">
        <f t="shared" si="35"/>
        <v>0</v>
      </c>
      <c r="BG202" s="143">
        <f t="shared" si="36"/>
        <v>0</v>
      </c>
      <c r="BH202" s="143">
        <f t="shared" si="37"/>
        <v>0</v>
      </c>
      <c r="BI202" s="143">
        <f t="shared" si="38"/>
        <v>0</v>
      </c>
      <c r="BJ202" s="16" t="s">
        <v>85</v>
      </c>
      <c r="BK202" s="143">
        <f t="shared" si="39"/>
        <v>1944</v>
      </c>
      <c r="BL202" s="16" t="s">
        <v>244</v>
      </c>
      <c r="BM202" s="142" t="s">
        <v>1053</v>
      </c>
    </row>
    <row r="203" spans="2:65" s="1" customFormat="1" ht="16.5" customHeight="1">
      <c r="B203" s="31"/>
      <c r="C203" s="131" t="s">
        <v>480</v>
      </c>
      <c r="D203" s="131" t="s">
        <v>164</v>
      </c>
      <c r="E203" s="132" t="s">
        <v>2442</v>
      </c>
      <c r="F203" s="133" t="s">
        <v>2443</v>
      </c>
      <c r="G203" s="134" t="s">
        <v>267</v>
      </c>
      <c r="H203" s="135">
        <v>1</v>
      </c>
      <c r="I203" s="136">
        <v>164.7</v>
      </c>
      <c r="J203" s="137">
        <f t="shared" si="30"/>
        <v>164.7</v>
      </c>
      <c r="K203" s="133" t="s">
        <v>1</v>
      </c>
      <c r="L203" s="31"/>
      <c r="M203" s="138" t="s">
        <v>1</v>
      </c>
      <c r="N203" s="139" t="s">
        <v>42</v>
      </c>
      <c r="P203" s="140">
        <f t="shared" si="31"/>
        <v>0</v>
      </c>
      <c r="Q203" s="140">
        <v>0</v>
      </c>
      <c r="R203" s="140">
        <f t="shared" si="32"/>
        <v>0</v>
      </c>
      <c r="S203" s="140">
        <v>0</v>
      </c>
      <c r="T203" s="141">
        <f t="shared" si="33"/>
        <v>0</v>
      </c>
      <c r="AR203" s="142" t="s">
        <v>244</v>
      </c>
      <c r="AT203" s="142" t="s">
        <v>164</v>
      </c>
      <c r="AU203" s="142" t="s">
        <v>87</v>
      </c>
      <c r="AY203" s="16" t="s">
        <v>161</v>
      </c>
      <c r="BE203" s="143">
        <f t="shared" si="34"/>
        <v>164.7</v>
      </c>
      <c r="BF203" s="143">
        <f t="shared" si="35"/>
        <v>0</v>
      </c>
      <c r="BG203" s="143">
        <f t="shared" si="36"/>
        <v>0</v>
      </c>
      <c r="BH203" s="143">
        <f t="shared" si="37"/>
        <v>0</v>
      </c>
      <c r="BI203" s="143">
        <f t="shared" si="38"/>
        <v>0</v>
      </c>
      <c r="BJ203" s="16" t="s">
        <v>85</v>
      </c>
      <c r="BK203" s="143">
        <f t="shared" si="39"/>
        <v>164.7</v>
      </c>
      <c r="BL203" s="16" t="s">
        <v>244</v>
      </c>
      <c r="BM203" s="142" t="s">
        <v>1068</v>
      </c>
    </row>
    <row r="204" spans="2:65" s="1" customFormat="1" ht="16.5" customHeight="1">
      <c r="B204" s="31"/>
      <c r="C204" s="131" t="s">
        <v>486</v>
      </c>
      <c r="D204" s="131" t="s">
        <v>164</v>
      </c>
      <c r="E204" s="132" t="s">
        <v>2444</v>
      </c>
      <c r="F204" s="133" t="s">
        <v>2445</v>
      </c>
      <c r="G204" s="134" t="s">
        <v>267</v>
      </c>
      <c r="H204" s="135">
        <v>1</v>
      </c>
      <c r="I204" s="136">
        <v>198</v>
      </c>
      <c r="J204" s="137">
        <f t="shared" si="30"/>
        <v>198</v>
      </c>
      <c r="K204" s="133" t="s">
        <v>1</v>
      </c>
      <c r="L204" s="31"/>
      <c r="M204" s="138" t="s">
        <v>1</v>
      </c>
      <c r="N204" s="139" t="s">
        <v>42</v>
      </c>
      <c r="P204" s="140">
        <f t="shared" si="31"/>
        <v>0</v>
      </c>
      <c r="Q204" s="140">
        <v>0</v>
      </c>
      <c r="R204" s="140">
        <f t="shared" si="32"/>
        <v>0</v>
      </c>
      <c r="S204" s="140">
        <v>0</v>
      </c>
      <c r="T204" s="141">
        <f t="shared" si="33"/>
        <v>0</v>
      </c>
      <c r="AR204" s="142" t="s">
        <v>244</v>
      </c>
      <c r="AT204" s="142" t="s">
        <v>164</v>
      </c>
      <c r="AU204" s="142" t="s">
        <v>87</v>
      </c>
      <c r="AY204" s="16" t="s">
        <v>161</v>
      </c>
      <c r="BE204" s="143">
        <f t="shared" si="34"/>
        <v>198</v>
      </c>
      <c r="BF204" s="143">
        <f t="shared" si="35"/>
        <v>0</v>
      </c>
      <c r="BG204" s="143">
        <f t="shared" si="36"/>
        <v>0</v>
      </c>
      <c r="BH204" s="143">
        <f t="shared" si="37"/>
        <v>0</v>
      </c>
      <c r="BI204" s="143">
        <f t="shared" si="38"/>
        <v>0</v>
      </c>
      <c r="BJ204" s="16" t="s">
        <v>85</v>
      </c>
      <c r="BK204" s="143">
        <f t="shared" si="39"/>
        <v>198</v>
      </c>
      <c r="BL204" s="16" t="s">
        <v>244</v>
      </c>
      <c r="BM204" s="142" t="s">
        <v>1080</v>
      </c>
    </row>
    <row r="205" spans="2:65" s="1" customFormat="1" ht="16.5" customHeight="1">
      <c r="B205" s="31"/>
      <c r="C205" s="131" t="s">
        <v>492</v>
      </c>
      <c r="D205" s="131" t="s">
        <v>164</v>
      </c>
      <c r="E205" s="132" t="s">
        <v>2446</v>
      </c>
      <c r="F205" s="133" t="s">
        <v>2447</v>
      </c>
      <c r="G205" s="134" t="s">
        <v>267</v>
      </c>
      <c r="H205" s="135">
        <v>1</v>
      </c>
      <c r="I205" s="136">
        <v>250.2</v>
      </c>
      <c r="J205" s="137">
        <f t="shared" si="30"/>
        <v>250.2</v>
      </c>
      <c r="K205" s="133" t="s">
        <v>1</v>
      </c>
      <c r="L205" s="31"/>
      <c r="M205" s="138" t="s">
        <v>1</v>
      </c>
      <c r="N205" s="139" t="s">
        <v>42</v>
      </c>
      <c r="P205" s="140">
        <f t="shared" si="31"/>
        <v>0</v>
      </c>
      <c r="Q205" s="140">
        <v>0</v>
      </c>
      <c r="R205" s="140">
        <f t="shared" si="32"/>
        <v>0</v>
      </c>
      <c r="S205" s="140">
        <v>0</v>
      </c>
      <c r="T205" s="141">
        <f t="shared" si="33"/>
        <v>0</v>
      </c>
      <c r="AR205" s="142" t="s">
        <v>244</v>
      </c>
      <c r="AT205" s="142" t="s">
        <v>164</v>
      </c>
      <c r="AU205" s="142" t="s">
        <v>87</v>
      </c>
      <c r="AY205" s="16" t="s">
        <v>161</v>
      </c>
      <c r="BE205" s="143">
        <f t="shared" si="34"/>
        <v>250.2</v>
      </c>
      <c r="BF205" s="143">
        <f t="shared" si="35"/>
        <v>0</v>
      </c>
      <c r="BG205" s="143">
        <f t="shared" si="36"/>
        <v>0</v>
      </c>
      <c r="BH205" s="143">
        <f t="shared" si="37"/>
        <v>0</v>
      </c>
      <c r="BI205" s="143">
        <f t="shared" si="38"/>
        <v>0</v>
      </c>
      <c r="BJ205" s="16" t="s">
        <v>85</v>
      </c>
      <c r="BK205" s="143">
        <f t="shared" si="39"/>
        <v>250.2</v>
      </c>
      <c r="BL205" s="16" t="s">
        <v>244</v>
      </c>
      <c r="BM205" s="142" t="s">
        <v>1089</v>
      </c>
    </row>
    <row r="206" spans="2:65" s="1" customFormat="1" ht="16.5" customHeight="1">
      <c r="B206" s="31"/>
      <c r="C206" s="131" t="s">
        <v>765</v>
      </c>
      <c r="D206" s="131" t="s">
        <v>164</v>
      </c>
      <c r="E206" s="132" t="s">
        <v>2448</v>
      </c>
      <c r="F206" s="133" t="s">
        <v>2449</v>
      </c>
      <c r="G206" s="134" t="s">
        <v>267</v>
      </c>
      <c r="H206" s="135">
        <v>8</v>
      </c>
      <c r="I206" s="136">
        <v>108</v>
      </c>
      <c r="J206" s="137">
        <f t="shared" si="30"/>
        <v>864</v>
      </c>
      <c r="K206" s="133" t="s">
        <v>1</v>
      </c>
      <c r="L206" s="31"/>
      <c r="M206" s="138" t="s">
        <v>1</v>
      </c>
      <c r="N206" s="139" t="s">
        <v>42</v>
      </c>
      <c r="P206" s="140">
        <f t="shared" si="31"/>
        <v>0</v>
      </c>
      <c r="Q206" s="140">
        <v>0</v>
      </c>
      <c r="R206" s="140">
        <f t="shared" si="32"/>
        <v>0</v>
      </c>
      <c r="S206" s="140">
        <v>0</v>
      </c>
      <c r="T206" s="141">
        <f t="shared" si="33"/>
        <v>0</v>
      </c>
      <c r="AR206" s="142" t="s">
        <v>244</v>
      </c>
      <c r="AT206" s="142" t="s">
        <v>164</v>
      </c>
      <c r="AU206" s="142" t="s">
        <v>87</v>
      </c>
      <c r="AY206" s="16" t="s">
        <v>161</v>
      </c>
      <c r="BE206" s="143">
        <f t="shared" si="34"/>
        <v>864</v>
      </c>
      <c r="BF206" s="143">
        <f t="shared" si="35"/>
        <v>0</v>
      </c>
      <c r="BG206" s="143">
        <f t="shared" si="36"/>
        <v>0</v>
      </c>
      <c r="BH206" s="143">
        <f t="shared" si="37"/>
        <v>0</v>
      </c>
      <c r="BI206" s="143">
        <f t="shared" si="38"/>
        <v>0</v>
      </c>
      <c r="BJ206" s="16" t="s">
        <v>85</v>
      </c>
      <c r="BK206" s="143">
        <f t="shared" si="39"/>
        <v>864</v>
      </c>
      <c r="BL206" s="16" t="s">
        <v>244</v>
      </c>
      <c r="BM206" s="142" t="s">
        <v>1100</v>
      </c>
    </row>
    <row r="207" spans="2:65" s="1" customFormat="1" ht="16.5" customHeight="1">
      <c r="B207" s="31"/>
      <c r="C207" s="131" t="s">
        <v>769</v>
      </c>
      <c r="D207" s="131" t="s">
        <v>164</v>
      </c>
      <c r="E207" s="132" t="s">
        <v>2450</v>
      </c>
      <c r="F207" s="133" t="s">
        <v>2451</v>
      </c>
      <c r="G207" s="134" t="s">
        <v>267</v>
      </c>
      <c r="H207" s="135">
        <v>22</v>
      </c>
      <c r="I207" s="136">
        <v>408.6</v>
      </c>
      <c r="J207" s="137">
        <f t="shared" si="30"/>
        <v>8989.2000000000007</v>
      </c>
      <c r="K207" s="133" t="s">
        <v>1</v>
      </c>
      <c r="L207" s="31"/>
      <c r="M207" s="138" t="s">
        <v>1</v>
      </c>
      <c r="N207" s="139" t="s">
        <v>42</v>
      </c>
      <c r="P207" s="140">
        <f t="shared" si="31"/>
        <v>0</v>
      </c>
      <c r="Q207" s="140">
        <v>0</v>
      </c>
      <c r="R207" s="140">
        <f t="shared" si="32"/>
        <v>0</v>
      </c>
      <c r="S207" s="140">
        <v>0</v>
      </c>
      <c r="T207" s="141">
        <f t="shared" si="33"/>
        <v>0</v>
      </c>
      <c r="AR207" s="142" t="s">
        <v>244</v>
      </c>
      <c r="AT207" s="142" t="s">
        <v>164</v>
      </c>
      <c r="AU207" s="142" t="s">
        <v>87</v>
      </c>
      <c r="AY207" s="16" t="s">
        <v>161</v>
      </c>
      <c r="BE207" s="143">
        <f t="shared" si="34"/>
        <v>8989.2000000000007</v>
      </c>
      <c r="BF207" s="143">
        <f t="shared" si="35"/>
        <v>0</v>
      </c>
      <c r="BG207" s="143">
        <f t="shared" si="36"/>
        <v>0</v>
      </c>
      <c r="BH207" s="143">
        <f t="shared" si="37"/>
        <v>0</v>
      </c>
      <c r="BI207" s="143">
        <f t="shared" si="38"/>
        <v>0</v>
      </c>
      <c r="BJ207" s="16" t="s">
        <v>85</v>
      </c>
      <c r="BK207" s="143">
        <f t="shared" si="39"/>
        <v>8989.2000000000007</v>
      </c>
      <c r="BL207" s="16" t="s">
        <v>244</v>
      </c>
      <c r="BM207" s="142" t="s">
        <v>1108</v>
      </c>
    </row>
    <row r="208" spans="2:65" s="1" customFormat="1" ht="16.5" customHeight="1">
      <c r="B208" s="31"/>
      <c r="C208" s="131" t="s">
        <v>775</v>
      </c>
      <c r="D208" s="131" t="s">
        <v>164</v>
      </c>
      <c r="E208" s="132" t="s">
        <v>2452</v>
      </c>
      <c r="F208" s="133" t="s">
        <v>2453</v>
      </c>
      <c r="G208" s="134" t="s">
        <v>267</v>
      </c>
      <c r="H208" s="135">
        <v>2</v>
      </c>
      <c r="I208" s="136">
        <v>153</v>
      </c>
      <c r="J208" s="137">
        <f t="shared" si="30"/>
        <v>306</v>
      </c>
      <c r="K208" s="133" t="s">
        <v>1</v>
      </c>
      <c r="L208" s="31"/>
      <c r="M208" s="138" t="s">
        <v>1</v>
      </c>
      <c r="N208" s="139" t="s">
        <v>42</v>
      </c>
      <c r="P208" s="140">
        <f t="shared" si="31"/>
        <v>0</v>
      </c>
      <c r="Q208" s="140">
        <v>0</v>
      </c>
      <c r="R208" s="140">
        <f t="shared" si="32"/>
        <v>0</v>
      </c>
      <c r="S208" s="140">
        <v>0</v>
      </c>
      <c r="T208" s="141">
        <f t="shared" si="33"/>
        <v>0</v>
      </c>
      <c r="AR208" s="142" t="s">
        <v>244</v>
      </c>
      <c r="AT208" s="142" t="s">
        <v>164</v>
      </c>
      <c r="AU208" s="142" t="s">
        <v>87</v>
      </c>
      <c r="AY208" s="16" t="s">
        <v>161</v>
      </c>
      <c r="BE208" s="143">
        <f t="shared" si="34"/>
        <v>306</v>
      </c>
      <c r="BF208" s="143">
        <f t="shared" si="35"/>
        <v>0</v>
      </c>
      <c r="BG208" s="143">
        <f t="shared" si="36"/>
        <v>0</v>
      </c>
      <c r="BH208" s="143">
        <f t="shared" si="37"/>
        <v>0</v>
      </c>
      <c r="BI208" s="143">
        <f t="shared" si="38"/>
        <v>0</v>
      </c>
      <c r="BJ208" s="16" t="s">
        <v>85</v>
      </c>
      <c r="BK208" s="143">
        <f t="shared" si="39"/>
        <v>306</v>
      </c>
      <c r="BL208" s="16" t="s">
        <v>244</v>
      </c>
      <c r="BM208" s="142" t="s">
        <v>1120</v>
      </c>
    </row>
    <row r="209" spans="2:65" s="1" customFormat="1" ht="16.5" customHeight="1">
      <c r="B209" s="31"/>
      <c r="C209" s="131" t="s">
        <v>780</v>
      </c>
      <c r="D209" s="131" t="s">
        <v>164</v>
      </c>
      <c r="E209" s="132" t="s">
        <v>2454</v>
      </c>
      <c r="F209" s="133" t="s">
        <v>2455</v>
      </c>
      <c r="G209" s="134" t="s">
        <v>267</v>
      </c>
      <c r="H209" s="135">
        <v>1</v>
      </c>
      <c r="I209" s="136">
        <v>198</v>
      </c>
      <c r="J209" s="137">
        <f t="shared" si="30"/>
        <v>198</v>
      </c>
      <c r="K209" s="133" t="s">
        <v>1</v>
      </c>
      <c r="L209" s="31"/>
      <c r="M209" s="138" t="s">
        <v>1</v>
      </c>
      <c r="N209" s="139" t="s">
        <v>42</v>
      </c>
      <c r="P209" s="140">
        <f t="shared" si="31"/>
        <v>0</v>
      </c>
      <c r="Q209" s="140">
        <v>0</v>
      </c>
      <c r="R209" s="140">
        <f t="shared" si="32"/>
        <v>0</v>
      </c>
      <c r="S209" s="140">
        <v>0</v>
      </c>
      <c r="T209" s="141">
        <f t="shared" si="33"/>
        <v>0</v>
      </c>
      <c r="AR209" s="142" t="s">
        <v>244</v>
      </c>
      <c r="AT209" s="142" t="s">
        <v>164</v>
      </c>
      <c r="AU209" s="142" t="s">
        <v>87</v>
      </c>
      <c r="AY209" s="16" t="s">
        <v>161</v>
      </c>
      <c r="BE209" s="143">
        <f t="shared" si="34"/>
        <v>198</v>
      </c>
      <c r="BF209" s="143">
        <f t="shared" si="35"/>
        <v>0</v>
      </c>
      <c r="BG209" s="143">
        <f t="shared" si="36"/>
        <v>0</v>
      </c>
      <c r="BH209" s="143">
        <f t="shared" si="37"/>
        <v>0</v>
      </c>
      <c r="BI209" s="143">
        <f t="shared" si="38"/>
        <v>0</v>
      </c>
      <c r="BJ209" s="16" t="s">
        <v>85</v>
      </c>
      <c r="BK209" s="143">
        <f t="shared" si="39"/>
        <v>198</v>
      </c>
      <c r="BL209" s="16" t="s">
        <v>244</v>
      </c>
      <c r="BM209" s="142" t="s">
        <v>1129</v>
      </c>
    </row>
    <row r="210" spans="2:65" s="1" customFormat="1" ht="16.5" customHeight="1">
      <c r="B210" s="31"/>
      <c r="C210" s="131" t="s">
        <v>784</v>
      </c>
      <c r="D210" s="131" t="s">
        <v>164</v>
      </c>
      <c r="E210" s="132" t="s">
        <v>2456</v>
      </c>
      <c r="F210" s="133" t="s">
        <v>2457</v>
      </c>
      <c r="G210" s="134" t="s">
        <v>267</v>
      </c>
      <c r="H210" s="135">
        <v>1</v>
      </c>
      <c r="I210" s="136">
        <v>189</v>
      </c>
      <c r="J210" s="137">
        <f t="shared" si="30"/>
        <v>189</v>
      </c>
      <c r="K210" s="133" t="s">
        <v>1</v>
      </c>
      <c r="L210" s="31"/>
      <c r="M210" s="138" t="s">
        <v>1</v>
      </c>
      <c r="N210" s="139" t="s">
        <v>42</v>
      </c>
      <c r="P210" s="140">
        <f t="shared" si="31"/>
        <v>0</v>
      </c>
      <c r="Q210" s="140">
        <v>0</v>
      </c>
      <c r="R210" s="140">
        <f t="shared" si="32"/>
        <v>0</v>
      </c>
      <c r="S210" s="140">
        <v>0</v>
      </c>
      <c r="T210" s="141">
        <f t="shared" si="33"/>
        <v>0</v>
      </c>
      <c r="AR210" s="142" t="s">
        <v>244</v>
      </c>
      <c r="AT210" s="142" t="s">
        <v>164</v>
      </c>
      <c r="AU210" s="142" t="s">
        <v>87</v>
      </c>
      <c r="AY210" s="16" t="s">
        <v>161</v>
      </c>
      <c r="BE210" s="143">
        <f t="shared" si="34"/>
        <v>189</v>
      </c>
      <c r="BF210" s="143">
        <f t="shared" si="35"/>
        <v>0</v>
      </c>
      <c r="BG210" s="143">
        <f t="shared" si="36"/>
        <v>0</v>
      </c>
      <c r="BH210" s="143">
        <f t="shared" si="37"/>
        <v>0</v>
      </c>
      <c r="BI210" s="143">
        <f t="shared" si="38"/>
        <v>0</v>
      </c>
      <c r="BJ210" s="16" t="s">
        <v>85</v>
      </c>
      <c r="BK210" s="143">
        <f t="shared" si="39"/>
        <v>189</v>
      </c>
      <c r="BL210" s="16" t="s">
        <v>244</v>
      </c>
      <c r="BM210" s="142" t="s">
        <v>1135</v>
      </c>
    </row>
    <row r="211" spans="2:65" s="1" customFormat="1" ht="16.5" customHeight="1">
      <c r="B211" s="31"/>
      <c r="C211" s="131" t="s">
        <v>791</v>
      </c>
      <c r="D211" s="131" t="s">
        <v>164</v>
      </c>
      <c r="E211" s="132" t="s">
        <v>2458</v>
      </c>
      <c r="F211" s="133" t="s">
        <v>2459</v>
      </c>
      <c r="G211" s="134" t="s">
        <v>267</v>
      </c>
      <c r="H211" s="135">
        <v>2</v>
      </c>
      <c r="I211" s="136">
        <v>396</v>
      </c>
      <c r="J211" s="137">
        <f t="shared" si="30"/>
        <v>792</v>
      </c>
      <c r="K211" s="133" t="s">
        <v>1</v>
      </c>
      <c r="L211" s="31"/>
      <c r="M211" s="138" t="s">
        <v>1</v>
      </c>
      <c r="N211" s="139" t="s">
        <v>42</v>
      </c>
      <c r="P211" s="140">
        <f t="shared" si="31"/>
        <v>0</v>
      </c>
      <c r="Q211" s="140">
        <v>0</v>
      </c>
      <c r="R211" s="140">
        <f t="shared" si="32"/>
        <v>0</v>
      </c>
      <c r="S211" s="140">
        <v>0</v>
      </c>
      <c r="T211" s="141">
        <f t="shared" si="33"/>
        <v>0</v>
      </c>
      <c r="AR211" s="142" t="s">
        <v>244</v>
      </c>
      <c r="AT211" s="142" t="s">
        <v>164</v>
      </c>
      <c r="AU211" s="142" t="s">
        <v>87</v>
      </c>
      <c r="AY211" s="16" t="s">
        <v>161</v>
      </c>
      <c r="BE211" s="143">
        <f t="shared" si="34"/>
        <v>792</v>
      </c>
      <c r="BF211" s="143">
        <f t="shared" si="35"/>
        <v>0</v>
      </c>
      <c r="BG211" s="143">
        <f t="shared" si="36"/>
        <v>0</v>
      </c>
      <c r="BH211" s="143">
        <f t="shared" si="37"/>
        <v>0</v>
      </c>
      <c r="BI211" s="143">
        <f t="shared" si="38"/>
        <v>0</v>
      </c>
      <c r="BJ211" s="16" t="s">
        <v>85</v>
      </c>
      <c r="BK211" s="143">
        <f t="shared" si="39"/>
        <v>792</v>
      </c>
      <c r="BL211" s="16" t="s">
        <v>244</v>
      </c>
      <c r="BM211" s="142" t="s">
        <v>1143</v>
      </c>
    </row>
    <row r="212" spans="2:65" s="1" customFormat="1" ht="16.5" customHeight="1">
      <c r="B212" s="31"/>
      <c r="C212" s="131" t="s">
        <v>795</v>
      </c>
      <c r="D212" s="131" t="s">
        <v>164</v>
      </c>
      <c r="E212" s="132" t="s">
        <v>2460</v>
      </c>
      <c r="F212" s="133" t="s">
        <v>2461</v>
      </c>
      <c r="G212" s="134" t="s">
        <v>267</v>
      </c>
      <c r="H212" s="135">
        <v>22</v>
      </c>
      <c r="I212" s="136">
        <v>400.5</v>
      </c>
      <c r="J212" s="137">
        <f t="shared" si="30"/>
        <v>8811</v>
      </c>
      <c r="K212" s="133" t="s">
        <v>1</v>
      </c>
      <c r="L212" s="31"/>
      <c r="M212" s="138" t="s">
        <v>1</v>
      </c>
      <c r="N212" s="139" t="s">
        <v>42</v>
      </c>
      <c r="P212" s="140">
        <f t="shared" si="31"/>
        <v>0</v>
      </c>
      <c r="Q212" s="140">
        <v>0</v>
      </c>
      <c r="R212" s="140">
        <f t="shared" si="32"/>
        <v>0</v>
      </c>
      <c r="S212" s="140">
        <v>0</v>
      </c>
      <c r="T212" s="141">
        <f t="shared" si="33"/>
        <v>0</v>
      </c>
      <c r="AR212" s="142" t="s">
        <v>244</v>
      </c>
      <c r="AT212" s="142" t="s">
        <v>164</v>
      </c>
      <c r="AU212" s="142" t="s">
        <v>87</v>
      </c>
      <c r="AY212" s="16" t="s">
        <v>161</v>
      </c>
      <c r="BE212" s="143">
        <f t="shared" si="34"/>
        <v>8811</v>
      </c>
      <c r="BF212" s="143">
        <f t="shared" si="35"/>
        <v>0</v>
      </c>
      <c r="BG212" s="143">
        <f t="shared" si="36"/>
        <v>0</v>
      </c>
      <c r="BH212" s="143">
        <f t="shared" si="37"/>
        <v>0</v>
      </c>
      <c r="BI212" s="143">
        <f t="shared" si="38"/>
        <v>0</v>
      </c>
      <c r="BJ212" s="16" t="s">
        <v>85</v>
      </c>
      <c r="BK212" s="143">
        <f t="shared" si="39"/>
        <v>8811</v>
      </c>
      <c r="BL212" s="16" t="s">
        <v>244</v>
      </c>
      <c r="BM212" s="142" t="s">
        <v>1154</v>
      </c>
    </row>
    <row r="213" spans="2:65" s="1" customFormat="1" ht="16.5" customHeight="1">
      <c r="B213" s="31"/>
      <c r="C213" s="131" t="s">
        <v>800</v>
      </c>
      <c r="D213" s="131" t="s">
        <v>164</v>
      </c>
      <c r="E213" s="132" t="s">
        <v>2462</v>
      </c>
      <c r="F213" s="133" t="s">
        <v>2463</v>
      </c>
      <c r="G213" s="134" t="s">
        <v>267</v>
      </c>
      <c r="H213" s="135">
        <v>44</v>
      </c>
      <c r="I213" s="136">
        <v>28.8</v>
      </c>
      <c r="J213" s="137">
        <f t="shared" si="30"/>
        <v>1267.2</v>
      </c>
      <c r="K213" s="133" t="s">
        <v>1</v>
      </c>
      <c r="L213" s="31"/>
      <c r="M213" s="138" t="s">
        <v>1</v>
      </c>
      <c r="N213" s="139" t="s">
        <v>42</v>
      </c>
      <c r="P213" s="140">
        <f t="shared" si="31"/>
        <v>0</v>
      </c>
      <c r="Q213" s="140">
        <v>0</v>
      </c>
      <c r="R213" s="140">
        <f t="shared" si="32"/>
        <v>0</v>
      </c>
      <c r="S213" s="140">
        <v>0</v>
      </c>
      <c r="T213" s="141">
        <f t="shared" si="33"/>
        <v>0</v>
      </c>
      <c r="AR213" s="142" t="s">
        <v>244</v>
      </c>
      <c r="AT213" s="142" t="s">
        <v>164</v>
      </c>
      <c r="AU213" s="142" t="s">
        <v>87</v>
      </c>
      <c r="AY213" s="16" t="s">
        <v>161</v>
      </c>
      <c r="BE213" s="143">
        <f t="shared" si="34"/>
        <v>1267.2</v>
      </c>
      <c r="BF213" s="143">
        <f t="shared" si="35"/>
        <v>0</v>
      </c>
      <c r="BG213" s="143">
        <f t="shared" si="36"/>
        <v>0</v>
      </c>
      <c r="BH213" s="143">
        <f t="shared" si="37"/>
        <v>0</v>
      </c>
      <c r="BI213" s="143">
        <f t="shared" si="38"/>
        <v>0</v>
      </c>
      <c r="BJ213" s="16" t="s">
        <v>85</v>
      </c>
      <c r="BK213" s="143">
        <f t="shared" si="39"/>
        <v>1267.2</v>
      </c>
      <c r="BL213" s="16" t="s">
        <v>244</v>
      </c>
      <c r="BM213" s="142" t="s">
        <v>1164</v>
      </c>
    </row>
    <row r="214" spans="2:65" s="1" customFormat="1" ht="16.5" customHeight="1">
      <c r="B214" s="31"/>
      <c r="C214" s="131" t="s">
        <v>805</v>
      </c>
      <c r="D214" s="131" t="s">
        <v>164</v>
      </c>
      <c r="E214" s="132" t="s">
        <v>2464</v>
      </c>
      <c r="F214" s="133" t="s">
        <v>2465</v>
      </c>
      <c r="G214" s="134" t="s">
        <v>267</v>
      </c>
      <c r="H214" s="135">
        <v>3</v>
      </c>
      <c r="I214" s="136">
        <v>936</v>
      </c>
      <c r="J214" s="137">
        <f t="shared" si="30"/>
        <v>2808</v>
      </c>
      <c r="K214" s="133" t="s">
        <v>1</v>
      </c>
      <c r="L214" s="31"/>
      <c r="M214" s="138" t="s">
        <v>1</v>
      </c>
      <c r="N214" s="139" t="s">
        <v>42</v>
      </c>
      <c r="P214" s="140">
        <f t="shared" si="31"/>
        <v>0</v>
      </c>
      <c r="Q214" s="140">
        <v>0</v>
      </c>
      <c r="R214" s="140">
        <f t="shared" si="32"/>
        <v>0</v>
      </c>
      <c r="S214" s="140">
        <v>0</v>
      </c>
      <c r="T214" s="141">
        <f t="shared" si="33"/>
        <v>0</v>
      </c>
      <c r="AR214" s="142" t="s">
        <v>244</v>
      </c>
      <c r="AT214" s="142" t="s">
        <v>164</v>
      </c>
      <c r="AU214" s="142" t="s">
        <v>87</v>
      </c>
      <c r="AY214" s="16" t="s">
        <v>161</v>
      </c>
      <c r="BE214" s="143">
        <f t="shared" si="34"/>
        <v>2808</v>
      </c>
      <c r="BF214" s="143">
        <f t="shared" si="35"/>
        <v>0</v>
      </c>
      <c r="BG214" s="143">
        <f t="shared" si="36"/>
        <v>0</v>
      </c>
      <c r="BH214" s="143">
        <f t="shared" si="37"/>
        <v>0</v>
      </c>
      <c r="BI214" s="143">
        <f t="shared" si="38"/>
        <v>0</v>
      </c>
      <c r="BJ214" s="16" t="s">
        <v>85</v>
      </c>
      <c r="BK214" s="143">
        <f t="shared" si="39"/>
        <v>2808</v>
      </c>
      <c r="BL214" s="16" t="s">
        <v>244</v>
      </c>
      <c r="BM214" s="142" t="s">
        <v>1173</v>
      </c>
    </row>
    <row r="215" spans="2:65" s="1" customFormat="1" ht="16.5" customHeight="1">
      <c r="B215" s="31"/>
      <c r="C215" s="131" t="s">
        <v>809</v>
      </c>
      <c r="D215" s="131" t="s">
        <v>164</v>
      </c>
      <c r="E215" s="132" t="s">
        <v>2466</v>
      </c>
      <c r="F215" s="133" t="s">
        <v>2467</v>
      </c>
      <c r="G215" s="134" t="s">
        <v>267</v>
      </c>
      <c r="H215" s="135">
        <v>2</v>
      </c>
      <c r="I215" s="136">
        <v>76.5</v>
      </c>
      <c r="J215" s="137">
        <f t="shared" si="30"/>
        <v>153</v>
      </c>
      <c r="K215" s="133" t="s">
        <v>1</v>
      </c>
      <c r="L215" s="31"/>
      <c r="M215" s="138" t="s">
        <v>1</v>
      </c>
      <c r="N215" s="139" t="s">
        <v>42</v>
      </c>
      <c r="P215" s="140">
        <f t="shared" si="31"/>
        <v>0</v>
      </c>
      <c r="Q215" s="140">
        <v>0</v>
      </c>
      <c r="R215" s="140">
        <f t="shared" si="32"/>
        <v>0</v>
      </c>
      <c r="S215" s="140">
        <v>0</v>
      </c>
      <c r="T215" s="141">
        <f t="shared" si="33"/>
        <v>0</v>
      </c>
      <c r="AR215" s="142" t="s">
        <v>244</v>
      </c>
      <c r="AT215" s="142" t="s">
        <v>164</v>
      </c>
      <c r="AU215" s="142" t="s">
        <v>87</v>
      </c>
      <c r="AY215" s="16" t="s">
        <v>161</v>
      </c>
      <c r="BE215" s="143">
        <f t="shared" si="34"/>
        <v>153</v>
      </c>
      <c r="BF215" s="143">
        <f t="shared" si="35"/>
        <v>0</v>
      </c>
      <c r="BG215" s="143">
        <f t="shared" si="36"/>
        <v>0</v>
      </c>
      <c r="BH215" s="143">
        <f t="shared" si="37"/>
        <v>0</v>
      </c>
      <c r="BI215" s="143">
        <f t="shared" si="38"/>
        <v>0</v>
      </c>
      <c r="BJ215" s="16" t="s">
        <v>85</v>
      </c>
      <c r="BK215" s="143">
        <f t="shared" si="39"/>
        <v>153</v>
      </c>
      <c r="BL215" s="16" t="s">
        <v>244</v>
      </c>
      <c r="BM215" s="142" t="s">
        <v>1183</v>
      </c>
    </row>
    <row r="216" spans="2:65" s="1" customFormat="1" ht="16.5" customHeight="1">
      <c r="B216" s="31"/>
      <c r="C216" s="131" t="s">
        <v>813</v>
      </c>
      <c r="D216" s="131" t="s">
        <v>164</v>
      </c>
      <c r="E216" s="132" t="s">
        <v>2468</v>
      </c>
      <c r="F216" s="133" t="s">
        <v>2469</v>
      </c>
      <c r="G216" s="134" t="s">
        <v>267</v>
      </c>
      <c r="H216" s="135">
        <v>2</v>
      </c>
      <c r="I216" s="136">
        <v>261</v>
      </c>
      <c r="J216" s="137">
        <f t="shared" si="30"/>
        <v>522</v>
      </c>
      <c r="K216" s="133" t="s">
        <v>1</v>
      </c>
      <c r="L216" s="31"/>
      <c r="M216" s="138" t="s">
        <v>1</v>
      </c>
      <c r="N216" s="139" t="s">
        <v>42</v>
      </c>
      <c r="P216" s="140">
        <f t="shared" si="31"/>
        <v>0</v>
      </c>
      <c r="Q216" s="140">
        <v>0</v>
      </c>
      <c r="R216" s="140">
        <f t="shared" si="32"/>
        <v>0</v>
      </c>
      <c r="S216" s="140">
        <v>0</v>
      </c>
      <c r="T216" s="141">
        <f t="shared" si="33"/>
        <v>0</v>
      </c>
      <c r="AR216" s="142" t="s">
        <v>244</v>
      </c>
      <c r="AT216" s="142" t="s">
        <v>164</v>
      </c>
      <c r="AU216" s="142" t="s">
        <v>87</v>
      </c>
      <c r="AY216" s="16" t="s">
        <v>161</v>
      </c>
      <c r="BE216" s="143">
        <f t="shared" si="34"/>
        <v>522</v>
      </c>
      <c r="BF216" s="143">
        <f t="shared" si="35"/>
        <v>0</v>
      </c>
      <c r="BG216" s="143">
        <f t="shared" si="36"/>
        <v>0</v>
      </c>
      <c r="BH216" s="143">
        <f t="shared" si="37"/>
        <v>0</v>
      </c>
      <c r="BI216" s="143">
        <f t="shared" si="38"/>
        <v>0</v>
      </c>
      <c r="BJ216" s="16" t="s">
        <v>85</v>
      </c>
      <c r="BK216" s="143">
        <f t="shared" si="39"/>
        <v>522</v>
      </c>
      <c r="BL216" s="16" t="s">
        <v>244</v>
      </c>
      <c r="BM216" s="142" t="s">
        <v>1192</v>
      </c>
    </row>
    <row r="217" spans="2:65" s="1" customFormat="1" ht="16.5" customHeight="1">
      <c r="B217" s="31"/>
      <c r="C217" s="131" t="s">
        <v>818</v>
      </c>
      <c r="D217" s="131" t="s">
        <v>164</v>
      </c>
      <c r="E217" s="132" t="s">
        <v>2470</v>
      </c>
      <c r="F217" s="133" t="s">
        <v>2471</v>
      </c>
      <c r="G217" s="134" t="s">
        <v>267</v>
      </c>
      <c r="H217" s="135">
        <v>1</v>
      </c>
      <c r="I217" s="136">
        <v>396</v>
      </c>
      <c r="J217" s="137">
        <f t="shared" si="30"/>
        <v>396</v>
      </c>
      <c r="K217" s="133" t="s">
        <v>1</v>
      </c>
      <c r="L217" s="31"/>
      <c r="M217" s="138" t="s">
        <v>1</v>
      </c>
      <c r="N217" s="139" t="s">
        <v>42</v>
      </c>
      <c r="P217" s="140">
        <f t="shared" si="31"/>
        <v>0</v>
      </c>
      <c r="Q217" s="140">
        <v>0</v>
      </c>
      <c r="R217" s="140">
        <f t="shared" si="32"/>
        <v>0</v>
      </c>
      <c r="S217" s="140">
        <v>0</v>
      </c>
      <c r="T217" s="141">
        <f t="shared" si="33"/>
        <v>0</v>
      </c>
      <c r="AR217" s="142" t="s">
        <v>244</v>
      </c>
      <c r="AT217" s="142" t="s">
        <v>164</v>
      </c>
      <c r="AU217" s="142" t="s">
        <v>87</v>
      </c>
      <c r="AY217" s="16" t="s">
        <v>161</v>
      </c>
      <c r="BE217" s="143">
        <f t="shared" si="34"/>
        <v>396</v>
      </c>
      <c r="BF217" s="143">
        <f t="shared" si="35"/>
        <v>0</v>
      </c>
      <c r="BG217" s="143">
        <f t="shared" si="36"/>
        <v>0</v>
      </c>
      <c r="BH217" s="143">
        <f t="shared" si="37"/>
        <v>0</v>
      </c>
      <c r="BI217" s="143">
        <f t="shared" si="38"/>
        <v>0</v>
      </c>
      <c r="BJ217" s="16" t="s">
        <v>85</v>
      </c>
      <c r="BK217" s="143">
        <f t="shared" si="39"/>
        <v>396</v>
      </c>
      <c r="BL217" s="16" t="s">
        <v>244</v>
      </c>
      <c r="BM217" s="142" t="s">
        <v>1200</v>
      </c>
    </row>
    <row r="218" spans="2:65" s="1" customFormat="1" ht="16.5" customHeight="1">
      <c r="B218" s="31"/>
      <c r="C218" s="131" t="s">
        <v>823</v>
      </c>
      <c r="D218" s="131" t="s">
        <v>164</v>
      </c>
      <c r="E218" s="132" t="s">
        <v>2472</v>
      </c>
      <c r="F218" s="133" t="s">
        <v>2473</v>
      </c>
      <c r="G218" s="134" t="s">
        <v>267</v>
      </c>
      <c r="H218" s="135">
        <v>1</v>
      </c>
      <c r="I218" s="136">
        <v>540</v>
      </c>
      <c r="J218" s="137">
        <f t="shared" si="30"/>
        <v>540</v>
      </c>
      <c r="K218" s="133" t="s">
        <v>1</v>
      </c>
      <c r="L218" s="31"/>
      <c r="M218" s="138" t="s">
        <v>1</v>
      </c>
      <c r="N218" s="139" t="s">
        <v>42</v>
      </c>
      <c r="P218" s="140">
        <f t="shared" si="31"/>
        <v>0</v>
      </c>
      <c r="Q218" s="140">
        <v>0</v>
      </c>
      <c r="R218" s="140">
        <f t="shared" si="32"/>
        <v>0</v>
      </c>
      <c r="S218" s="140">
        <v>0</v>
      </c>
      <c r="T218" s="141">
        <f t="shared" si="33"/>
        <v>0</v>
      </c>
      <c r="AR218" s="142" t="s">
        <v>244</v>
      </c>
      <c r="AT218" s="142" t="s">
        <v>164</v>
      </c>
      <c r="AU218" s="142" t="s">
        <v>87</v>
      </c>
      <c r="AY218" s="16" t="s">
        <v>161</v>
      </c>
      <c r="BE218" s="143">
        <f t="shared" si="34"/>
        <v>540</v>
      </c>
      <c r="BF218" s="143">
        <f t="shared" si="35"/>
        <v>0</v>
      </c>
      <c r="BG218" s="143">
        <f t="shared" si="36"/>
        <v>0</v>
      </c>
      <c r="BH218" s="143">
        <f t="shared" si="37"/>
        <v>0</v>
      </c>
      <c r="BI218" s="143">
        <f t="shared" si="38"/>
        <v>0</v>
      </c>
      <c r="BJ218" s="16" t="s">
        <v>85</v>
      </c>
      <c r="BK218" s="143">
        <f t="shared" si="39"/>
        <v>540</v>
      </c>
      <c r="BL218" s="16" t="s">
        <v>244</v>
      </c>
      <c r="BM218" s="142" t="s">
        <v>1208</v>
      </c>
    </row>
    <row r="219" spans="2:65" s="1" customFormat="1" ht="16.5" customHeight="1">
      <c r="B219" s="31"/>
      <c r="C219" s="131" t="s">
        <v>828</v>
      </c>
      <c r="D219" s="131" t="s">
        <v>164</v>
      </c>
      <c r="E219" s="132" t="s">
        <v>2474</v>
      </c>
      <c r="F219" s="133" t="s">
        <v>2475</v>
      </c>
      <c r="G219" s="134" t="s">
        <v>267</v>
      </c>
      <c r="H219" s="135">
        <v>8</v>
      </c>
      <c r="I219" s="136">
        <v>135</v>
      </c>
      <c r="J219" s="137">
        <f t="shared" si="30"/>
        <v>1080</v>
      </c>
      <c r="K219" s="133" t="s">
        <v>1</v>
      </c>
      <c r="L219" s="31"/>
      <c r="M219" s="138" t="s">
        <v>1</v>
      </c>
      <c r="N219" s="139" t="s">
        <v>42</v>
      </c>
      <c r="P219" s="140">
        <f t="shared" si="31"/>
        <v>0</v>
      </c>
      <c r="Q219" s="140">
        <v>0</v>
      </c>
      <c r="R219" s="140">
        <f t="shared" si="32"/>
        <v>0</v>
      </c>
      <c r="S219" s="140">
        <v>0</v>
      </c>
      <c r="T219" s="141">
        <f t="shared" si="33"/>
        <v>0</v>
      </c>
      <c r="AR219" s="142" t="s">
        <v>244</v>
      </c>
      <c r="AT219" s="142" t="s">
        <v>164</v>
      </c>
      <c r="AU219" s="142" t="s">
        <v>87</v>
      </c>
      <c r="AY219" s="16" t="s">
        <v>161</v>
      </c>
      <c r="BE219" s="143">
        <f t="shared" si="34"/>
        <v>1080</v>
      </c>
      <c r="BF219" s="143">
        <f t="shared" si="35"/>
        <v>0</v>
      </c>
      <c r="BG219" s="143">
        <f t="shared" si="36"/>
        <v>0</v>
      </c>
      <c r="BH219" s="143">
        <f t="shared" si="37"/>
        <v>0</v>
      </c>
      <c r="BI219" s="143">
        <f t="shared" si="38"/>
        <v>0</v>
      </c>
      <c r="BJ219" s="16" t="s">
        <v>85</v>
      </c>
      <c r="BK219" s="143">
        <f t="shared" si="39"/>
        <v>1080</v>
      </c>
      <c r="BL219" s="16" t="s">
        <v>244</v>
      </c>
      <c r="BM219" s="142" t="s">
        <v>1216</v>
      </c>
    </row>
    <row r="220" spans="2:65" s="1" customFormat="1" ht="16.5" customHeight="1">
      <c r="B220" s="31"/>
      <c r="C220" s="131" t="s">
        <v>833</v>
      </c>
      <c r="D220" s="131" t="s">
        <v>164</v>
      </c>
      <c r="E220" s="132" t="s">
        <v>2476</v>
      </c>
      <c r="F220" s="133" t="s">
        <v>2477</v>
      </c>
      <c r="G220" s="134" t="s">
        <v>267</v>
      </c>
      <c r="H220" s="135">
        <v>8</v>
      </c>
      <c r="I220" s="136">
        <v>198</v>
      </c>
      <c r="J220" s="137">
        <f t="shared" si="30"/>
        <v>1584</v>
      </c>
      <c r="K220" s="133" t="s">
        <v>1</v>
      </c>
      <c r="L220" s="31"/>
      <c r="M220" s="138" t="s">
        <v>1</v>
      </c>
      <c r="N220" s="139" t="s">
        <v>42</v>
      </c>
      <c r="P220" s="140">
        <f t="shared" si="31"/>
        <v>0</v>
      </c>
      <c r="Q220" s="140">
        <v>0</v>
      </c>
      <c r="R220" s="140">
        <f t="shared" si="32"/>
        <v>0</v>
      </c>
      <c r="S220" s="140">
        <v>0</v>
      </c>
      <c r="T220" s="141">
        <f t="shared" si="33"/>
        <v>0</v>
      </c>
      <c r="AR220" s="142" t="s">
        <v>244</v>
      </c>
      <c r="AT220" s="142" t="s">
        <v>164</v>
      </c>
      <c r="AU220" s="142" t="s">
        <v>87</v>
      </c>
      <c r="AY220" s="16" t="s">
        <v>161</v>
      </c>
      <c r="BE220" s="143">
        <f t="shared" si="34"/>
        <v>1584</v>
      </c>
      <c r="BF220" s="143">
        <f t="shared" si="35"/>
        <v>0</v>
      </c>
      <c r="BG220" s="143">
        <f t="shared" si="36"/>
        <v>0</v>
      </c>
      <c r="BH220" s="143">
        <f t="shared" si="37"/>
        <v>0</v>
      </c>
      <c r="BI220" s="143">
        <f t="shared" si="38"/>
        <v>0</v>
      </c>
      <c r="BJ220" s="16" t="s">
        <v>85</v>
      </c>
      <c r="BK220" s="143">
        <f t="shared" si="39"/>
        <v>1584</v>
      </c>
      <c r="BL220" s="16" t="s">
        <v>244</v>
      </c>
      <c r="BM220" s="142" t="s">
        <v>1225</v>
      </c>
    </row>
    <row r="221" spans="2:65" s="1" customFormat="1" ht="16.5" customHeight="1">
      <c r="B221" s="31"/>
      <c r="C221" s="131" t="s">
        <v>840</v>
      </c>
      <c r="D221" s="131" t="s">
        <v>164</v>
      </c>
      <c r="E221" s="132" t="s">
        <v>2478</v>
      </c>
      <c r="F221" s="133" t="s">
        <v>2479</v>
      </c>
      <c r="G221" s="134" t="s">
        <v>267</v>
      </c>
      <c r="H221" s="135">
        <v>3</v>
      </c>
      <c r="I221" s="136">
        <v>270</v>
      </c>
      <c r="J221" s="137">
        <f t="shared" si="30"/>
        <v>810</v>
      </c>
      <c r="K221" s="133" t="s">
        <v>1</v>
      </c>
      <c r="L221" s="31"/>
      <c r="M221" s="138" t="s">
        <v>1</v>
      </c>
      <c r="N221" s="139" t="s">
        <v>42</v>
      </c>
      <c r="P221" s="140">
        <f t="shared" si="31"/>
        <v>0</v>
      </c>
      <c r="Q221" s="140">
        <v>0</v>
      </c>
      <c r="R221" s="140">
        <f t="shared" si="32"/>
        <v>0</v>
      </c>
      <c r="S221" s="140">
        <v>0</v>
      </c>
      <c r="T221" s="141">
        <f t="shared" si="33"/>
        <v>0</v>
      </c>
      <c r="AR221" s="142" t="s">
        <v>244</v>
      </c>
      <c r="AT221" s="142" t="s">
        <v>164</v>
      </c>
      <c r="AU221" s="142" t="s">
        <v>87</v>
      </c>
      <c r="AY221" s="16" t="s">
        <v>161</v>
      </c>
      <c r="BE221" s="143">
        <f t="shared" si="34"/>
        <v>810</v>
      </c>
      <c r="BF221" s="143">
        <f t="shared" si="35"/>
        <v>0</v>
      </c>
      <c r="BG221" s="143">
        <f t="shared" si="36"/>
        <v>0</v>
      </c>
      <c r="BH221" s="143">
        <f t="shared" si="37"/>
        <v>0</v>
      </c>
      <c r="BI221" s="143">
        <f t="shared" si="38"/>
        <v>0</v>
      </c>
      <c r="BJ221" s="16" t="s">
        <v>85</v>
      </c>
      <c r="BK221" s="143">
        <f t="shared" si="39"/>
        <v>810</v>
      </c>
      <c r="BL221" s="16" t="s">
        <v>244</v>
      </c>
      <c r="BM221" s="142" t="s">
        <v>1234</v>
      </c>
    </row>
    <row r="222" spans="2:65" s="1" customFormat="1" ht="16.5" customHeight="1">
      <c r="B222" s="31"/>
      <c r="C222" s="131" t="s">
        <v>847</v>
      </c>
      <c r="D222" s="131" t="s">
        <v>164</v>
      </c>
      <c r="E222" s="132" t="s">
        <v>2480</v>
      </c>
      <c r="F222" s="133" t="s">
        <v>2481</v>
      </c>
      <c r="G222" s="134" t="s">
        <v>267</v>
      </c>
      <c r="H222" s="135">
        <v>3</v>
      </c>
      <c r="I222" s="136">
        <v>405</v>
      </c>
      <c r="J222" s="137">
        <f t="shared" si="30"/>
        <v>1215</v>
      </c>
      <c r="K222" s="133" t="s">
        <v>1</v>
      </c>
      <c r="L222" s="31"/>
      <c r="M222" s="138" t="s">
        <v>1</v>
      </c>
      <c r="N222" s="139" t="s">
        <v>42</v>
      </c>
      <c r="P222" s="140">
        <f t="shared" si="31"/>
        <v>0</v>
      </c>
      <c r="Q222" s="140">
        <v>0</v>
      </c>
      <c r="R222" s="140">
        <f t="shared" si="32"/>
        <v>0</v>
      </c>
      <c r="S222" s="140">
        <v>0</v>
      </c>
      <c r="T222" s="141">
        <f t="shared" si="33"/>
        <v>0</v>
      </c>
      <c r="AR222" s="142" t="s">
        <v>244</v>
      </c>
      <c r="AT222" s="142" t="s">
        <v>164</v>
      </c>
      <c r="AU222" s="142" t="s">
        <v>87</v>
      </c>
      <c r="AY222" s="16" t="s">
        <v>161</v>
      </c>
      <c r="BE222" s="143">
        <f t="shared" si="34"/>
        <v>1215</v>
      </c>
      <c r="BF222" s="143">
        <f t="shared" si="35"/>
        <v>0</v>
      </c>
      <c r="BG222" s="143">
        <f t="shared" si="36"/>
        <v>0</v>
      </c>
      <c r="BH222" s="143">
        <f t="shared" si="37"/>
        <v>0</v>
      </c>
      <c r="BI222" s="143">
        <f t="shared" si="38"/>
        <v>0</v>
      </c>
      <c r="BJ222" s="16" t="s">
        <v>85</v>
      </c>
      <c r="BK222" s="143">
        <f t="shared" si="39"/>
        <v>1215</v>
      </c>
      <c r="BL222" s="16" t="s">
        <v>244</v>
      </c>
      <c r="BM222" s="142" t="s">
        <v>1242</v>
      </c>
    </row>
    <row r="223" spans="2:65" s="1" customFormat="1" ht="16.5" customHeight="1">
      <c r="B223" s="31"/>
      <c r="C223" s="131" t="s">
        <v>855</v>
      </c>
      <c r="D223" s="131" t="s">
        <v>164</v>
      </c>
      <c r="E223" s="132" t="s">
        <v>2482</v>
      </c>
      <c r="F223" s="133" t="s">
        <v>2483</v>
      </c>
      <c r="G223" s="134" t="s">
        <v>267</v>
      </c>
      <c r="H223" s="135">
        <v>6</v>
      </c>
      <c r="I223" s="136">
        <v>630</v>
      </c>
      <c r="J223" s="137">
        <f t="shared" si="30"/>
        <v>3780</v>
      </c>
      <c r="K223" s="133" t="s">
        <v>1</v>
      </c>
      <c r="L223" s="31"/>
      <c r="M223" s="138" t="s">
        <v>1</v>
      </c>
      <c r="N223" s="139" t="s">
        <v>42</v>
      </c>
      <c r="P223" s="140">
        <f t="shared" si="31"/>
        <v>0</v>
      </c>
      <c r="Q223" s="140">
        <v>0</v>
      </c>
      <c r="R223" s="140">
        <f t="shared" si="32"/>
        <v>0</v>
      </c>
      <c r="S223" s="140">
        <v>0</v>
      </c>
      <c r="T223" s="141">
        <f t="shared" si="33"/>
        <v>0</v>
      </c>
      <c r="AR223" s="142" t="s">
        <v>244</v>
      </c>
      <c r="AT223" s="142" t="s">
        <v>164</v>
      </c>
      <c r="AU223" s="142" t="s">
        <v>87</v>
      </c>
      <c r="AY223" s="16" t="s">
        <v>161</v>
      </c>
      <c r="BE223" s="143">
        <f t="shared" si="34"/>
        <v>3780</v>
      </c>
      <c r="BF223" s="143">
        <f t="shared" si="35"/>
        <v>0</v>
      </c>
      <c r="BG223" s="143">
        <f t="shared" si="36"/>
        <v>0</v>
      </c>
      <c r="BH223" s="143">
        <f t="shared" si="37"/>
        <v>0</v>
      </c>
      <c r="BI223" s="143">
        <f t="shared" si="38"/>
        <v>0</v>
      </c>
      <c r="BJ223" s="16" t="s">
        <v>85</v>
      </c>
      <c r="BK223" s="143">
        <f t="shared" si="39"/>
        <v>3780</v>
      </c>
      <c r="BL223" s="16" t="s">
        <v>244</v>
      </c>
      <c r="BM223" s="142" t="s">
        <v>1251</v>
      </c>
    </row>
    <row r="224" spans="2:65" s="1" customFormat="1" ht="16.5" customHeight="1">
      <c r="B224" s="31"/>
      <c r="C224" s="131" t="s">
        <v>860</v>
      </c>
      <c r="D224" s="131" t="s">
        <v>164</v>
      </c>
      <c r="E224" s="132" t="s">
        <v>2484</v>
      </c>
      <c r="F224" s="133" t="s">
        <v>2485</v>
      </c>
      <c r="G224" s="134" t="s">
        <v>267</v>
      </c>
      <c r="H224" s="135">
        <v>1</v>
      </c>
      <c r="I224" s="136">
        <v>720</v>
      </c>
      <c r="J224" s="137">
        <f t="shared" si="30"/>
        <v>720</v>
      </c>
      <c r="K224" s="133" t="s">
        <v>1</v>
      </c>
      <c r="L224" s="31"/>
      <c r="M224" s="138" t="s">
        <v>1</v>
      </c>
      <c r="N224" s="139" t="s">
        <v>42</v>
      </c>
      <c r="P224" s="140">
        <f t="shared" si="31"/>
        <v>0</v>
      </c>
      <c r="Q224" s="140">
        <v>0</v>
      </c>
      <c r="R224" s="140">
        <f t="shared" si="32"/>
        <v>0</v>
      </c>
      <c r="S224" s="140">
        <v>0</v>
      </c>
      <c r="T224" s="141">
        <f t="shared" si="33"/>
        <v>0</v>
      </c>
      <c r="AR224" s="142" t="s">
        <v>244</v>
      </c>
      <c r="AT224" s="142" t="s">
        <v>164</v>
      </c>
      <c r="AU224" s="142" t="s">
        <v>87</v>
      </c>
      <c r="AY224" s="16" t="s">
        <v>161</v>
      </c>
      <c r="BE224" s="143">
        <f t="shared" si="34"/>
        <v>720</v>
      </c>
      <c r="BF224" s="143">
        <f t="shared" si="35"/>
        <v>0</v>
      </c>
      <c r="BG224" s="143">
        <f t="shared" si="36"/>
        <v>0</v>
      </c>
      <c r="BH224" s="143">
        <f t="shared" si="37"/>
        <v>0</v>
      </c>
      <c r="BI224" s="143">
        <f t="shared" si="38"/>
        <v>0</v>
      </c>
      <c r="BJ224" s="16" t="s">
        <v>85</v>
      </c>
      <c r="BK224" s="143">
        <f t="shared" si="39"/>
        <v>720</v>
      </c>
      <c r="BL224" s="16" t="s">
        <v>244</v>
      </c>
      <c r="BM224" s="142" t="s">
        <v>1260</v>
      </c>
    </row>
    <row r="225" spans="2:65" s="1" customFormat="1" ht="16.5" customHeight="1">
      <c r="B225" s="31"/>
      <c r="C225" s="131" t="s">
        <v>869</v>
      </c>
      <c r="D225" s="131" t="s">
        <v>164</v>
      </c>
      <c r="E225" s="132" t="s">
        <v>2486</v>
      </c>
      <c r="F225" s="133" t="s">
        <v>2487</v>
      </c>
      <c r="G225" s="134" t="s">
        <v>267</v>
      </c>
      <c r="H225" s="135">
        <v>1</v>
      </c>
      <c r="I225" s="136">
        <v>810</v>
      </c>
      <c r="J225" s="137">
        <f t="shared" si="30"/>
        <v>810</v>
      </c>
      <c r="K225" s="133" t="s">
        <v>1</v>
      </c>
      <c r="L225" s="31"/>
      <c r="M225" s="138" t="s">
        <v>1</v>
      </c>
      <c r="N225" s="139" t="s">
        <v>42</v>
      </c>
      <c r="P225" s="140">
        <f t="shared" si="31"/>
        <v>0</v>
      </c>
      <c r="Q225" s="140">
        <v>0</v>
      </c>
      <c r="R225" s="140">
        <f t="shared" si="32"/>
        <v>0</v>
      </c>
      <c r="S225" s="140">
        <v>0</v>
      </c>
      <c r="T225" s="141">
        <f t="shared" si="33"/>
        <v>0</v>
      </c>
      <c r="AR225" s="142" t="s">
        <v>244</v>
      </c>
      <c r="AT225" s="142" t="s">
        <v>164</v>
      </c>
      <c r="AU225" s="142" t="s">
        <v>87</v>
      </c>
      <c r="AY225" s="16" t="s">
        <v>161</v>
      </c>
      <c r="BE225" s="143">
        <f t="shared" si="34"/>
        <v>810</v>
      </c>
      <c r="BF225" s="143">
        <f t="shared" si="35"/>
        <v>0</v>
      </c>
      <c r="BG225" s="143">
        <f t="shared" si="36"/>
        <v>0</v>
      </c>
      <c r="BH225" s="143">
        <f t="shared" si="37"/>
        <v>0</v>
      </c>
      <c r="BI225" s="143">
        <f t="shared" si="38"/>
        <v>0</v>
      </c>
      <c r="BJ225" s="16" t="s">
        <v>85</v>
      </c>
      <c r="BK225" s="143">
        <f t="shared" si="39"/>
        <v>810</v>
      </c>
      <c r="BL225" s="16" t="s">
        <v>244</v>
      </c>
      <c r="BM225" s="142" t="s">
        <v>1268</v>
      </c>
    </row>
    <row r="226" spans="2:65" s="1" customFormat="1" ht="16.5" customHeight="1">
      <c r="B226" s="31"/>
      <c r="C226" s="131" t="s">
        <v>874</v>
      </c>
      <c r="D226" s="131" t="s">
        <v>164</v>
      </c>
      <c r="E226" s="132" t="s">
        <v>2488</v>
      </c>
      <c r="F226" s="133" t="s">
        <v>2489</v>
      </c>
      <c r="G226" s="134" t="s">
        <v>267</v>
      </c>
      <c r="H226" s="135">
        <v>1</v>
      </c>
      <c r="I226" s="136">
        <v>1170</v>
      </c>
      <c r="J226" s="137">
        <f t="shared" si="30"/>
        <v>1170</v>
      </c>
      <c r="K226" s="133" t="s">
        <v>1</v>
      </c>
      <c r="L226" s="31"/>
      <c r="M226" s="138" t="s">
        <v>1</v>
      </c>
      <c r="N226" s="139" t="s">
        <v>42</v>
      </c>
      <c r="P226" s="140">
        <f t="shared" si="31"/>
        <v>0</v>
      </c>
      <c r="Q226" s="140">
        <v>0</v>
      </c>
      <c r="R226" s="140">
        <f t="shared" si="32"/>
        <v>0</v>
      </c>
      <c r="S226" s="140">
        <v>0</v>
      </c>
      <c r="T226" s="141">
        <f t="shared" si="33"/>
        <v>0</v>
      </c>
      <c r="AR226" s="142" t="s">
        <v>244</v>
      </c>
      <c r="AT226" s="142" t="s">
        <v>164</v>
      </c>
      <c r="AU226" s="142" t="s">
        <v>87</v>
      </c>
      <c r="AY226" s="16" t="s">
        <v>161</v>
      </c>
      <c r="BE226" s="143">
        <f t="shared" si="34"/>
        <v>1170</v>
      </c>
      <c r="BF226" s="143">
        <f t="shared" si="35"/>
        <v>0</v>
      </c>
      <c r="BG226" s="143">
        <f t="shared" si="36"/>
        <v>0</v>
      </c>
      <c r="BH226" s="143">
        <f t="shared" si="37"/>
        <v>0</v>
      </c>
      <c r="BI226" s="143">
        <f t="shared" si="38"/>
        <v>0</v>
      </c>
      <c r="BJ226" s="16" t="s">
        <v>85</v>
      </c>
      <c r="BK226" s="143">
        <f t="shared" si="39"/>
        <v>1170</v>
      </c>
      <c r="BL226" s="16" t="s">
        <v>244</v>
      </c>
      <c r="BM226" s="142" t="s">
        <v>1276</v>
      </c>
    </row>
    <row r="227" spans="2:65" s="1" customFormat="1" ht="16.5" customHeight="1">
      <c r="B227" s="31"/>
      <c r="C227" s="131" t="s">
        <v>879</v>
      </c>
      <c r="D227" s="131" t="s">
        <v>164</v>
      </c>
      <c r="E227" s="132" t="s">
        <v>2490</v>
      </c>
      <c r="F227" s="133" t="s">
        <v>2491</v>
      </c>
      <c r="G227" s="134" t="s">
        <v>267</v>
      </c>
      <c r="H227" s="135">
        <v>3</v>
      </c>
      <c r="I227" s="136">
        <v>1215</v>
      </c>
      <c r="J227" s="137">
        <f t="shared" si="30"/>
        <v>3645</v>
      </c>
      <c r="K227" s="133" t="s">
        <v>1</v>
      </c>
      <c r="L227" s="31"/>
      <c r="M227" s="138" t="s">
        <v>1</v>
      </c>
      <c r="N227" s="139" t="s">
        <v>42</v>
      </c>
      <c r="P227" s="140">
        <f t="shared" si="31"/>
        <v>0</v>
      </c>
      <c r="Q227" s="140">
        <v>0</v>
      </c>
      <c r="R227" s="140">
        <f t="shared" si="32"/>
        <v>0</v>
      </c>
      <c r="S227" s="140">
        <v>0</v>
      </c>
      <c r="T227" s="141">
        <f t="shared" si="33"/>
        <v>0</v>
      </c>
      <c r="AR227" s="142" t="s">
        <v>244</v>
      </c>
      <c r="AT227" s="142" t="s">
        <v>164</v>
      </c>
      <c r="AU227" s="142" t="s">
        <v>87</v>
      </c>
      <c r="AY227" s="16" t="s">
        <v>161</v>
      </c>
      <c r="BE227" s="143">
        <f t="shared" si="34"/>
        <v>3645</v>
      </c>
      <c r="BF227" s="143">
        <f t="shared" si="35"/>
        <v>0</v>
      </c>
      <c r="BG227" s="143">
        <f t="shared" si="36"/>
        <v>0</v>
      </c>
      <c r="BH227" s="143">
        <f t="shared" si="37"/>
        <v>0</v>
      </c>
      <c r="BI227" s="143">
        <f t="shared" si="38"/>
        <v>0</v>
      </c>
      <c r="BJ227" s="16" t="s">
        <v>85</v>
      </c>
      <c r="BK227" s="143">
        <f t="shared" si="39"/>
        <v>3645</v>
      </c>
      <c r="BL227" s="16" t="s">
        <v>244</v>
      </c>
      <c r="BM227" s="142" t="s">
        <v>1285</v>
      </c>
    </row>
    <row r="228" spans="2:65" s="1" customFormat="1" ht="16.5" customHeight="1">
      <c r="B228" s="31"/>
      <c r="C228" s="131" t="s">
        <v>885</v>
      </c>
      <c r="D228" s="131" t="s">
        <v>164</v>
      </c>
      <c r="E228" s="132" t="s">
        <v>2492</v>
      </c>
      <c r="F228" s="133" t="s">
        <v>2493</v>
      </c>
      <c r="G228" s="134" t="s">
        <v>267</v>
      </c>
      <c r="H228" s="135">
        <v>6</v>
      </c>
      <c r="I228" s="136">
        <v>540</v>
      </c>
      <c r="J228" s="137">
        <f t="shared" si="30"/>
        <v>3240</v>
      </c>
      <c r="K228" s="133" t="s">
        <v>1</v>
      </c>
      <c r="L228" s="31"/>
      <c r="M228" s="138" t="s">
        <v>1</v>
      </c>
      <c r="N228" s="139" t="s">
        <v>42</v>
      </c>
      <c r="P228" s="140">
        <f t="shared" si="31"/>
        <v>0</v>
      </c>
      <c r="Q228" s="140">
        <v>0</v>
      </c>
      <c r="R228" s="140">
        <f t="shared" si="32"/>
        <v>0</v>
      </c>
      <c r="S228" s="140">
        <v>0</v>
      </c>
      <c r="T228" s="141">
        <f t="shared" si="33"/>
        <v>0</v>
      </c>
      <c r="AR228" s="142" t="s">
        <v>244</v>
      </c>
      <c r="AT228" s="142" t="s">
        <v>164</v>
      </c>
      <c r="AU228" s="142" t="s">
        <v>87</v>
      </c>
      <c r="AY228" s="16" t="s">
        <v>161</v>
      </c>
      <c r="BE228" s="143">
        <f t="shared" si="34"/>
        <v>3240</v>
      </c>
      <c r="BF228" s="143">
        <f t="shared" si="35"/>
        <v>0</v>
      </c>
      <c r="BG228" s="143">
        <f t="shared" si="36"/>
        <v>0</v>
      </c>
      <c r="BH228" s="143">
        <f t="shared" si="37"/>
        <v>0</v>
      </c>
      <c r="BI228" s="143">
        <f t="shared" si="38"/>
        <v>0</v>
      </c>
      <c r="BJ228" s="16" t="s">
        <v>85</v>
      </c>
      <c r="BK228" s="143">
        <f t="shared" si="39"/>
        <v>3240</v>
      </c>
      <c r="BL228" s="16" t="s">
        <v>244</v>
      </c>
      <c r="BM228" s="142" t="s">
        <v>1293</v>
      </c>
    </row>
    <row r="229" spans="2:65" s="1" customFormat="1" ht="16.5" customHeight="1">
      <c r="B229" s="31"/>
      <c r="C229" s="131" t="s">
        <v>891</v>
      </c>
      <c r="D229" s="131" t="s">
        <v>164</v>
      </c>
      <c r="E229" s="132" t="s">
        <v>2494</v>
      </c>
      <c r="F229" s="133" t="s">
        <v>2495</v>
      </c>
      <c r="G229" s="134" t="s">
        <v>2332</v>
      </c>
      <c r="H229" s="135">
        <v>1.022</v>
      </c>
      <c r="I229" s="136">
        <v>1044</v>
      </c>
      <c r="J229" s="137">
        <f t="shared" si="30"/>
        <v>1066.97</v>
      </c>
      <c r="K229" s="133" t="s">
        <v>1</v>
      </c>
      <c r="L229" s="31"/>
      <c r="M229" s="138" t="s">
        <v>1</v>
      </c>
      <c r="N229" s="139" t="s">
        <v>42</v>
      </c>
      <c r="P229" s="140">
        <f t="shared" si="31"/>
        <v>0</v>
      </c>
      <c r="Q229" s="140">
        <v>0</v>
      </c>
      <c r="R229" s="140">
        <f t="shared" si="32"/>
        <v>0</v>
      </c>
      <c r="S229" s="140">
        <v>0</v>
      </c>
      <c r="T229" s="141">
        <f t="shared" si="33"/>
        <v>0</v>
      </c>
      <c r="AR229" s="142" t="s">
        <v>244</v>
      </c>
      <c r="AT229" s="142" t="s">
        <v>164</v>
      </c>
      <c r="AU229" s="142" t="s">
        <v>87</v>
      </c>
      <c r="AY229" s="16" t="s">
        <v>161</v>
      </c>
      <c r="BE229" s="143">
        <f t="shared" si="34"/>
        <v>1066.97</v>
      </c>
      <c r="BF229" s="143">
        <f t="shared" si="35"/>
        <v>0</v>
      </c>
      <c r="BG229" s="143">
        <f t="shared" si="36"/>
        <v>0</v>
      </c>
      <c r="BH229" s="143">
        <f t="shared" si="37"/>
        <v>0</v>
      </c>
      <c r="BI229" s="143">
        <f t="shared" si="38"/>
        <v>0</v>
      </c>
      <c r="BJ229" s="16" t="s">
        <v>85</v>
      </c>
      <c r="BK229" s="143">
        <f t="shared" si="39"/>
        <v>1066.97</v>
      </c>
      <c r="BL229" s="16" t="s">
        <v>244</v>
      </c>
      <c r="BM229" s="142" t="s">
        <v>1302</v>
      </c>
    </row>
    <row r="230" spans="2:65" s="11" customFormat="1" ht="25.9" customHeight="1">
      <c r="B230" s="119"/>
      <c r="D230" s="120" t="s">
        <v>76</v>
      </c>
      <c r="E230" s="121" t="s">
        <v>2226</v>
      </c>
      <c r="F230" s="121" t="s">
        <v>2496</v>
      </c>
      <c r="I230" s="122"/>
      <c r="J230" s="123">
        <f>BK230</f>
        <v>191844.05</v>
      </c>
      <c r="L230" s="119"/>
      <c r="M230" s="124"/>
      <c r="P230" s="125">
        <f>P231</f>
        <v>0</v>
      </c>
      <c r="R230" s="125">
        <f>R231</f>
        <v>0</v>
      </c>
      <c r="T230" s="126">
        <f>T231</f>
        <v>0</v>
      </c>
      <c r="AR230" s="120" t="s">
        <v>87</v>
      </c>
      <c r="AT230" s="127" t="s">
        <v>76</v>
      </c>
      <c r="AU230" s="127" t="s">
        <v>77</v>
      </c>
      <c r="AY230" s="120" t="s">
        <v>161</v>
      </c>
      <c r="BK230" s="128">
        <f>BK231</f>
        <v>191844.05</v>
      </c>
    </row>
    <row r="231" spans="2:65" s="11" customFormat="1" ht="22.9" customHeight="1">
      <c r="B231" s="119"/>
      <c r="D231" s="120" t="s">
        <v>76</v>
      </c>
      <c r="E231" s="129" t="s">
        <v>2062</v>
      </c>
      <c r="F231" s="129" t="s">
        <v>1</v>
      </c>
      <c r="I231" s="122"/>
      <c r="J231" s="130">
        <f>BK231</f>
        <v>191844.05</v>
      </c>
      <c r="L231" s="119"/>
      <c r="M231" s="124"/>
      <c r="P231" s="125">
        <f>SUM(P232:P252)</f>
        <v>0</v>
      </c>
      <c r="R231" s="125">
        <f>SUM(R232:R252)</f>
        <v>0</v>
      </c>
      <c r="T231" s="126">
        <f>SUM(T232:T252)</f>
        <v>0</v>
      </c>
      <c r="AR231" s="120" t="s">
        <v>87</v>
      </c>
      <c r="AT231" s="127" t="s">
        <v>76</v>
      </c>
      <c r="AU231" s="127" t="s">
        <v>85</v>
      </c>
      <c r="AY231" s="120" t="s">
        <v>161</v>
      </c>
      <c r="BK231" s="128">
        <f>SUM(BK232:BK252)</f>
        <v>191844.05</v>
      </c>
    </row>
    <row r="232" spans="2:65" s="1" customFormat="1" ht="16.5" customHeight="1">
      <c r="B232" s="31"/>
      <c r="C232" s="131" t="s">
        <v>895</v>
      </c>
      <c r="D232" s="131" t="s">
        <v>164</v>
      </c>
      <c r="E232" s="132" t="s">
        <v>2497</v>
      </c>
      <c r="F232" s="133" t="s">
        <v>2498</v>
      </c>
      <c r="G232" s="134" t="s">
        <v>267</v>
      </c>
      <c r="H232" s="135">
        <v>1</v>
      </c>
      <c r="I232" s="136">
        <v>3474</v>
      </c>
      <c r="J232" s="137">
        <f t="shared" ref="J232:J251" si="40">ROUND(I232*H232,2)</f>
        <v>3474</v>
      </c>
      <c r="K232" s="133" t="s">
        <v>1</v>
      </c>
      <c r="L232" s="31"/>
      <c r="M232" s="138" t="s">
        <v>1</v>
      </c>
      <c r="N232" s="139" t="s">
        <v>42</v>
      </c>
      <c r="P232" s="140">
        <f t="shared" ref="P232:P251" si="41">O232*H232</f>
        <v>0</v>
      </c>
      <c r="Q232" s="140">
        <v>0</v>
      </c>
      <c r="R232" s="140">
        <f t="shared" ref="R232:R251" si="42">Q232*H232</f>
        <v>0</v>
      </c>
      <c r="S232" s="140">
        <v>0</v>
      </c>
      <c r="T232" s="141">
        <f t="shared" ref="T232:T251" si="43">S232*H232</f>
        <v>0</v>
      </c>
      <c r="AR232" s="142" t="s">
        <v>244</v>
      </c>
      <c r="AT232" s="142" t="s">
        <v>164</v>
      </c>
      <c r="AU232" s="142" t="s">
        <v>87</v>
      </c>
      <c r="AY232" s="16" t="s">
        <v>161</v>
      </c>
      <c r="BE232" s="143">
        <f t="shared" ref="BE232:BE251" si="44">IF(N232="základní",J232,0)</f>
        <v>3474</v>
      </c>
      <c r="BF232" s="143">
        <f t="shared" ref="BF232:BF251" si="45">IF(N232="snížená",J232,0)</f>
        <v>0</v>
      </c>
      <c r="BG232" s="143">
        <f t="shared" ref="BG232:BG251" si="46">IF(N232="zákl. přenesená",J232,0)</f>
        <v>0</v>
      </c>
      <c r="BH232" s="143">
        <f t="shared" ref="BH232:BH251" si="47">IF(N232="sníž. přenesená",J232,0)</f>
        <v>0</v>
      </c>
      <c r="BI232" s="143">
        <f t="shared" ref="BI232:BI251" si="48">IF(N232="nulová",J232,0)</f>
        <v>0</v>
      </c>
      <c r="BJ232" s="16" t="s">
        <v>85</v>
      </c>
      <c r="BK232" s="143">
        <f t="shared" ref="BK232:BK251" si="49">ROUND(I232*H232,2)</f>
        <v>3474</v>
      </c>
      <c r="BL232" s="16" t="s">
        <v>244</v>
      </c>
      <c r="BM232" s="142" t="s">
        <v>1312</v>
      </c>
    </row>
    <row r="233" spans="2:65" s="1" customFormat="1" ht="16.5" customHeight="1">
      <c r="B233" s="31"/>
      <c r="C233" s="131" t="s">
        <v>900</v>
      </c>
      <c r="D233" s="131" t="s">
        <v>164</v>
      </c>
      <c r="E233" s="132" t="s">
        <v>2499</v>
      </c>
      <c r="F233" s="133" t="s">
        <v>2500</v>
      </c>
      <c r="G233" s="134" t="s">
        <v>267</v>
      </c>
      <c r="H233" s="135">
        <v>1</v>
      </c>
      <c r="I233" s="136">
        <v>3717</v>
      </c>
      <c r="J233" s="137">
        <f t="shared" si="40"/>
        <v>3717</v>
      </c>
      <c r="K233" s="133" t="s">
        <v>1</v>
      </c>
      <c r="L233" s="31"/>
      <c r="M233" s="138" t="s">
        <v>1</v>
      </c>
      <c r="N233" s="139" t="s">
        <v>42</v>
      </c>
      <c r="P233" s="140">
        <f t="shared" si="41"/>
        <v>0</v>
      </c>
      <c r="Q233" s="140">
        <v>0</v>
      </c>
      <c r="R233" s="140">
        <f t="shared" si="42"/>
        <v>0</v>
      </c>
      <c r="S233" s="140">
        <v>0</v>
      </c>
      <c r="T233" s="141">
        <f t="shared" si="43"/>
        <v>0</v>
      </c>
      <c r="AR233" s="142" t="s">
        <v>244</v>
      </c>
      <c r="AT233" s="142" t="s">
        <v>164</v>
      </c>
      <c r="AU233" s="142" t="s">
        <v>87</v>
      </c>
      <c r="AY233" s="16" t="s">
        <v>161</v>
      </c>
      <c r="BE233" s="143">
        <f t="shared" si="44"/>
        <v>3717</v>
      </c>
      <c r="BF233" s="143">
        <f t="shared" si="45"/>
        <v>0</v>
      </c>
      <c r="BG233" s="143">
        <f t="shared" si="46"/>
        <v>0</v>
      </c>
      <c r="BH233" s="143">
        <f t="shared" si="47"/>
        <v>0</v>
      </c>
      <c r="BI233" s="143">
        <f t="shared" si="48"/>
        <v>0</v>
      </c>
      <c r="BJ233" s="16" t="s">
        <v>85</v>
      </c>
      <c r="BK233" s="143">
        <f t="shared" si="49"/>
        <v>3717</v>
      </c>
      <c r="BL233" s="16" t="s">
        <v>244</v>
      </c>
      <c r="BM233" s="142" t="s">
        <v>1320</v>
      </c>
    </row>
    <row r="234" spans="2:65" s="1" customFormat="1" ht="16.5" customHeight="1">
      <c r="B234" s="31"/>
      <c r="C234" s="131" t="s">
        <v>904</v>
      </c>
      <c r="D234" s="131" t="s">
        <v>164</v>
      </c>
      <c r="E234" s="132" t="s">
        <v>2501</v>
      </c>
      <c r="F234" s="133" t="s">
        <v>2502</v>
      </c>
      <c r="G234" s="134" t="s">
        <v>267</v>
      </c>
      <c r="H234" s="135">
        <v>3</v>
      </c>
      <c r="I234" s="136">
        <v>3978</v>
      </c>
      <c r="J234" s="137">
        <f t="shared" si="40"/>
        <v>11934</v>
      </c>
      <c r="K234" s="133" t="s">
        <v>1</v>
      </c>
      <c r="L234" s="31"/>
      <c r="M234" s="138" t="s">
        <v>1</v>
      </c>
      <c r="N234" s="139" t="s">
        <v>42</v>
      </c>
      <c r="P234" s="140">
        <f t="shared" si="41"/>
        <v>0</v>
      </c>
      <c r="Q234" s="140">
        <v>0</v>
      </c>
      <c r="R234" s="140">
        <f t="shared" si="42"/>
        <v>0</v>
      </c>
      <c r="S234" s="140">
        <v>0</v>
      </c>
      <c r="T234" s="141">
        <f t="shared" si="43"/>
        <v>0</v>
      </c>
      <c r="AR234" s="142" t="s">
        <v>244</v>
      </c>
      <c r="AT234" s="142" t="s">
        <v>164</v>
      </c>
      <c r="AU234" s="142" t="s">
        <v>87</v>
      </c>
      <c r="AY234" s="16" t="s">
        <v>161</v>
      </c>
      <c r="BE234" s="143">
        <f t="shared" si="44"/>
        <v>11934</v>
      </c>
      <c r="BF234" s="143">
        <f t="shared" si="45"/>
        <v>0</v>
      </c>
      <c r="BG234" s="143">
        <f t="shared" si="46"/>
        <v>0</v>
      </c>
      <c r="BH234" s="143">
        <f t="shared" si="47"/>
        <v>0</v>
      </c>
      <c r="BI234" s="143">
        <f t="shared" si="48"/>
        <v>0</v>
      </c>
      <c r="BJ234" s="16" t="s">
        <v>85</v>
      </c>
      <c r="BK234" s="143">
        <f t="shared" si="49"/>
        <v>11934</v>
      </c>
      <c r="BL234" s="16" t="s">
        <v>244</v>
      </c>
      <c r="BM234" s="142" t="s">
        <v>1330</v>
      </c>
    </row>
    <row r="235" spans="2:65" s="1" customFormat="1" ht="16.5" customHeight="1">
      <c r="B235" s="31"/>
      <c r="C235" s="131" t="s">
        <v>910</v>
      </c>
      <c r="D235" s="131" t="s">
        <v>164</v>
      </c>
      <c r="E235" s="132" t="s">
        <v>2503</v>
      </c>
      <c r="F235" s="133" t="s">
        <v>2504</v>
      </c>
      <c r="G235" s="134" t="s">
        <v>267</v>
      </c>
      <c r="H235" s="135">
        <v>2</v>
      </c>
      <c r="I235" s="136">
        <v>4464</v>
      </c>
      <c r="J235" s="137">
        <f t="shared" si="40"/>
        <v>8928</v>
      </c>
      <c r="K235" s="133" t="s">
        <v>1</v>
      </c>
      <c r="L235" s="31"/>
      <c r="M235" s="138" t="s">
        <v>1</v>
      </c>
      <c r="N235" s="139" t="s">
        <v>42</v>
      </c>
      <c r="P235" s="140">
        <f t="shared" si="41"/>
        <v>0</v>
      </c>
      <c r="Q235" s="140">
        <v>0</v>
      </c>
      <c r="R235" s="140">
        <f t="shared" si="42"/>
        <v>0</v>
      </c>
      <c r="S235" s="140">
        <v>0</v>
      </c>
      <c r="T235" s="141">
        <f t="shared" si="43"/>
        <v>0</v>
      </c>
      <c r="AR235" s="142" t="s">
        <v>244</v>
      </c>
      <c r="AT235" s="142" t="s">
        <v>164</v>
      </c>
      <c r="AU235" s="142" t="s">
        <v>87</v>
      </c>
      <c r="AY235" s="16" t="s">
        <v>161</v>
      </c>
      <c r="BE235" s="143">
        <f t="shared" si="44"/>
        <v>8928</v>
      </c>
      <c r="BF235" s="143">
        <f t="shared" si="45"/>
        <v>0</v>
      </c>
      <c r="BG235" s="143">
        <f t="shared" si="46"/>
        <v>0</v>
      </c>
      <c r="BH235" s="143">
        <f t="shared" si="47"/>
        <v>0</v>
      </c>
      <c r="BI235" s="143">
        <f t="shared" si="48"/>
        <v>0</v>
      </c>
      <c r="BJ235" s="16" t="s">
        <v>85</v>
      </c>
      <c r="BK235" s="143">
        <f t="shared" si="49"/>
        <v>8928</v>
      </c>
      <c r="BL235" s="16" t="s">
        <v>244</v>
      </c>
      <c r="BM235" s="142" t="s">
        <v>1338</v>
      </c>
    </row>
    <row r="236" spans="2:65" s="1" customFormat="1" ht="16.5" customHeight="1">
      <c r="B236" s="31"/>
      <c r="C236" s="131" t="s">
        <v>915</v>
      </c>
      <c r="D236" s="131" t="s">
        <v>164</v>
      </c>
      <c r="E236" s="132" t="s">
        <v>2505</v>
      </c>
      <c r="F236" s="133" t="s">
        <v>2506</v>
      </c>
      <c r="G236" s="134" t="s">
        <v>267</v>
      </c>
      <c r="H236" s="135">
        <v>1</v>
      </c>
      <c r="I236" s="136">
        <v>4707</v>
      </c>
      <c r="J236" s="137">
        <f t="shared" si="40"/>
        <v>4707</v>
      </c>
      <c r="K236" s="133" t="s">
        <v>1</v>
      </c>
      <c r="L236" s="31"/>
      <c r="M236" s="138" t="s">
        <v>1</v>
      </c>
      <c r="N236" s="139" t="s">
        <v>42</v>
      </c>
      <c r="P236" s="140">
        <f t="shared" si="41"/>
        <v>0</v>
      </c>
      <c r="Q236" s="140">
        <v>0</v>
      </c>
      <c r="R236" s="140">
        <f t="shared" si="42"/>
        <v>0</v>
      </c>
      <c r="S236" s="140">
        <v>0</v>
      </c>
      <c r="T236" s="141">
        <f t="shared" si="43"/>
        <v>0</v>
      </c>
      <c r="AR236" s="142" t="s">
        <v>244</v>
      </c>
      <c r="AT236" s="142" t="s">
        <v>164</v>
      </c>
      <c r="AU236" s="142" t="s">
        <v>87</v>
      </c>
      <c r="AY236" s="16" t="s">
        <v>161</v>
      </c>
      <c r="BE236" s="143">
        <f t="shared" si="44"/>
        <v>4707</v>
      </c>
      <c r="BF236" s="143">
        <f t="shared" si="45"/>
        <v>0</v>
      </c>
      <c r="BG236" s="143">
        <f t="shared" si="46"/>
        <v>0</v>
      </c>
      <c r="BH236" s="143">
        <f t="shared" si="47"/>
        <v>0</v>
      </c>
      <c r="BI236" s="143">
        <f t="shared" si="48"/>
        <v>0</v>
      </c>
      <c r="BJ236" s="16" t="s">
        <v>85</v>
      </c>
      <c r="BK236" s="143">
        <f t="shared" si="49"/>
        <v>4707</v>
      </c>
      <c r="BL236" s="16" t="s">
        <v>244</v>
      </c>
      <c r="BM236" s="142" t="s">
        <v>1348</v>
      </c>
    </row>
    <row r="237" spans="2:65" s="1" customFormat="1" ht="16.5" customHeight="1">
      <c r="B237" s="31"/>
      <c r="C237" s="131" t="s">
        <v>919</v>
      </c>
      <c r="D237" s="131" t="s">
        <v>164</v>
      </c>
      <c r="E237" s="132" t="s">
        <v>2507</v>
      </c>
      <c r="F237" s="133" t="s">
        <v>2508</v>
      </c>
      <c r="G237" s="134" t="s">
        <v>267</v>
      </c>
      <c r="H237" s="135">
        <v>1</v>
      </c>
      <c r="I237" s="136">
        <v>5193</v>
      </c>
      <c r="J237" s="137">
        <f t="shared" si="40"/>
        <v>5193</v>
      </c>
      <c r="K237" s="133" t="s">
        <v>1</v>
      </c>
      <c r="L237" s="31"/>
      <c r="M237" s="138" t="s">
        <v>1</v>
      </c>
      <c r="N237" s="139" t="s">
        <v>42</v>
      </c>
      <c r="P237" s="140">
        <f t="shared" si="41"/>
        <v>0</v>
      </c>
      <c r="Q237" s="140">
        <v>0</v>
      </c>
      <c r="R237" s="140">
        <f t="shared" si="42"/>
        <v>0</v>
      </c>
      <c r="S237" s="140">
        <v>0</v>
      </c>
      <c r="T237" s="141">
        <f t="shared" si="43"/>
        <v>0</v>
      </c>
      <c r="AR237" s="142" t="s">
        <v>244</v>
      </c>
      <c r="AT237" s="142" t="s">
        <v>164</v>
      </c>
      <c r="AU237" s="142" t="s">
        <v>87</v>
      </c>
      <c r="AY237" s="16" t="s">
        <v>161</v>
      </c>
      <c r="BE237" s="143">
        <f t="shared" si="44"/>
        <v>5193</v>
      </c>
      <c r="BF237" s="143">
        <f t="shared" si="45"/>
        <v>0</v>
      </c>
      <c r="BG237" s="143">
        <f t="shared" si="46"/>
        <v>0</v>
      </c>
      <c r="BH237" s="143">
        <f t="shared" si="47"/>
        <v>0</v>
      </c>
      <c r="BI237" s="143">
        <f t="shared" si="48"/>
        <v>0</v>
      </c>
      <c r="BJ237" s="16" t="s">
        <v>85</v>
      </c>
      <c r="BK237" s="143">
        <f t="shared" si="49"/>
        <v>5193</v>
      </c>
      <c r="BL237" s="16" t="s">
        <v>244</v>
      </c>
      <c r="BM237" s="142" t="s">
        <v>1361</v>
      </c>
    </row>
    <row r="238" spans="2:65" s="1" customFormat="1" ht="16.5" customHeight="1">
      <c r="B238" s="31"/>
      <c r="C238" s="131" t="s">
        <v>925</v>
      </c>
      <c r="D238" s="131" t="s">
        <v>164</v>
      </c>
      <c r="E238" s="132" t="s">
        <v>2509</v>
      </c>
      <c r="F238" s="133" t="s">
        <v>2510</v>
      </c>
      <c r="G238" s="134" t="s">
        <v>267</v>
      </c>
      <c r="H238" s="135">
        <v>5</v>
      </c>
      <c r="I238" s="136">
        <v>5445</v>
      </c>
      <c r="J238" s="137">
        <f t="shared" si="40"/>
        <v>27225</v>
      </c>
      <c r="K238" s="133" t="s">
        <v>1</v>
      </c>
      <c r="L238" s="31"/>
      <c r="M238" s="138" t="s">
        <v>1</v>
      </c>
      <c r="N238" s="139" t="s">
        <v>42</v>
      </c>
      <c r="P238" s="140">
        <f t="shared" si="41"/>
        <v>0</v>
      </c>
      <c r="Q238" s="140">
        <v>0</v>
      </c>
      <c r="R238" s="140">
        <f t="shared" si="42"/>
        <v>0</v>
      </c>
      <c r="S238" s="140">
        <v>0</v>
      </c>
      <c r="T238" s="141">
        <f t="shared" si="43"/>
        <v>0</v>
      </c>
      <c r="AR238" s="142" t="s">
        <v>244</v>
      </c>
      <c r="AT238" s="142" t="s">
        <v>164</v>
      </c>
      <c r="AU238" s="142" t="s">
        <v>87</v>
      </c>
      <c r="AY238" s="16" t="s">
        <v>161</v>
      </c>
      <c r="BE238" s="143">
        <f t="shared" si="44"/>
        <v>27225</v>
      </c>
      <c r="BF238" s="143">
        <f t="shared" si="45"/>
        <v>0</v>
      </c>
      <c r="BG238" s="143">
        <f t="shared" si="46"/>
        <v>0</v>
      </c>
      <c r="BH238" s="143">
        <f t="shared" si="47"/>
        <v>0</v>
      </c>
      <c r="BI238" s="143">
        <f t="shared" si="48"/>
        <v>0</v>
      </c>
      <c r="BJ238" s="16" t="s">
        <v>85</v>
      </c>
      <c r="BK238" s="143">
        <f t="shared" si="49"/>
        <v>27225</v>
      </c>
      <c r="BL238" s="16" t="s">
        <v>244</v>
      </c>
      <c r="BM238" s="142" t="s">
        <v>1372</v>
      </c>
    </row>
    <row r="239" spans="2:65" s="1" customFormat="1" ht="16.5" customHeight="1">
      <c r="B239" s="31"/>
      <c r="C239" s="131" t="s">
        <v>931</v>
      </c>
      <c r="D239" s="131" t="s">
        <v>164</v>
      </c>
      <c r="E239" s="132" t="s">
        <v>2511</v>
      </c>
      <c r="F239" s="133" t="s">
        <v>2512</v>
      </c>
      <c r="G239" s="134" t="s">
        <v>267</v>
      </c>
      <c r="H239" s="135">
        <v>1</v>
      </c>
      <c r="I239" s="136">
        <v>5940</v>
      </c>
      <c r="J239" s="137">
        <f t="shared" si="40"/>
        <v>5940</v>
      </c>
      <c r="K239" s="133" t="s">
        <v>1</v>
      </c>
      <c r="L239" s="31"/>
      <c r="M239" s="138" t="s">
        <v>1</v>
      </c>
      <c r="N239" s="139" t="s">
        <v>42</v>
      </c>
      <c r="P239" s="140">
        <f t="shared" si="41"/>
        <v>0</v>
      </c>
      <c r="Q239" s="140">
        <v>0</v>
      </c>
      <c r="R239" s="140">
        <f t="shared" si="42"/>
        <v>0</v>
      </c>
      <c r="S239" s="140">
        <v>0</v>
      </c>
      <c r="T239" s="141">
        <f t="shared" si="43"/>
        <v>0</v>
      </c>
      <c r="AR239" s="142" t="s">
        <v>244</v>
      </c>
      <c r="AT239" s="142" t="s">
        <v>164</v>
      </c>
      <c r="AU239" s="142" t="s">
        <v>87</v>
      </c>
      <c r="AY239" s="16" t="s">
        <v>161</v>
      </c>
      <c r="BE239" s="143">
        <f t="shared" si="44"/>
        <v>5940</v>
      </c>
      <c r="BF239" s="143">
        <f t="shared" si="45"/>
        <v>0</v>
      </c>
      <c r="BG239" s="143">
        <f t="shared" si="46"/>
        <v>0</v>
      </c>
      <c r="BH239" s="143">
        <f t="shared" si="47"/>
        <v>0</v>
      </c>
      <c r="BI239" s="143">
        <f t="shared" si="48"/>
        <v>0</v>
      </c>
      <c r="BJ239" s="16" t="s">
        <v>85</v>
      </c>
      <c r="BK239" s="143">
        <f t="shared" si="49"/>
        <v>5940</v>
      </c>
      <c r="BL239" s="16" t="s">
        <v>244</v>
      </c>
      <c r="BM239" s="142" t="s">
        <v>1382</v>
      </c>
    </row>
    <row r="240" spans="2:65" s="1" customFormat="1" ht="16.5" customHeight="1">
      <c r="B240" s="31"/>
      <c r="C240" s="131" t="s">
        <v>936</v>
      </c>
      <c r="D240" s="131" t="s">
        <v>164</v>
      </c>
      <c r="E240" s="132" t="s">
        <v>2513</v>
      </c>
      <c r="F240" s="133" t="s">
        <v>2514</v>
      </c>
      <c r="G240" s="134" t="s">
        <v>267</v>
      </c>
      <c r="H240" s="135">
        <v>6</v>
      </c>
      <c r="I240" s="136">
        <v>7146</v>
      </c>
      <c r="J240" s="137">
        <f t="shared" si="40"/>
        <v>42876</v>
      </c>
      <c r="K240" s="133" t="s">
        <v>1</v>
      </c>
      <c r="L240" s="31"/>
      <c r="M240" s="138" t="s">
        <v>1</v>
      </c>
      <c r="N240" s="139" t="s">
        <v>42</v>
      </c>
      <c r="P240" s="140">
        <f t="shared" si="41"/>
        <v>0</v>
      </c>
      <c r="Q240" s="140">
        <v>0</v>
      </c>
      <c r="R240" s="140">
        <f t="shared" si="42"/>
        <v>0</v>
      </c>
      <c r="S240" s="140">
        <v>0</v>
      </c>
      <c r="T240" s="141">
        <f t="shared" si="43"/>
        <v>0</v>
      </c>
      <c r="AR240" s="142" t="s">
        <v>244</v>
      </c>
      <c r="AT240" s="142" t="s">
        <v>164</v>
      </c>
      <c r="AU240" s="142" t="s">
        <v>87</v>
      </c>
      <c r="AY240" s="16" t="s">
        <v>161</v>
      </c>
      <c r="BE240" s="143">
        <f t="shared" si="44"/>
        <v>42876</v>
      </c>
      <c r="BF240" s="143">
        <f t="shared" si="45"/>
        <v>0</v>
      </c>
      <c r="BG240" s="143">
        <f t="shared" si="46"/>
        <v>0</v>
      </c>
      <c r="BH240" s="143">
        <f t="shared" si="47"/>
        <v>0</v>
      </c>
      <c r="BI240" s="143">
        <f t="shared" si="48"/>
        <v>0</v>
      </c>
      <c r="BJ240" s="16" t="s">
        <v>85</v>
      </c>
      <c r="BK240" s="143">
        <f t="shared" si="49"/>
        <v>42876</v>
      </c>
      <c r="BL240" s="16" t="s">
        <v>244</v>
      </c>
      <c r="BM240" s="142" t="s">
        <v>1391</v>
      </c>
    </row>
    <row r="241" spans="2:65" s="1" customFormat="1" ht="16.5" customHeight="1">
      <c r="B241" s="31"/>
      <c r="C241" s="131" t="s">
        <v>942</v>
      </c>
      <c r="D241" s="131" t="s">
        <v>164</v>
      </c>
      <c r="E241" s="132" t="s">
        <v>2515</v>
      </c>
      <c r="F241" s="133" t="s">
        <v>2516</v>
      </c>
      <c r="G241" s="134" t="s">
        <v>267</v>
      </c>
      <c r="H241" s="135">
        <v>1</v>
      </c>
      <c r="I241" s="136">
        <v>7695</v>
      </c>
      <c r="J241" s="137">
        <f t="shared" si="40"/>
        <v>7695</v>
      </c>
      <c r="K241" s="133" t="s">
        <v>1</v>
      </c>
      <c r="L241" s="31"/>
      <c r="M241" s="138" t="s">
        <v>1</v>
      </c>
      <c r="N241" s="139" t="s">
        <v>42</v>
      </c>
      <c r="P241" s="140">
        <f t="shared" si="41"/>
        <v>0</v>
      </c>
      <c r="Q241" s="140">
        <v>0</v>
      </c>
      <c r="R241" s="140">
        <f t="shared" si="42"/>
        <v>0</v>
      </c>
      <c r="S241" s="140">
        <v>0</v>
      </c>
      <c r="T241" s="141">
        <f t="shared" si="43"/>
        <v>0</v>
      </c>
      <c r="AR241" s="142" t="s">
        <v>244</v>
      </c>
      <c r="AT241" s="142" t="s">
        <v>164</v>
      </c>
      <c r="AU241" s="142" t="s">
        <v>87</v>
      </c>
      <c r="AY241" s="16" t="s">
        <v>161</v>
      </c>
      <c r="BE241" s="143">
        <f t="shared" si="44"/>
        <v>7695</v>
      </c>
      <c r="BF241" s="143">
        <f t="shared" si="45"/>
        <v>0</v>
      </c>
      <c r="BG241" s="143">
        <f t="shared" si="46"/>
        <v>0</v>
      </c>
      <c r="BH241" s="143">
        <f t="shared" si="47"/>
        <v>0</v>
      </c>
      <c r="BI241" s="143">
        <f t="shared" si="48"/>
        <v>0</v>
      </c>
      <c r="BJ241" s="16" t="s">
        <v>85</v>
      </c>
      <c r="BK241" s="143">
        <f t="shared" si="49"/>
        <v>7695</v>
      </c>
      <c r="BL241" s="16" t="s">
        <v>244</v>
      </c>
      <c r="BM241" s="142" t="s">
        <v>1402</v>
      </c>
    </row>
    <row r="242" spans="2:65" s="1" customFormat="1" ht="16.5" customHeight="1">
      <c r="B242" s="31"/>
      <c r="C242" s="131" t="s">
        <v>948</v>
      </c>
      <c r="D242" s="131" t="s">
        <v>164</v>
      </c>
      <c r="E242" s="132" t="s">
        <v>2517</v>
      </c>
      <c r="F242" s="133" t="s">
        <v>2518</v>
      </c>
      <c r="G242" s="134" t="s">
        <v>267</v>
      </c>
      <c r="H242" s="135">
        <v>22</v>
      </c>
      <c r="I242" s="136">
        <v>99</v>
      </c>
      <c r="J242" s="137">
        <f t="shared" si="40"/>
        <v>2178</v>
      </c>
      <c r="K242" s="133" t="s">
        <v>1</v>
      </c>
      <c r="L242" s="31"/>
      <c r="M242" s="138" t="s">
        <v>1</v>
      </c>
      <c r="N242" s="139" t="s">
        <v>42</v>
      </c>
      <c r="P242" s="140">
        <f t="shared" si="41"/>
        <v>0</v>
      </c>
      <c r="Q242" s="140">
        <v>0</v>
      </c>
      <c r="R242" s="140">
        <f t="shared" si="42"/>
        <v>0</v>
      </c>
      <c r="S242" s="140">
        <v>0</v>
      </c>
      <c r="T242" s="141">
        <f t="shared" si="43"/>
        <v>0</v>
      </c>
      <c r="AR242" s="142" t="s">
        <v>244</v>
      </c>
      <c r="AT242" s="142" t="s">
        <v>164</v>
      </c>
      <c r="AU242" s="142" t="s">
        <v>87</v>
      </c>
      <c r="AY242" s="16" t="s">
        <v>161</v>
      </c>
      <c r="BE242" s="143">
        <f t="shared" si="44"/>
        <v>2178</v>
      </c>
      <c r="BF242" s="143">
        <f t="shared" si="45"/>
        <v>0</v>
      </c>
      <c r="BG242" s="143">
        <f t="shared" si="46"/>
        <v>0</v>
      </c>
      <c r="BH242" s="143">
        <f t="shared" si="47"/>
        <v>0</v>
      </c>
      <c r="BI242" s="143">
        <f t="shared" si="48"/>
        <v>0</v>
      </c>
      <c r="BJ242" s="16" t="s">
        <v>85</v>
      </c>
      <c r="BK242" s="143">
        <f t="shared" si="49"/>
        <v>2178</v>
      </c>
      <c r="BL242" s="16" t="s">
        <v>244</v>
      </c>
      <c r="BM242" s="142" t="s">
        <v>1413</v>
      </c>
    </row>
    <row r="243" spans="2:65" s="1" customFormat="1" ht="16.5" customHeight="1">
      <c r="B243" s="31"/>
      <c r="C243" s="131" t="s">
        <v>953</v>
      </c>
      <c r="D243" s="131" t="s">
        <v>164</v>
      </c>
      <c r="E243" s="132" t="s">
        <v>2519</v>
      </c>
      <c r="F243" s="133" t="s">
        <v>2520</v>
      </c>
      <c r="G243" s="134" t="s">
        <v>267</v>
      </c>
      <c r="H243" s="135">
        <v>22</v>
      </c>
      <c r="I243" s="136">
        <v>374.4</v>
      </c>
      <c r="J243" s="137">
        <f t="shared" si="40"/>
        <v>8236.7999999999993</v>
      </c>
      <c r="K243" s="133" t="s">
        <v>1</v>
      </c>
      <c r="L243" s="31"/>
      <c r="M243" s="138" t="s">
        <v>1</v>
      </c>
      <c r="N243" s="139" t="s">
        <v>42</v>
      </c>
      <c r="P243" s="140">
        <f t="shared" si="41"/>
        <v>0</v>
      </c>
      <c r="Q243" s="140">
        <v>0</v>
      </c>
      <c r="R243" s="140">
        <f t="shared" si="42"/>
        <v>0</v>
      </c>
      <c r="S243" s="140">
        <v>0</v>
      </c>
      <c r="T243" s="141">
        <f t="shared" si="43"/>
        <v>0</v>
      </c>
      <c r="AR243" s="142" t="s">
        <v>244</v>
      </c>
      <c r="AT243" s="142" t="s">
        <v>164</v>
      </c>
      <c r="AU243" s="142" t="s">
        <v>87</v>
      </c>
      <c r="AY243" s="16" t="s">
        <v>161</v>
      </c>
      <c r="BE243" s="143">
        <f t="shared" si="44"/>
        <v>8236.7999999999993</v>
      </c>
      <c r="BF243" s="143">
        <f t="shared" si="45"/>
        <v>0</v>
      </c>
      <c r="BG243" s="143">
        <f t="shared" si="46"/>
        <v>0</v>
      </c>
      <c r="BH243" s="143">
        <f t="shared" si="47"/>
        <v>0</v>
      </c>
      <c r="BI243" s="143">
        <f t="shared" si="48"/>
        <v>0</v>
      </c>
      <c r="BJ243" s="16" t="s">
        <v>85</v>
      </c>
      <c r="BK243" s="143">
        <f t="shared" si="49"/>
        <v>8236.7999999999993</v>
      </c>
      <c r="BL243" s="16" t="s">
        <v>244</v>
      </c>
      <c r="BM243" s="142" t="s">
        <v>1421</v>
      </c>
    </row>
    <row r="244" spans="2:65" s="1" customFormat="1" ht="16.5" customHeight="1">
      <c r="B244" s="31"/>
      <c r="C244" s="131" t="s">
        <v>957</v>
      </c>
      <c r="D244" s="131" t="s">
        <v>164</v>
      </c>
      <c r="E244" s="132" t="s">
        <v>2521</v>
      </c>
      <c r="F244" s="133" t="s">
        <v>2522</v>
      </c>
      <c r="G244" s="134" t="s">
        <v>267</v>
      </c>
      <c r="H244" s="135">
        <v>2</v>
      </c>
      <c r="I244" s="136">
        <v>15300</v>
      </c>
      <c r="J244" s="137">
        <f t="shared" si="40"/>
        <v>30600</v>
      </c>
      <c r="K244" s="133" t="s">
        <v>1</v>
      </c>
      <c r="L244" s="31"/>
      <c r="M244" s="138" t="s">
        <v>1</v>
      </c>
      <c r="N244" s="139" t="s">
        <v>42</v>
      </c>
      <c r="P244" s="140">
        <f t="shared" si="41"/>
        <v>0</v>
      </c>
      <c r="Q244" s="140">
        <v>0</v>
      </c>
      <c r="R244" s="140">
        <f t="shared" si="42"/>
        <v>0</v>
      </c>
      <c r="S244" s="140">
        <v>0</v>
      </c>
      <c r="T244" s="141">
        <f t="shared" si="43"/>
        <v>0</v>
      </c>
      <c r="AR244" s="142" t="s">
        <v>244</v>
      </c>
      <c r="AT244" s="142" t="s">
        <v>164</v>
      </c>
      <c r="AU244" s="142" t="s">
        <v>87</v>
      </c>
      <c r="AY244" s="16" t="s">
        <v>161</v>
      </c>
      <c r="BE244" s="143">
        <f t="shared" si="44"/>
        <v>30600</v>
      </c>
      <c r="BF244" s="143">
        <f t="shared" si="45"/>
        <v>0</v>
      </c>
      <c r="BG244" s="143">
        <f t="shared" si="46"/>
        <v>0</v>
      </c>
      <c r="BH244" s="143">
        <f t="shared" si="47"/>
        <v>0</v>
      </c>
      <c r="BI244" s="143">
        <f t="shared" si="48"/>
        <v>0</v>
      </c>
      <c r="BJ244" s="16" t="s">
        <v>85</v>
      </c>
      <c r="BK244" s="143">
        <f t="shared" si="49"/>
        <v>30600</v>
      </c>
      <c r="BL244" s="16" t="s">
        <v>244</v>
      </c>
      <c r="BM244" s="142" t="s">
        <v>1429</v>
      </c>
    </row>
    <row r="245" spans="2:65" s="1" customFormat="1" ht="16.5" customHeight="1">
      <c r="B245" s="31"/>
      <c r="C245" s="131" t="s">
        <v>961</v>
      </c>
      <c r="D245" s="131" t="s">
        <v>164</v>
      </c>
      <c r="E245" s="132" t="s">
        <v>2523</v>
      </c>
      <c r="F245" s="133" t="s">
        <v>2524</v>
      </c>
      <c r="G245" s="134" t="s">
        <v>267</v>
      </c>
      <c r="H245" s="135">
        <v>2</v>
      </c>
      <c r="I245" s="136">
        <v>990</v>
      </c>
      <c r="J245" s="137">
        <f t="shared" si="40"/>
        <v>1980</v>
      </c>
      <c r="K245" s="133" t="s">
        <v>1</v>
      </c>
      <c r="L245" s="31"/>
      <c r="M245" s="138" t="s">
        <v>1</v>
      </c>
      <c r="N245" s="139" t="s">
        <v>42</v>
      </c>
      <c r="P245" s="140">
        <f t="shared" si="41"/>
        <v>0</v>
      </c>
      <c r="Q245" s="140">
        <v>0</v>
      </c>
      <c r="R245" s="140">
        <f t="shared" si="42"/>
        <v>0</v>
      </c>
      <c r="S245" s="140">
        <v>0</v>
      </c>
      <c r="T245" s="141">
        <f t="shared" si="43"/>
        <v>0</v>
      </c>
      <c r="AR245" s="142" t="s">
        <v>244</v>
      </c>
      <c r="AT245" s="142" t="s">
        <v>164</v>
      </c>
      <c r="AU245" s="142" t="s">
        <v>87</v>
      </c>
      <c r="AY245" s="16" t="s">
        <v>161</v>
      </c>
      <c r="BE245" s="143">
        <f t="shared" si="44"/>
        <v>1980</v>
      </c>
      <c r="BF245" s="143">
        <f t="shared" si="45"/>
        <v>0</v>
      </c>
      <c r="BG245" s="143">
        <f t="shared" si="46"/>
        <v>0</v>
      </c>
      <c r="BH245" s="143">
        <f t="shared" si="47"/>
        <v>0</v>
      </c>
      <c r="BI245" s="143">
        <f t="shared" si="48"/>
        <v>0</v>
      </c>
      <c r="BJ245" s="16" t="s">
        <v>85</v>
      </c>
      <c r="BK245" s="143">
        <f t="shared" si="49"/>
        <v>1980</v>
      </c>
      <c r="BL245" s="16" t="s">
        <v>244</v>
      </c>
      <c r="BM245" s="142" t="s">
        <v>1438</v>
      </c>
    </row>
    <row r="246" spans="2:65" s="1" customFormat="1" ht="16.5" customHeight="1">
      <c r="B246" s="31"/>
      <c r="C246" s="131" t="s">
        <v>965</v>
      </c>
      <c r="D246" s="131" t="s">
        <v>164</v>
      </c>
      <c r="E246" s="132" t="s">
        <v>2525</v>
      </c>
      <c r="F246" s="133" t="s">
        <v>2526</v>
      </c>
      <c r="G246" s="134" t="s">
        <v>267</v>
      </c>
      <c r="H246" s="135">
        <v>3</v>
      </c>
      <c r="I246" s="136">
        <v>2610</v>
      </c>
      <c r="J246" s="137">
        <f t="shared" si="40"/>
        <v>7830</v>
      </c>
      <c r="K246" s="133" t="s">
        <v>1</v>
      </c>
      <c r="L246" s="31"/>
      <c r="M246" s="138" t="s">
        <v>1</v>
      </c>
      <c r="N246" s="139" t="s">
        <v>42</v>
      </c>
      <c r="P246" s="140">
        <f t="shared" si="41"/>
        <v>0</v>
      </c>
      <c r="Q246" s="140">
        <v>0</v>
      </c>
      <c r="R246" s="140">
        <f t="shared" si="42"/>
        <v>0</v>
      </c>
      <c r="S246" s="140">
        <v>0</v>
      </c>
      <c r="T246" s="141">
        <f t="shared" si="43"/>
        <v>0</v>
      </c>
      <c r="AR246" s="142" t="s">
        <v>244</v>
      </c>
      <c r="AT246" s="142" t="s">
        <v>164</v>
      </c>
      <c r="AU246" s="142" t="s">
        <v>87</v>
      </c>
      <c r="AY246" s="16" t="s">
        <v>161</v>
      </c>
      <c r="BE246" s="143">
        <f t="shared" si="44"/>
        <v>7830</v>
      </c>
      <c r="BF246" s="143">
        <f t="shared" si="45"/>
        <v>0</v>
      </c>
      <c r="BG246" s="143">
        <f t="shared" si="46"/>
        <v>0</v>
      </c>
      <c r="BH246" s="143">
        <f t="shared" si="47"/>
        <v>0</v>
      </c>
      <c r="BI246" s="143">
        <f t="shared" si="48"/>
        <v>0</v>
      </c>
      <c r="BJ246" s="16" t="s">
        <v>85</v>
      </c>
      <c r="BK246" s="143">
        <f t="shared" si="49"/>
        <v>7830</v>
      </c>
      <c r="BL246" s="16" t="s">
        <v>244</v>
      </c>
      <c r="BM246" s="142" t="s">
        <v>1448</v>
      </c>
    </row>
    <row r="247" spans="2:65" s="1" customFormat="1" ht="16.5" customHeight="1">
      <c r="B247" s="31"/>
      <c r="C247" s="131" t="s">
        <v>969</v>
      </c>
      <c r="D247" s="131" t="s">
        <v>164</v>
      </c>
      <c r="E247" s="132" t="s">
        <v>2527</v>
      </c>
      <c r="F247" s="133" t="s">
        <v>2528</v>
      </c>
      <c r="G247" s="134" t="s">
        <v>267</v>
      </c>
      <c r="H247" s="135">
        <v>3</v>
      </c>
      <c r="I247" s="136">
        <v>2700</v>
      </c>
      <c r="J247" s="137">
        <f t="shared" si="40"/>
        <v>8100</v>
      </c>
      <c r="K247" s="133" t="s">
        <v>1</v>
      </c>
      <c r="L247" s="31"/>
      <c r="M247" s="138" t="s">
        <v>1</v>
      </c>
      <c r="N247" s="139" t="s">
        <v>42</v>
      </c>
      <c r="P247" s="140">
        <f t="shared" si="41"/>
        <v>0</v>
      </c>
      <c r="Q247" s="140">
        <v>0</v>
      </c>
      <c r="R247" s="140">
        <f t="shared" si="42"/>
        <v>0</v>
      </c>
      <c r="S247" s="140">
        <v>0</v>
      </c>
      <c r="T247" s="141">
        <f t="shared" si="43"/>
        <v>0</v>
      </c>
      <c r="AR247" s="142" t="s">
        <v>244</v>
      </c>
      <c r="AT247" s="142" t="s">
        <v>164</v>
      </c>
      <c r="AU247" s="142" t="s">
        <v>87</v>
      </c>
      <c r="AY247" s="16" t="s">
        <v>161</v>
      </c>
      <c r="BE247" s="143">
        <f t="shared" si="44"/>
        <v>8100</v>
      </c>
      <c r="BF247" s="143">
        <f t="shared" si="45"/>
        <v>0</v>
      </c>
      <c r="BG247" s="143">
        <f t="shared" si="46"/>
        <v>0</v>
      </c>
      <c r="BH247" s="143">
        <f t="shared" si="47"/>
        <v>0</v>
      </c>
      <c r="BI247" s="143">
        <f t="shared" si="48"/>
        <v>0</v>
      </c>
      <c r="BJ247" s="16" t="s">
        <v>85</v>
      </c>
      <c r="BK247" s="143">
        <f t="shared" si="49"/>
        <v>8100</v>
      </c>
      <c r="BL247" s="16" t="s">
        <v>244</v>
      </c>
      <c r="BM247" s="142" t="s">
        <v>1456</v>
      </c>
    </row>
    <row r="248" spans="2:65" s="1" customFormat="1" ht="16.5" customHeight="1">
      <c r="B248" s="31"/>
      <c r="C248" s="131" t="s">
        <v>975</v>
      </c>
      <c r="D248" s="131" t="s">
        <v>164</v>
      </c>
      <c r="E248" s="132" t="s">
        <v>2529</v>
      </c>
      <c r="F248" s="133" t="s">
        <v>2530</v>
      </c>
      <c r="G248" s="134" t="s">
        <v>267</v>
      </c>
      <c r="H248" s="135">
        <v>3</v>
      </c>
      <c r="I248" s="136">
        <v>1278</v>
      </c>
      <c r="J248" s="137">
        <f t="shared" si="40"/>
        <v>3834</v>
      </c>
      <c r="K248" s="133" t="s">
        <v>1</v>
      </c>
      <c r="L248" s="31"/>
      <c r="M248" s="138" t="s">
        <v>1</v>
      </c>
      <c r="N248" s="139" t="s">
        <v>42</v>
      </c>
      <c r="P248" s="140">
        <f t="shared" si="41"/>
        <v>0</v>
      </c>
      <c r="Q248" s="140">
        <v>0</v>
      </c>
      <c r="R248" s="140">
        <f t="shared" si="42"/>
        <v>0</v>
      </c>
      <c r="S248" s="140">
        <v>0</v>
      </c>
      <c r="T248" s="141">
        <f t="shared" si="43"/>
        <v>0</v>
      </c>
      <c r="AR248" s="142" t="s">
        <v>244</v>
      </c>
      <c r="AT248" s="142" t="s">
        <v>164</v>
      </c>
      <c r="AU248" s="142" t="s">
        <v>87</v>
      </c>
      <c r="AY248" s="16" t="s">
        <v>161</v>
      </c>
      <c r="BE248" s="143">
        <f t="shared" si="44"/>
        <v>3834</v>
      </c>
      <c r="BF248" s="143">
        <f t="shared" si="45"/>
        <v>0</v>
      </c>
      <c r="BG248" s="143">
        <f t="shared" si="46"/>
        <v>0</v>
      </c>
      <c r="BH248" s="143">
        <f t="shared" si="47"/>
        <v>0</v>
      </c>
      <c r="BI248" s="143">
        <f t="shared" si="48"/>
        <v>0</v>
      </c>
      <c r="BJ248" s="16" t="s">
        <v>85</v>
      </c>
      <c r="BK248" s="143">
        <f t="shared" si="49"/>
        <v>3834</v>
      </c>
      <c r="BL248" s="16" t="s">
        <v>244</v>
      </c>
      <c r="BM248" s="142" t="s">
        <v>1464</v>
      </c>
    </row>
    <row r="249" spans="2:65" s="1" customFormat="1" ht="16.5" customHeight="1">
      <c r="B249" s="31"/>
      <c r="C249" s="131" t="s">
        <v>980</v>
      </c>
      <c r="D249" s="131" t="s">
        <v>164</v>
      </c>
      <c r="E249" s="132" t="s">
        <v>2531</v>
      </c>
      <c r="F249" s="133" t="s">
        <v>2108</v>
      </c>
      <c r="G249" s="134" t="s">
        <v>267</v>
      </c>
      <c r="H249" s="135">
        <v>22</v>
      </c>
      <c r="I249" s="136">
        <v>216.9</v>
      </c>
      <c r="J249" s="137">
        <f t="shared" si="40"/>
        <v>4771.8</v>
      </c>
      <c r="K249" s="133" t="s">
        <v>1</v>
      </c>
      <c r="L249" s="31"/>
      <c r="M249" s="138" t="s">
        <v>1</v>
      </c>
      <c r="N249" s="139" t="s">
        <v>42</v>
      </c>
      <c r="P249" s="140">
        <f t="shared" si="41"/>
        <v>0</v>
      </c>
      <c r="Q249" s="140">
        <v>0</v>
      </c>
      <c r="R249" s="140">
        <f t="shared" si="42"/>
        <v>0</v>
      </c>
      <c r="S249" s="140">
        <v>0</v>
      </c>
      <c r="T249" s="141">
        <f t="shared" si="43"/>
        <v>0</v>
      </c>
      <c r="AR249" s="142" t="s">
        <v>169</v>
      </c>
      <c r="AT249" s="142" t="s">
        <v>164</v>
      </c>
      <c r="AU249" s="142" t="s">
        <v>87</v>
      </c>
      <c r="AY249" s="16" t="s">
        <v>161</v>
      </c>
      <c r="BE249" s="143">
        <f t="shared" si="44"/>
        <v>4771.8</v>
      </c>
      <c r="BF249" s="143">
        <f t="shared" si="45"/>
        <v>0</v>
      </c>
      <c r="BG249" s="143">
        <f t="shared" si="46"/>
        <v>0</v>
      </c>
      <c r="BH249" s="143">
        <f t="shared" si="47"/>
        <v>0</v>
      </c>
      <c r="BI249" s="143">
        <f t="shared" si="48"/>
        <v>0</v>
      </c>
      <c r="BJ249" s="16" t="s">
        <v>85</v>
      </c>
      <c r="BK249" s="143">
        <f t="shared" si="49"/>
        <v>4771.8</v>
      </c>
      <c r="BL249" s="16" t="s">
        <v>169</v>
      </c>
      <c r="BM249" s="142" t="s">
        <v>1474</v>
      </c>
    </row>
    <row r="250" spans="2:65" s="1" customFormat="1" ht="21.75" customHeight="1">
      <c r="B250" s="31"/>
      <c r="C250" s="131" t="s">
        <v>985</v>
      </c>
      <c r="D250" s="131" t="s">
        <v>164</v>
      </c>
      <c r="E250" s="132" t="s">
        <v>2109</v>
      </c>
      <c r="F250" s="133" t="s">
        <v>2110</v>
      </c>
      <c r="G250" s="134" t="s">
        <v>711</v>
      </c>
      <c r="H250" s="135">
        <v>1</v>
      </c>
      <c r="I250" s="136">
        <v>1188</v>
      </c>
      <c r="J250" s="137">
        <f t="shared" si="40"/>
        <v>1188</v>
      </c>
      <c r="K250" s="133" t="s">
        <v>1</v>
      </c>
      <c r="L250" s="31"/>
      <c r="M250" s="138" t="s">
        <v>1</v>
      </c>
      <c r="N250" s="139" t="s">
        <v>42</v>
      </c>
      <c r="P250" s="140">
        <f t="shared" si="41"/>
        <v>0</v>
      </c>
      <c r="Q250" s="140">
        <v>0</v>
      </c>
      <c r="R250" s="140">
        <f t="shared" si="42"/>
        <v>0</v>
      </c>
      <c r="S250" s="140">
        <v>0</v>
      </c>
      <c r="T250" s="141">
        <f t="shared" si="43"/>
        <v>0</v>
      </c>
      <c r="AR250" s="142" t="s">
        <v>2532</v>
      </c>
      <c r="AT250" s="142" t="s">
        <v>164</v>
      </c>
      <c r="AU250" s="142" t="s">
        <v>87</v>
      </c>
      <c r="AY250" s="16" t="s">
        <v>161</v>
      </c>
      <c r="BE250" s="143">
        <f t="shared" si="44"/>
        <v>1188</v>
      </c>
      <c r="BF250" s="143">
        <f t="shared" si="45"/>
        <v>0</v>
      </c>
      <c r="BG250" s="143">
        <f t="shared" si="46"/>
        <v>0</v>
      </c>
      <c r="BH250" s="143">
        <f t="shared" si="47"/>
        <v>0</v>
      </c>
      <c r="BI250" s="143">
        <f t="shared" si="48"/>
        <v>0</v>
      </c>
      <c r="BJ250" s="16" t="s">
        <v>85</v>
      </c>
      <c r="BK250" s="143">
        <f t="shared" si="49"/>
        <v>1188</v>
      </c>
      <c r="BL250" s="16" t="s">
        <v>2532</v>
      </c>
      <c r="BM250" s="142" t="s">
        <v>1485</v>
      </c>
    </row>
    <row r="251" spans="2:65" s="1" customFormat="1" ht="16.5" customHeight="1">
      <c r="B251" s="31"/>
      <c r="C251" s="131" t="s">
        <v>989</v>
      </c>
      <c r="D251" s="131" t="s">
        <v>164</v>
      </c>
      <c r="E251" s="132" t="s">
        <v>2533</v>
      </c>
      <c r="F251" s="133" t="s">
        <v>2534</v>
      </c>
      <c r="G251" s="134" t="s">
        <v>2332</v>
      </c>
      <c r="H251" s="135">
        <v>1.165</v>
      </c>
      <c r="I251" s="136">
        <v>1233</v>
      </c>
      <c r="J251" s="137">
        <f t="shared" si="40"/>
        <v>1436.45</v>
      </c>
      <c r="K251" s="133" t="s">
        <v>1</v>
      </c>
      <c r="L251" s="31"/>
      <c r="M251" s="138" t="s">
        <v>1</v>
      </c>
      <c r="N251" s="139" t="s">
        <v>42</v>
      </c>
      <c r="P251" s="140">
        <f t="shared" si="41"/>
        <v>0</v>
      </c>
      <c r="Q251" s="140">
        <v>0</v>
      </c>
      <c r="R251" s="140">
        <f t="shared" si="42"/>
        <v>0</v>
      </c>
      <c r="S251" s="140">
        <v>0</v>
      </c>
      <c r="T251" s="141">
        <f t="shared" si="43"/>
        <v>0</v>
      </c>
      <c r="AR251" s="142" t="s">
        <v>244</v>
      </c>
      <c r="AT251" s="142" t="s">
        <v>164</v>
      </c>
      <c r="AU251" s="142" t="s">
        <v>87</v>
      </c>
      <c r="AY251" s="16" t="s">
        <v>161</v>
      </c>
      <c r="BE251" s="143">
        <f t="shared" si="44"/>
        <v>1436.45</v>
      </c>
      <c r="BF251" s="143">
        <f t="shared" si="45"/>
        <v>0</v>
      </c>
      <c r="BG251" s="143">
        <f t="shared" si="46"/>
        <v>0</v>
      </c>
      <c r="BH251" s="143">
        <f t="shared" si="47"/>
        <v>0</v>
      </c>
      <c r="BI251" s="143">
        <f t="shared" si="48"/>
        <v>0</v>
      </c>
      <c r="BJ251" s="16" t="s">
        <v>85</v>
      </c>
      <c r="BK251" s="143">
        <f t="shared" si="49"/>
        <v>1436.45</v>
      </c>
      <c r="BL251" s="16" t="s">
        <v>244</v>
      </c>
      <c r="BM251" s="142" t="s">
        <v>1497</v>
      </c>
    </row>
    <row r="252" spans="2:65" s="11" customFormat="1" ht="20.85" customHeight="1">
      <c r="B252" s="119"/>
      <c r="D252" s="120" t="s">
        <v>76</v>
      </c>
      <c r="E252" s="129" t="s">
        <v>2535</v>
      </c>
      <c r="F252" s="129" t="s">
        <v>2536</v>
      </c>
      <c r="I252" s="122"/>
      <c r="J252" s="130">
        <f>BK252</f>
        <v>0</v>
      </c>
      <c r="L252" s="119"/>
      <c r="M252" s="124"/>
      <c r="P252" s="125">
        <v>0</v>
      </c>
      <c r="R252" s="125">
        <v>0</v>
      </c>
      <c r="T252" s="126">
        <v>0</v>
      </c>
      <c r="AR252" s="120" t="s">
        <v>87</v>
      </c>
      <c r="AT252" s="127" t="s">
        <v>76</v>
      </c>
      <c r="AU252" s="127" t="s">
        <v>87</v>
      </c>
      <c r="AY252" s="120" t="s">
        <v>161</v>
      </c>
      <c r="BK252" s="128">
        <v>0</v>
      </c>
    </row>
    <row r="253" spans="2:65" s="11" customFormat="1" ht="25.9" customHeight="1">
      <c r="B253" s="119"/>
      <c r="D253" s="120" t="s">
        <v>76</v>
      </c>
      <c r="E253" s="121" t="s">
        <v>367</v>
      </c>
      <c r="F253" s="121" t="s">
        <v>2315</v>
      </c>
      <c r="I253" s="122"/>
      <c r="J253" s="123">
        <f>BK253</f>
        <v>78425.58</v>
      </c>
      <c r="L253" s="119"/>
      <c r="M253" s="124"/>
      <c r="P253" s="125">
        <f>P254</f>
        <v>0</v>
      </c>
      <c r="R253" s="125">
        <f>R254</f>
        <v>0</v>
      </c>
      <c r="T253" s="126">
        <f>T254</f>
        <v>0</v>
      </c>
      <c r="AR253" s="120" t="s">
        <v>87</v>
      </c>
      <c r="AT253" s="127" t="s">
        <v>76</v>
      </c>
      <c r="AU253" s="127" t="s">
        <v>77</v>
      </c>
      <c r="AY253" s="120" t="s">
        <v>161</v>
      </c>
      <c r="BK253" s="128">
        <f>BK254</f>
        <v>78425.58</v>
      </c>
    </row>
    <row r="254" spans="2:65" s="11" customFormat="1" ht="22.9" customHeight="1">
      <c r="B254" s="119"/>
      <c r="D254" s="120" t="s">
        <v>76</v>
      </c>
      <c r="E254" s="129" t="s">
        <v>2062</v>
      </c>
      <c r="F254" s="129" t="s">
        <v>1</v>
      </c>
      <c r="I254" s="122"/>
      <c r="J254" s="130">
        <f>BK254</f>
        <v>78425.58</v>
      </c>
      <c r="L254" s="119"/>
      <c r="M254" s="124"/>
      <c r="P254" s="125">
        <f>SUM(P255:P265)</f>
        <v>0</v>
      </c>
      <c r="R254" s="125">
        <f>SUM(R255:R265)</f>
        <v>0</v>
      </c>
      <c r="T254" s="126">
        <f>SUM(T255:T265)</f>
        <v>0</v>
      </c>
      <c r="AR254" s="120" t="s">
        <v>87</v>
      </c>
      <c r="AT254" s="127" t="s">
        <v>76</v>
      </c>
      <c r="AU254" s="127" t="s">
        <v>85</v>
      </c>
      <c r="AY254" s="120" t="s">
        <v>161</v>
      </c>
      <c r="BK254" s="128">
        <f>SUM(BK255:BK265)</f>
        <v>78425.58</v>
      </c>
    </row>
    <row r="255" spans="2:65" s="1" customFormat="1" ht="16.5" customHeight="1">
      <c r="B255" s="31"/>
      <c r="C255" s="131" t="s">
        <v>994</v>
      </c>
      <c r="D255" s="131" t="s">
        <v>164</v>
      </c>
      <c r="E255" s="132" t="s">
        <v>2537</v>
      </c>
      <c r="F255" s="133" t="s">
        <v>2538</v>
      </c>
      <c r="G255" s="134" t="s">
        <v>711</v>
      </c>
      <c r="H255" s="135">
        <v>4</v>
      </c>
      <c r="I255" s="136">
        <v>8550</v>
      </c>
      <c r="J255" s="137">
        <f t="shared" ref="J255:J265" si="50">ROUND(I255*H255,2)</f>
        <v>34200</v>
      </c>
      <c r="K255" s="133" t="s">
        <v>1</v>
      </c>
      <c r="L255" s="31"/>
      <c r="M255" s="138" t="s">
        <v>1</v>
      </c>
      <c r="N255" s="139" t="s">
        <v>42</v>
      </c>
      <c r="P255" s="140">
        <f t="shared" ref="P255:P265" si="51">O255*H255</f>
        <v>0</v>
      </c>
      <c r="Q255" s="140">
        <v>0</v>
      </c>
      <c r="R255" s="140">
        <f t="shared" ref="R255:R265" si="52">Q255*H255</f>
        <v>0</v>
      </c>
      <c r="S255" s="140">
        <v>0</v>
      </c>
      <c r="T255" s="141">
        <f t="shared" ref="T255:T265" si="53">S255*H255</f>
        <v>0</v>
      </c>
      <c r="AR255" s="142" t="s">
        <v>244</v>
      </c>
      <c r="AT255" s="142" t="s">
        <v>164</v>
      </c>
      <c r="AU255" s="142" t="s">
        <v>87</v>
      </c>
      <c r="AY255" s="16" t="s">
        <v>161</v>
      </c>
      <c r="BE255" s="143">
        <f t="shared" ref="BE255:BE265" si="54">IF(N255="základní",J255,0)</f>
        <v>34200</v>
      </c>
      <c r="BF255" s="143">
        <f t="shared" ref="BF255:BF265" si="55">IF(N255="snížená",J255,0)</f>
        <v>0</v>
      </c>
      <c r="BG255" s="143">
        <f t="shared" ref="BG255:BG265" si="56">IF(N255="zákl. přenesená",J255,0)</f>
        <v>0</v>
      </c>
      <c r="BH255" s="143">
        <f t="shared" ref="BH255:BH265" si="57">IF(N255="sníž. přenesená",J255,0)</f>
        <v>0</v>
      </c>
      <c r="BI255" s="143">
        <f t="shared" ref="BI255:BI265" si="58">IF(N255="nulová",J255,0)</f>
        <v>0</v>
      </c>
      <c r="BJ255" s="16" t="s">
        <v>85</v>
      </c>
      <c r="BK255" s="143">
        <f t="shared" ref="BK255:BK265" si="59">ROUND(I255*H255,2)</f>
        <v>34200</v>
      </c>
      <c r="BL255" s="16" t="s">
        <v>244</v>
      </c>
      <c r="BM255" s="142" t="s">
        <v>1511</v>
      </c>
    </row>
    <row r="256" spans="2:65" s="1" customFormat="1" ht="16.5" customHeight="1">
      <c r="B256" s="31"/>
      <c r="C256" s="131" t="s">
        <v>1000</v>
      </c>
      <c r="D256" s="131" t="s">
        <v>164</v>
      </c>
      <c r="E256" s="132" t="s">
        <v>2539</v>
      </c>
      <c r="F256" s="133" t="s">
        <v>2540</v>
      </c>
      <c r="G256" s="134" t="s">
        <v>711</v>
      </c>
      <c r="H256" s="135">
        <v>1</v>
      </c>
      <c r="I256" s="136">
        <v>12600</v>
      </c>
      <c r="J256" s="137">
        <f t="shared" si="50"/>
        <v>12600</v>
      </c>
      <c r="K256" s="133" t="s">
        <v>1</v>
      </c>
      <c r="L256" s="31"/>
      <c r="M256" s="138" t="s">
        <v>1</v>
      </c>
      <c r="N256" s="139" t="s">
        <v>42</v>
      </c>
      <c r="P256" s="140">
        <f t="shared" si="51"/>
        <v>0</v>
      </c>
      <c r="Q256" s="140">
        <v>0</v>
      </c>
      <c r="R256" s="140">
        <f t="shared" si="52"/>
        <v>0</v>
      </c>
      <c r="S256" s="140">
        <v>0</v>
      </c>
      <c r="T256" s="141">
        <f t="shared" si="53"/>
        <v>0</v>
      </c>
      <c r="AR256" s="142" t="s">
        <v>244</v>
      </c>
      <c r="AT256" s="142" t="s">
        <v>164</v>
      </c>
      <c r="AU256" s="142" t="s">
        <v>87</v>
      </c>
      <c r="AY256" s="16" t="s">
        <v>161</v>
      </c>
      <c r="BE256" s="143">
        <f t="shared" si="54"/>
        <v>12600</v>
      </c>
      <c r="BF256" s="143">
        <f t="shared" si="55"/>
        <v>0</v>
      </c>
      <c r="BG256" s="143">
        <f t="shared" si="56"/>
        <v>0</v>
      </c>
      <c r="BH256" s="143">
        <f t="shared" si="57"/>
        <v>0</v>
      </c>
      <c r="BI256" s="143">
        <f t="shared" si="58"/>
        <v>0</v>
      </c>
      <c r="BJ256" s="16" t="s">
        <v>85</v>
      </c>
      <c r="BK256" s="143">
        <f t="shared" si="59"/>
        <v>12600</v>
      </c>
      <c r="BL256" s="16" t="s">
        <v>244</v>
      </c>
      <c r="BM256" s="142" t="s">
        <v>1523</v>
      </c>
    </row>
    <row r="257" spans="2:65" s="1" customFormat="1" ht="16.5" customHeight="1">
      <c r="B257" s="31"/>
      <c r="C257" s="131" t="s">
        <v>1006</v>
      </c>
      <c r="D257" s="131" t="s">
        <v>164</v>
      </c>
      <c r="E257" s="132" t="s">
        <v>2541</v>
      </c>
      <c r="F257" s="133" t="s">
        <v>2542</v>
      </c>
      <c r="G257" s="134" t="s">
        <v>711</v>
      </c>
      <c r="H257" s="135">
        <v>1</v>
      </c>
      <c r="I257" s="136">
        <v>4680</v>
      </c>
      <c r="J257" s="137">
        <f t="shared" si="50"/>
        <v>4680</v>
      </c>
      <c r="K257" s="133" t="s">
        <v>1</v>
      </c>
      <c r="L257" s="31"/>
      <c r="M257" s="138" t="s">
        <v>1</v>
      </c>
      <c r="N257" s="139" t="s">
        <v>42</v>
      </c>
      <c r="P257" s="140">
        <f t="shared" si="51"/>
        <v>0</v>
      </c>
      <c r="Q257" s="140">
        <v>0</v>
      </c>
      <c r="R257" s="140">
        <f t="shared" si="52"/>
        <v>0</v>
      </c>
      <c r="S257" s="140">
        <v>0</v>
      </c>
      <c r="T257" s="141">
        <f t="shared" si="53"/>
        <v>0</v>
      </c>
      <c r="AR257" s="142" t="s">
        <v>244</v>
      </c>
      <c r="AT257" s="142" t="s">
        <v>164</v>
      </c>
      <c r="AU257" s="142" t="s">
        <v>87</v>
      </c>
      <c r="AY257" s="16" t="s">
        <v>161</v>
      </c>
      <c r="BE257" s="143">
        <f t="shared" si="54"/>
        <v>4680</v>
      </c>
      <c r="BF257" s="143">
        <f t="shared" si="55"/>
        <v>0</v>
      </c>
      <c r="BG257" s="143">
        <f t="shared" si="56"/>
        <v>0</v>
      </c>
      <c r="BH257" s="143">
        <f t="shared" si="57"/>
        <v>0</v>
      </c>
      <c r="BI257" s="143">
        <f t="shared" si="58"/>
        <v>0</v>
      </c>
      <c r="BJ257" s="16" t="s">
        <v>85</v>
      </c>
      <c r="BK257" s="143">
        <f t="shared" si="59"/>
        <v>4680</v>
      </c>
      <c r="BL257" s="16" t="s">
        <v>244</v>
      </c>
      <c r="BM257" s="142" t="s">
        <v>1534</v>
      </c>
    </row>
    <row r="258" spans="2:65" s="1" customFormat="1" ht="16.5" customHeight="1">
      <c r="B258" s="31"/>
      <c r="C258" s="131" t="s">
        <v>1012</v>
      </c>
      <c r="D258" s="131" t="s">
        <v>164</v>
      </c>
      <c r="E258" s="132" t="s">
        <v>2543</v>
      </c>
      <c r="F258" s="133" t="s">
        <v>2544</v>
      </c>
      <c r="G258" s="134" t="s">
        <v>711</v>
      </c>
      <c r="H258" s="135">
        <v>1</v>
      </c>
      <c r="I258" s="136">
        <v>1260</v>
      </c>
      <c r="J258" s="137">
        <f t="shared" si="50"/>
        <v>1260</v>
      </c>
      <c r="K258" s="133" t="s">
        <v>1</v>
      </c>
      <c r="L258" s="31"/>
      <c r="M258" s="138" t="s">
        <v>1</v>
      </c>
      <c r="N258" s="139" t="s">
        <v>42</v>
      </c>
      <c r="P258" s="140">
        <f t="shared" si="51"/>
        <v>0</v>
      </c>
      <c r="Q258" s="140">
        <v>0</v>
      </c>
      <c r="R258" s="140">
        <f t="shared" si="52"/>
        <v>0</v>
      </c>
      <c r="S258" s="140">
        <v>0</v>
      </c>
      <c r="T258" s="141">
        <f t="shared" si="53"/>
        <v>0</v>
      </c>
      <c r="AR258" s="142" t="s">
        <v>244</v>
      </c>
      <c r="AT258" s="142" t="s">
        <v>164</v>
      </c>
      <c r="AU258" s="142" t="s">
        <v>87</v>
      </c>
      <c r="AY258" s="16" t="s">
        <v>161</v>
      </c>
      <c r="BE258" s="143">
        <f t="shared" si="54"/>
        <v>1260</v>
      </c>
      <c r="BF258" s="143">
        <f t="shared" si="55"/>
        <v>0</v>
      </c>
      <c r="BG258" s="143">
        <f t="shared" si="56"/>
        <v>0</v>
      </c>
      <c r="BH258" s="143">
        <f t="shared" si="57"/>
        <v>0</v>
      </c>
      <c r="BI258" s="143">
        <f t="shared" si="58"/>
        <v>0</v>
      </c>
      <c r="BJ258" s="16" t="s">
        <v>85</v>
      </c>
      <c r="BK258" s="143">
        <f t="shared" si="59"/>
        <v>1260</v>
      </c>
      <c r="BL258" s="16" t="s">
        <v>244</v>
      </c>
      <c r="BM258" s="142" t="s">
        <v>1542</v>
      </c>
    </row>
    <row r="259" spans="2:65" s="1" customFormat="1" ht="16.5" customHeight="1">
      <c r="B259" s="31"/>
      <c r="C259" s="131" t="s">
        <v>1017</v>
      </c>
      <c r="D259" s="131" t="s">
        <v>164</v>
      </c>
      <c r="E259" s="132" t="s">
        <v>2545</v>
      </c>
      <c r="F259" s="133" t="s">
        <v>2546</v>
      </c>
      <c r="G259" s="134" t="s">
        <v>711</v>
      </c>
      <c r="H259" s="135">
        <v>1</v>
      </c>
      <c r="I259" s="136">
        <v>8100</v>
      </c>
      <c r="J259" s="137">
        <f t="shared" si="50"/>
        <v>8100</v>
      </c>
      <c r="K259" s="133" t="s">
        <v>1</v>
      </c>
      <c r="L259" s="31"/>
      <c r="M259" s="138" t="s">
        <v>1</v>
      </c>
      <c r="N259" s="139" t="s">
        <v>42</v>
      </c>
      <c r="P259" s="140">
        <f t="shared" si="51"/>
        <v>0</v>
      </c>
      <c r="Q259" s="140">
        <v>0</v>
      </c>
      <c r="R259" s="140">
        <f t="shared" si="52"/>
        <v>0</v>
      </c>
      <c r="S259" s="140">
        <v>0</v>
      </c>
      <c r="T259" s="141">
        <f t="shared" si="53"/>
        <v>0</v>
      </c>
      <c r="AR259" s="142" t="s">
        <v>244</v>
      </c>
      <c r="AT259" s="142" t="s">
        <v>164</v>
      </c>
      <c r="AU259" s="142" t="s">
        <v>87</v>
      </c>
      <c r="AY259" s="16" t="s">
        <v>161</v>
      </c>
      <c r="BE259" s="143">
        <f t="shared" si="54"/>
        <v>8100</v>
      </c>
      <c r="BF259" s="143">
        <f t="shared" si="55"/>
        <v>0</v>
      </c>
      <c r="BG259" s="143">
        <f t="shared" si="56"/>
        <v>0</v>
      </c>
      <c r="BH259" s="143">
        <f t="shared" si="57"/>
        <v>0</v>
      </c>
      <c r="BI259" s="143">
        <f t="shared" si="58"/>
        <v>0</v>
      </c>
      <c r="BJ259" s="16" t="s">
        <v>85</v>
      </c>
      <c r="BK259" s="143">
        <f t="shared" si="59"/>
        <v>8100</v>
      </c>
      <c r="BL259" s="16" t="s">
        <v>244</v>
      </c>
      <c r="BM259" s="142" t="s">
        <v>1550</v>
      </c>
    </row>
    <row r="260" spans="2:65" s="1" customFormat="1" ht="16.5" customHeight="1">
      <c r="B260" s="31"/>
      <c r="C260" s="131" t="s">
        <v>1021</v>
      </c>
      <c r="D260" s="131" t="s">
        <v>164</v>
      </c>
      <c r="E260" s="132" t="s">
        <v>2547</v>
      </c>
      <c r="F260" s="133" t="s">
        <v>2548</v>
      </c>
      <c r="G260" s="134" t="s">
        <v>2549</v>
      </c>
      <c r="H260" s="135">
        <v>40</v>
      </c>
      <c r="I260" s="136">
        <v>45</v>
      </c>
      <c r="J260" s="137">
        <f t="shared" si="50"/>
        <v>1800</v>
      </c>
      <c r="K260" s="133" t="s">
        <v>1</v>
      </c>
      <c r="L260" s="31"/>
      <c r="M260" s="138" t="s">
        <v>1</v>
      </c>
      <c r="N260" s="139" t="s">
        <v>42</v>
      </c>
      <c r="P260" s="140">
        <f t="shared" si="51"/>
        <v>0</v>
      </c>
      <c r="Q260" s="140">
        <v>0</v>
      </c>
      <c r="R260" s="140">
        <f t="shared" si="52"/>
        <v>0</v>
      </c>
      <c r="S260" s="140">
        <v>0</v>
      </c>
      <c r="T260" s="141">
        <f t="shared" si="53"/>
        <v>0</v>
      </c>
      <c r="AR260" s="142" t="s">
        <v>244</v>
      </c>
      <c r="AT260" s="142" t="s">
        <v>164</v>
      </c>
      <c r="AU260" s="142" t="s">
        <v>87</v>
      </c>
      <c r="AY260" s="16" t="s">
        <v>161</v>
      </c>
      <c r="BE260" s="143">
        <f t="shared" si="54"/>
        <v>1800</v>
      </c>
      <c r="BF260" s="143">
        <f t="shared" si="55"/>
        <v>0</v>
      </c>
      <c r="BG260" s="143">
        <f t="shared" si="56"/>
        <v>0</v>
      </c>
      <c r="BH260" s="143">
        <f t="shared" si="57"/>
        <v>0</v>
      </c>
      <c r="BI260" s="143">
        <f t="shared" si="58"/>
        <v>0</v>
      </c>
      <c r="BJ260" s="16" t="s">
        <v>85</v>
      </c>
      <c r="BK260" s="143">
        <f t="shared" si="59"/>
        <v>1800</v>
      </c>
      <c r="BL260" s="16" t="s">
        <v>244</v>
      </c>
      <c r="BM260" s="142" t="s">
        <v>1560</v>
      </c>
    </row>
    <row r="261" spans="2:65" s="1" customFormat="1" ht="16.5" customHeight="1">
      <c r="B261" s="31"/>
      <c r="C261" s="131" t="s">
        <v>1026</v>
      </c>
      <c r="D261" s="131" t="s">
        <v>164</v>
      </c>
      <c r="E261" s="132" t="s">
        <v>2550</v>
      </c>
      <c r="F261" s="133" t="s">
        <v>2551</v>
      </c>
      <c r="G261" s="134" t="s">
        <v>711</v>
      </c>
      <c r="H261" s="135">
        <v>1</v>
      </c>
      <c r="I261" s="136">
        <v>1485</v>
      </c>
      <c r="J261" s="137">
        <f t="shared" si="50"/>
        <v>1485</v>
      </c>
      <c r="K261" s="133" t="s">
        <v>1</v>
      </c>
      <c r="L261" s="31"/>
      <c r="M261" s="138" t="s">
        <v>1</v>
      </c>
      <c r="N261" s="139" t="s">
        <v>42</v>
      </c>
      <c r="P261" s="140">
        <f t="shared" si="51"/>
        <v>0</v>
      </c>
      <c r="Q261" s="140">
        <v>0</v>
      </c>
      <c r="R261" s="140">
        <f t="shared" si="52"/>
        <v>0</v>
      </c>
      <c r="S261" s="140">
        <v>0</v>
      </c>
      <c r="T261" s="141">
        <f t="shared" si="53"/>
        <v>0</v>
      </c>
      <c r="AR261" s="142" t="s">
        <v>244</v>
      </c>
      <c r="AT261" s="142" t="s">
        <v>164</v>
      </c>
      <c r="AU261" s="142" t="s">
        <v>87</v>
      </c>
      <c r="AY261" s="16" t="s">
        <v>161</v>
      </c>
      <c r="BE261" s="143">
        <f t="shared" si="54"/>
        <v>1485</v>
      </c>
      <c r="BF261" s="143">
        <f t="shared" si="55"/>
        <v>0</v>
      </c>
      <c r="BG261" s="143">
        <f t="shared" si="56"/>
        <v>0</v>
      </c>
      <c r="BH261" s="143">
        <f t="shared" si="57"/>
        <v>0</v>
      </c>
      <c r="BI261" s="143">
        <f t="shared" si="58"/>
        <v>0</v>
      </c>
      <c r="BJ261" s="16" t="s">
        <v>85</v>
      </c>
      <c r="BK261" s="143">
        <f t="shared" si="59"/>
        <v>1485</v>
      </c>
      <c r="BL261" s="16" t="s">
        <v>244</v>
      </c>
      <c r="BM261" s="142" t="s">
        <v>1572</v>
      </c>
    </row>
    <row r="262" spans="2:65" s="1" customFormat="1" ht="16.5" customHeight="1">
      <c r="B262" s="31"/>
      <c r="C262" s="131" t="s">
        <v>1030</v>
      </c>
      <c r="D262" s="131" t="s">
        <v>164</v>
      </c>
      <c r="E262" s="132" t="s">
        <v>2552</v>
      </c>
      <c r="F262" s="133" t="s">
        <v>2553</v>
      </c>
      <c r="G262" s="134" t="s">
        <v>711</v>
      </c>
      <c r="H262" s="135">
        <v>1</v>
      </c>
      <c r="I262" s="136">
        <v>11880</v>
      </c>
      <c r="J262" s="137">
        <f t="shared" si="50"/>
        <v>11880</v>
      </c>
      <c r="K262" s="133" t="s">
        <v>1</v>
      </c>
      <c r="L262" s="31"/>
      <c r="M262" s="138" t="s">
        <v>1</v>
      </c>
      <c r="N262" s="139" t="s">
        <v>42</v>
      </c>
      <c r="P262" s="140">
        <f t="shared" si="51"/>
        <v>0</v>
      </c>
      <c r="Q262" s="140">
        <v>0</v>
      </c>
      <c r="R262" s="140">
        <f t="shared" si="52"/>
        <v>0</v>
      </c>
      <c r="S262" s="140">
        <v>0</v>
      </c>
      <c r="T262" s="141">
        <f t="shared" si="53"/>
        <v>0</v>
      </c>
      <c r="AR262" s="142" t="s">
        <v>244</v>
      </c>
      <c r="AT262" s="142" t="s">
        <v>164</v>
      </c>
      <c r="AU262" s="142" t="s">
        <v>87</v>
      </c>
      <c r="AY262" s="16" t="s">
        <v>161</v>
      </c>
      <c r="BE262" s="143">
        <f t="shared" si="54"/>
        <v>11880</v>
      </c>
      <c r="BF262" s="143">
        <f t="shared" si="55"/>
        <v>0</v>
      </c>
      <c r="BG262" s="143">
        <f t="shared" si="56"/>
        <v>0</v>
      </c>
      <c r="BH262" s="143">
        <f t="shared" si="57"/>
        <v>0</v>
      </c>
      <c r="BI262" s="143">
        <f t="shared" si="58"/>
        <v>0</v>
      </c>
      <c r="BJ262" s="16" t="s">
        <v>85</v>
      </c>
      <c r="BK262" s="143">
        <f t="shared" si="59"/>
        <v>11880</v>
      </c>
      <c r="BL262" s="16" t="s">
        <v>244</v>
      </c>
      <c r="BM262" s="142" t="s">
        <v>1581</v>
      </c>
    </row>
    <row r="263" spans="2:65" s="1" customFormat="1" ht="16.5" customHeight="1">
      <c r="B263" s="31"/>
      <c r="C263" s="131" t="s">
        <v>1034</v>
      </c>
      <c r="D263" s="131" t="s">
        <v>164</v>
      </c>
      <c r="E263" s="132" t="s">
        <v>2346</v>
      </c>
      <c r="F263" s="133" t="s">
        <v>2347</v>
      </c>
      <c r="G263" s="134" t="s">
        <v>711</v>
      </c>
      <c r="H263" s="135">
        <v>1</v>
      </c>
      <c r="I263" s="136">
        <v>540</v>
      </c>
      <c r="J263" s="137">
        <f t="shared" si="50"/>
        <v>540</v>
      </c>
      <c r="K263" s="133" t="s">
        <v>1</v>
      </c>
      <c r="L263" s="31"/>
      <c r="M263" s="138" t="s">
        <v>1</v>
      </c>
      <c r="N263" s="139" t="s">
        <v>42</v>
      </c>
      <c r="P263" s="140">
        <f t="shared" si="51"/>
        <v>0</v>
      </c>
      <c r="Q263" s="140">
        <v>0</v>
      </c>
      <c r="R263" s="140">
        <f t="shared" si="52"/>
        <v>0</v>
      </c>
      <c r="S263" s="140">
        <v>0</v>
      </c>
      <c r="T263" s="141">
        <f t="shared" si="53"/>
        <v>0</v>
      </c>
      <c r="AR263" s="142" t="s">
        <v>244</v>
      </c>
      <c r="AT263" s="142" t="s">
        <v>164</v>
      </c>
      <c r="AU263" s="142" t="s">
        <v>87</v>
      </c>
      <c r="AY263" s="16" t="s">
        <v>161</v>
      </c>
      <c r="BE263" s="143">
        <f t="shared" si="54"/>
        <v>540</v>
      </c>
      <c r="BF263" s="143">
        <f t="shared" si="55"/>
        <v>0</v>
      </c>
      <c r="BG263" s="143">
        <f t="shared" si="56"/>
        <v>0</v>
      </c>
      <c r="BH263" s="143">
        <f t="shared" si="57"/>
        <v>0</v>
      </c>
      <c r="BI263" s="143">
        <f t="shared" si="58"/>
        <v>0</v>
      </c>
      <c r="BJ263" s="16" t="s">
        <v>85</v>
      </c>
      <c r="BK263" s="143">
        <f t="shared" si="59"/>
        <v>540</v>
      </c>
      <c r="BL263" s="16" t="s">
        <v>244</v>
      </c>
      <c r="BM263" s="142" t="s">
        <v>1593</v>
      </c>
    </row>
    <row r="264" spans="2:65" s="1" customFormat="1" ht="16.5" customHeight="1">
      <c r="B264" s="31"/>
      <c r="C264" s="131" t="s">
        <v>1040</v>
      </c>
      <c r="D264" s="131" t="s">
        <v>164</v>
      </c>
      <c r="E264" s="132" t="s">
        <v>2348</v>
      </c>
      <c r="F264" s="133" t="s">
        <v>2349</v>
      </c>
      <c r="G264" s="134" t="s">
        <v>711</v>
      </c>
      <c r="H264" s="135">
        <v>1</v>
      </c>
      <c r="I264" s="136">
        <v>243</v>
      </c>
      <c r="J264" s="137">
        <f t="shared" si="50"/>
        <v>243</v>
      </c>
      <c r="K264" s="133" t="s">
        <v>1</v>
      </c>
      <c r="L264" s="31"/>
      <c r="M264" s="138" t="s">
        <v>1</v>
      </c>
      <c r="N264" s="139" t="s">
        <v>42</v>
      </c>
      <c r="P264" s="140">
        <f t="shared" si="51"/>
        <v>0</v>
      </c>
      <c r="Q264" s="140">
        <v>0</v>
      </c>
      <c r="R264" s="140">
        <f t="shared" si="52"/>
        <v>0</v>
      </c>
      <c r="S264" s="140">
        <v>0</v>
      </c>
      <c r="T264" s="141">
        <f t="shared" si="53"/>
        <v>0</v>
      </c>
      <c r="AR264" s="142" t="s">
        <v>244</v>
      </c>
      <c r="AT264" s="142" t="s">
        <v>164</v>
      </c>
      <c r="AU264" s="142" t="s">
        <v>87</v>
      </c>
      <c r="AY264" s="16" t="s">
        <v>161</v>
      </c>
      <c r="BE264" s="143">
        <f t="shared" si="54"/>
        <v>243</v>
      </c>
      <c r="BF264" s="143">
        <f t="shared" si="55"/>
        <v>0</v>
      </c>
      <c r="BG264" s="143">
        <f t="shared" si="56"/>
        <v>0</v>
      </c>
      <c r="BH264" s="143">
        <f t="shared" si="57"/>
        <v>0</v>
      </c>
      <c r="BI264" s="143">
        <f t="shared" si="58"/>
        <v>0</v>
      </c>
      <c r="BJ264" s="16" t="s">
        <v>85</v>
      </c>
      <c r="BK264" s="143">
        <f t="shared" si="59"/>
        <v>243</v>
      </c>
      <c r="BL264" s="16" t="s">
        <v>244</v>
      </c>
      <c r="BM264" s="142" t="s">
        <v>1602</v>
      </c>
    </row>
    <row r="265" spans="2:65" s="1" customFormat="1" ht="16.5" customHeight="1">
      <c r="B265" s="31"/>
      <c r="C265" s="131" t="s">
        <v>1043</v>
      </c>
      <c r="D265" s="131" t="s">
        <v>164</v>
      </c>
      <c r="E265" s="132" t="s">
        <v>2357</v>
      </c>
      <c r="F265" s="133" t="s">
        <v>2358</v>
      </c>
      <c r="G265" s="134" t="s">
        <v>2332</v>
      </c>
      <c r="H265" s="135">
        <v>0.879</v>
      </c>
      <c r="I265" s="136">
        <v>1863</v>
      </c>
      <c r="J265" s="137">
        <f t="shared" si="50"/>
        <v>1637.58</v>
      </c>
      <c r="K265" s="133" t="s">
        <v>1</v>
      </c>
      <c r="L265" s="31"/>
      <c r="M265" s="138" t="s">
        <v>1</v>
      </c>
      <c r="N265" s="139" t="s">
        <v>42</v>
      </c>
      <c r="P265" s="140">
        <f t="shared" si="51"/>
        <v>0</v>
      </c>
      <c r="Q265" s="140">
        <v>0</v>
      </c>
      <c r="R265" s="140">
        <f t="shared" si="52"/>
        <v>0</v>
      </c>
      <c r="S265" s="140">
        <v>0</v>
      </c>
      <c r="T265" s="141">
        <f t="shared" si="53"/>
        <v>0</v>
      </c>
      <c r="AR265" s="142" t="s">
        <v>244</v>
      </c>
      <c r="AT265" s="142" t="s">
        <v>164</v>
      </c>
      <c r="AU265" s="142" t="s">
        <v>87</v>
      </c>
      <c r="AY265" s="16" t="s">
        <v>161</v>
      </c>
      <c r="BE265" s="143">
        <f t="shared" si="54"/>
        <v>1637.58</v>
      </c>
      <c r="BF265" s="143">
        <f t="shared" si="55"/>
        <v>0</v>
      </c>
      <c r="BG265" s="143">
        <f t="shared" si="56"/>
        <v>0</v>
      </c>
      <c r="BH265" s="143">
        <f t="shared" si="57"/>
        <v>0</v>
      </c>
      <c r="BI265" s="143">
        <f t="shared" si="58"/>
        <v>0</v>
      </c>
      <c r="BJ265" s="16" t="s">
        <v>85</v>
      </c>
      <c r="BK265" s="143">
        <f t="shared" si="59"/>
        <v>1637.58</v>
      </c>
      <c r="BL265" s="16" t="s">
        <v>244</v>
      </c>
      <c r="BM265" s="142" t="s">
        <v>1626</v>
      </c>
    </row>
    <row r="266" spans="2:65" s="11" customFormat="1" ht="25.9" customHeight="1">
      <c r="B266" s="119"/>
      <c r="D266" s="120" t="s">
        <v>76</v>
      </c>
      <c r="E266" s="121" t="s">
        <v>2186</v>
      </c>
      <c r="F266" s="121" t="s">
        <v>2359</v>
      </c>
      <c r="I266" s="122"/>
      <c r="J266" s="123">
        <f>BK266</f>
        <v>16632.12</v>
      </c>
      <c r="L266" s="119"/>
      <c r="M266" s="124"/>
      <c r="P266" s="125">
        <f>P267</f>
        <v>0</v>
      </c>
      <c r="R266" s="125">
        <f>R267</f>
        <v>0</v>
      </c>
      <c r="T266" s="126">
        <f>T267</f>
        <v>0</v>
      </c>
      <c r="AR266" s="120" t="s">
        <v>87</v>
      </c>
      <c r="AT266" s="127" t="s">
        <v>76</v>
      </c>
      <c r="AU266" s="127" t="s">
        <v>77</v>
      </c>
      <c r="AY266" s="120" t="s">
        <v>161</v>
      </c>
      <c r="BK266" s="128">
        <f>BK267</f>
        <v>16632.12</v>
      </c>
    </row>
    <row r="267" spans="2:65" s="11" customFormat="1" ht="22.9" customHeight="1">
      <c r="B267" s="119"/>
      <c r="D267" s="120" t="s">
        <v>76</v>
      </c>
      <c r="E267" s="129" t="s">
        <v>2062</v>
      </c>
      <c r="F267" s="129" t="s">
        <v>1</v>
      </c>
      <c r="I267" s="122"/>
      <c r="J267" s="130">
        <f>BK267</f>
        <v>16632.12</v>
      </c>
      <c r="L267" s="119"/>
      <c r="M267" s="124"/>
      <c r="P267" s="125">
        <f>SUM(P268:P270)</f>
        <v>0</v>
      </c>
      <c r="R267" s="125">
        <f>SUM(R268:R270)</f>
        <v>0</v>
      </c>
      <c r="T267" s="126">
        <f>SUM(T268:T270)</f>
        <v>0</v>
      </c>
      <c r="AR267" s="120" t="s">
        <v>87</v>
      </c>
      <c r="AT267" s="127" t="s">
        <v>76</v>
      </c>
      <c r="AU267" s="127" t="s">
        <v>85</v>
      </c>
      <c r="AY267" s="120" t="s">
        <v>161</v>
      </c>
      <c r="BK267" s="128">
        <f>SUM(BK268:BK270)</f>
        <v>16632.12</v>
      </c>
    </row>
    <row r="268" spans="2:65" s="1" customFormat="1" ht="16.5" customHeight="1">
      <c r="B268" s="31"/>
      <c r="C268" s="131" t="s">
        <v>1048</v>
      </c>
      <c r="D268" s="131" t="s">
        <v>164</v>
      </c>
      <c r="E268" s="132" t="s">
        <v>2554</v>
      </c>
      <c r="F268" s="133" t="s">
        <v>2555</v>
      </c>
      <c r="G268" s="134" t="s">
        <v>207</v>
      </c>
      <c r="H268" s="135">
        <v>56</v>
      </c>
      <c r="I268" s="136">
        <v>189</v>
      </c>
      <c r="J268" s="137">
        <f>ROUND(I268*H268,2)</f>
        <v>10584</v>
      </c>
      <c r="K268" s="133" t="s">
        <v>1</v>
      </c>
      <c r="L268" s="31"/>
      <c r="M268" s="138" t="s">
        <v>1</v>
      </c>
      <c r="N268" s="139" t="s">
        <v>42</v>
      </c>
      <c r="P268" s="140">
        <f>O268*H268</f>
        <v>0</v>
      </c>
      <c r="Q268" s="140">
        <v>0</v>
      </c>
      <c r="R268" s="140">
        <f>Q268*H268</f>
        <v>0</v>
      </c>
      <c r="S268" s="140">
        <v>0</v>
      </c>
      <c r="T268" s="141">
        <f>S268*H268</f>
        <v>0</v>
      </c>
      <c r="AR268" s="142" t="s">
        <v>244</v>
      </c>
      <c r="AT268" s="142" t="s">
        <v>164</v>
      </c>
      <c r="AU268" s="142" t="s">
        <v>87</v>
      </c>
      <c r="AY268" s="16" t="s">
        <v>161</v>
      </c>
      <c r="BE268" s="143">
        <f>IF(N268="základní",J268,0)</f>
        <v>10584</v>
      </c>
      <c r="BF268" s="143">
        <f>IF(N268="snížená",J268,0)</f>
        <v>0</v>
      </c>
      <c r="BG268" s="143">
        <f>IF(N268="zákl. přenesená",J268,0)</f>
        <v>0</v>
      </c>
      <c r="BH268" s="143">
        <f>IF(N268="sníž. přenesená",J268,0)</f>
        <v>0</v>
      </c>
      <c r="BI268" s="143">
        <f>IF(N268="nulová",J268,0)</f>
        <v>0</v>
      </c>
      <c r="BJ268" s="16" t="s">
        <v>85</v>
      </c>
      <c r="BK268" s="143">
        <f>ROUND(I268*H268,2)</f>
        <v>10584</v>
      </c>
      <c r="BL268" s="16" t="s">
        <v>244</v>
      </c>
      <c r="BM268" s="142" t="s">
        <v>1635</v>
      </c>
    </row>
    <row r="269" spans="2:65" s="1" customFormat="1" ht="16.5" customHeight="1">
      <c r="B269" s="31"/>
      <c r="C269" s="131" t="s">
        <v>1053</v>
      </c>
      <c r="D269" s="131" t="s">
        <v>164</v>
      </c>
      <c r="E269" s="132" t="s">
        <v>2556</v>
      </c>
      <c r="F269" s="133" t="s">
        <v>2557</v>
      </c>
      <c r="G269" s="134" t="s">
        <v>207</v>
      </c>
      <c r="H269" s="135">
        <v>56</v>
      </c>
      <c r="I269" s="136">
        <v>108</v>
      </c>
      <c r="J269" s="137">
        <f>ROUND(I269*H269,2)</f>
        <v>6048</v>
      </c>
      <c r="K269" s="133" t="s">
        <v>1</v>
      </c>
      <c r="L269" s="31"/>
      <c r="M269" s="138" t="s">
        <v>1</v>
      </c>
      <c r="N269" s="139" t="s">
        <v>42</v>
      </c>
      <c r="P269" s="140">
        <f>O269*H269</f>
        <v>0</v>
      </c>
      <c r="Q269" s="140">
        <v>0</v>
      </c>
      <c r="R269" s="140">
        <f>Q269*H269</f>
        <v>0</v>
      </c>
      <c r="S269" s="140">
        <v>0</v>
      </c>
      <c r="T269" s="141">
        <f>S269*H269</f>
        <v>0</v>
      </c>
      <c r="AR269" s="142" t="s">
        <v>244</v>
      </c>
      <c r="AT269" s="142" t="s">
        <v>164</v>
      </c>
      <c r="AU269" s="142" t="s">
        <v>87</v>
      </c>
      <c r="AY269" s="16" t="s">
        <v>161</v>
      </c>
      <c r="BE269" s="143">
        <f>IF(N269="základní",J269,0)</f>
        <v>6048</v>
      </c>
      <c r="BF269" s="143">
        <f>IF(N269="snížená",J269,0)</f>
        <v>0</v>
      </c>
      <c r="BG269" s="143">
        <f>IF(N269="zákl. přenesená",J269,0)</f>
        <v>0</v>
      </c>
      <c r="BH269" s="143">
        <f>IF(N269="sníž. přenesená",J269,0)</f>
        <v>0</v>
      </c>
      <c r="BI269" s="143">
        <f>IF(N269="nulová",J269,0)</f>
        <v>0</v>
      </c>
      <c r="BJ269" s="16" t="s">
        <v>85</v>
      </c>
      <c r="BK269" s="143">
        <f>ROUND(I269*H269,2)</f>
        <v>6048</v>
      </c>
      <c r="BL269" s="16" t="s">
        <v>244</v>
      </c>
      <c r="BM269" s="142" t="s">
        <v>1644</v>
      </c>
    </row>
    <row r="270" spans="2:65" s="1" customFormat="1" ht="16.5" customHeight="1">
      <c r="B270" s="31"/>
      <c r="C270" s="131" t="s">
        <v>1060</v>
      </c>
      <c r="D270" s="131" t="s">
        <v>164</v>
      </c>
      <c r="E270" s="132" t="s">
        <v>2419</v>
      </c>
      <c r="F270" s="133" t="s">
        <v>2420</v>
      </c>
      <c r="G270" s="134" t="s">
        <v>2332</v>
      </c>
      <c r="H270" s="135">
        <v>0.13</v>
      </c>
      <c r="I270" s="136">
        <v>0.9</v>
      </c>
      <c r="J270" s="137">
        <f>ROUND(I270*H270,2)</f>
        <v>0.12</v>
      </c>
      <c r="K270" s="133" t="s">
        <v>1</v>
      </c>
      <c r="L270" s="31"/>
      <c r="M270" s="138" t="s">
        <v>1</v>
      </c>
      <c r="N270" s="139" t="s">
        <v>42</v>
      </c>
      <c r="P270" s="140">
        <f>O270*H270</f>
        <v>0</v>
      </c>
      <c r="Q270" s="140">
        <v>0</v>
      </c>
      <c r="R270" s="140">
        <f>Q270*H270</f>
        <v>0</v>
      </c>
      <c r="S270" s="140">
        <v>0</v>
      </c>
      <c r="T270" s="141">
        <f>S270*H270</f>
        <v>0</v>
      </c>
      <c r="AR270" s="142" t="s">
        <v>244</v>
      </c>
      <c r="AT270" s="142" t="s">
        <v>164</v>
      </c>
      <c r="AU270" s="142" t="s">
        <v>87</v>
      </c>
      <c r="AY270" s="16" t="s">
        <v>161</v>
      </c>
      <c r="BE270" s="143">
        <f>IF(N270="základní",J270,0)</f>
        <v>0.12</v>
      </c>
      <c r="BF270" s="143">
        <f>IF(N270="snížená",J270,0)</f>
        <v>0</v>
      </c>
      <c r="BG270" s="143">
        <f>IF(N270="zákl. přenesená",J270,0)</f>
        <v>0</v>
      </c>
      <c r="BH270" s="143">
        <f>IF(N270="sníž. přenesená",J270,0)</f>
        <v>0</v>
      </c>
      <c r="BI270" s="143">
        <f>IF(N270="nulová",J270,0)</f>
        <v>0</v>
      </c>
      <c r="BJ270" s="16" t="s">
        <v>85</v>
      </c>
      <c r="BK270" s="143">
        <f>ROUND(I270*H270,2)</f>
        <v>0.12</v>
      </c>
      <c r="BL270" s="16" t="s">
        <v>244</v>
      </c>
      <c r="BM270" s="142" t="s">
        <v>1652</v>
      </c>
    </row>
    <row r="271" spans="2:65" s="11" customFormat="1" ht="25.9" customHeight="1">
      <c r="B271" s="119"/>
      <c r="D271" s="120" t="s">
        <v>76</v>
      </c>
      <c r="E271" s="121" t="s">
        <v>2218</v>
      </c>
      <c r="F271" s="121" t="s">
        <v>2421</v>
      </c>
      <c r="I271" s="122"/>
      <c r="J271" s="123">
        <f>BK271</f>
        <v>7785.86</v>
      </c>
      <c r="L271" s="119"/>
      <c r="M271" s="124"/>
      <c r="P271" s="125">
        <f>P272</f>
        <v>0</v>
      </c>
      <c r="R271" s="125">
        <f>R272</f>
        <v>0</v>
      </c>
      <c r="T271" s="126">
        <f>T272</f>
        <v>0</v>
      </c>
      <c r="AR271" s="120" t="s">
        <v>87</v>
      </c>
      <c r="AT271" s="127" t="s">
        <v>76</v>
      </c>
      <c r="AU271" s="127" t="s">
        <v>77</v>
      </c>
      <c r="AY271" s="120" t="s">
        <v>161</v>
      </c>
      <c r="BK271" s="128">
        <f>BK272</f>
        <v>7785.86</v>
      </c>
    </row>
    <row r="272" spans="2:65" s="11" customFormat="1" ht="22.9" customHeight="1">
      <c r="B272" s="119"/>
      <c r="D272" s="120" t="s">
        <v>76</v>
      </c>
      <c r="E272" s="129" t="s">
        <v>2062</v>
      </c>
      <c r="F272" s="129" t="s">
        <v>1</v>
      </c>
      <c r="I272" s="122"/>
      <c r="J272" s="130">
        <f>BK272</f>
        <v>7785.86</v>
      </c>
      <c r="L272" s="119"/>
      <c r="M272" s="124"/>
      <c r="P272" s="125">
        <f>SUM(P273:P279)</f>
        <v>0</v>
      </c>
      <c r="R272" s="125">
        <f>SUM(R273:R279)</f>
        <v>0</v>
      </c>
      <c r="T272" s="126">
        <f>SUM(T273:T279)</f>
        <v>0</v>
      </c>
      <c r="AR272" s="120" t="s">
        <v>87</v>
      </c>
      <c r="AT272" s="127" t="s">
        <v>76</v>
      </c>
      <c r="AU272" s="127" t="s">
        <v>85</v>
      </c>
      <c r="AY272" s="120" t="s">
        <v>161</v>
      </c>
      <c r="BK272" s="128">
        <f>SUM(BK273:BK279)</f>
        <v>7785.86</v>
      </c>
    </row>
    <row r="273" spans="2:65" s="1" customFormat="1" ht="16.5" customHeight="1">
      <c r="B273" s="31"/>
      <c r="C273" s="131" t="s">
        <v>1068</v>
      </c>
      <c r="D273" s="131" t="s">
        <v>164</v>
      </c>
      <c r="E273" s="132" t="s">
        <v>2558</v>
      </c>
      <c r="F273" s="133" t="s">
        <v>2559</v>
      </c>
      <c r="G273" s="134" t="s">
        <v>711</v>
      </c>
      <c r="H273" s="135">
        <v>1</v>
      </c>
      <c r="I273" s="136">
        <v>2430</v>
      </c>
      <c r="J273" s="137">
        <f t="shared" ref="J273:J279" si="60">ROUND(I273*H273,2)</f>
        <v>2430</v>
      </c>
      <c r="K273" s="133" t="s">
        <v>1</v>
      </c>
      <c r="L273" s="31"/>
      <c r="M273" s="138" t="s">
        <v>1</v>
      </c>
      <c r="N273" s="139" t="s">
        <v>42</v>
      </c>
      <c r="P273" s="140">
        <f t="shared" ref="P273:P279" si="61">O273*H273</f>
        <v>0</v>
      </c>
      <c r="Q273" s="140">
        <v>0</v>
      </c>
      <c r="R273" s="140">
        <f t="shared" ref="R273:R279" si="62">Q273*H273</f>
        <v>0</v>
      </c>
      <c r="S273" s="140">
        <v>0</v>
      </c>
      <c r="T273" s="141">
        <f t="shared" ref="T273:T279" si="63">S273*H273</f>
        <v>0</v>
      </c>
      <c r="AR273" s="142" t="s">
        <v>244</v>
      </c>
      <c r="AT273" s="142" t="s">
        <v>164</v>
      </c>
      <c r="AU273" s="142" t="s">
        <v>87</v>
      </c>
      <c r="AY273" s="16" t="s">
        <v>161</v>
      </c>
      <c r="BE273" s="143">
        <f t="shared" ref="BE273:BE279" si="64">IF(N273="základní",J273,0)</f>
        <v>2430</v>
      </c>
      <c r="BF273" s="143">
        <f t="shared" ref="BF273:BF279" si="65">IF(N273="snížená",J273,0)</f>
        <v>0</v>
      </c>
      <c r="BG273" s="143">
        <f t="shared" ref="BG273:BG279" si="66">IF(N273="zákl. přenesená",J273,0)</f>
        <v>0</v>
      </c>
      <c r="BH273" s="143">
        <f t="shared" ref="BH273:BH279" si="67">IF(N273="sníž. přenesená",J273,0)</f>
        <v>0</v>
      </c>
      <c r="BI273" s="143">
        <f t="shared" ref="BI273:BI279" si="68">IF(N273="nulová",J273,0)</f>
        <v>0</v>
      </c>
      <c r="BJ273" s="16" t="s">
        <v>85</v>
      </c>
      <c r="BK273" s="143">
        <f t="shared" ref="BK273:BK279" si="69">ROUND(I273*H273,2)</f>
        <v>2430</v>
      </c>
      <c r="BL273" s="16" t="s">
        <v>244</v>
      </c>
      <c r="BM273" s="142" t="s">
        <v>1662</v>
      </c>
    </row>
    <row r="274" spans="2:65" s="1" customFormat="1" ht="16.5" customHeight="1">
      <c r="B274" s="31"/>
      <c r="C274" s="131" t="s">
        <v>1072</v>
      </c>
      <c r="D274" s="131" t="s">
        <v>164</v>
      </c>
      <c r="E274" s="132" t="s">
        <v>2432</v>
      </c>
      <c r="F274" s="133" t="s">
        <v>2433</v>
      </c>
      <c r="G274" s="134" t="s">
        <v>267</v>
      </c>
      <c r="H274" s="135">
        <v>5</v>
      </c>
      <c r="I274" s="136">
        <v>115.2</v>
      </c>
      <c r="J274" s="137">
        <f t="shared" si="60"/>
        <v>576</v>
      </c>
      <c r="K274" s="133" t="s">
        <v>1</v>
      </c>
      <c r="L274" s="31"/>
      <c r="M274" s="138" t="s">
        <v>1</v>
      </c>
      <c r="N274" s="139" t="s">
        <v>42</v>
      </c>
      <c r="P274" s="140">
        <f t="shared" si="61"/>
        <v>0</v>
      </c>
      <c r="Q274" s="140">
        <v>0</v>
      </c>
      <c r="R274" s="140">
        <f t="shared" si="62"/>
        <v>0</v>
      </c>
      <c r="S274" s="140">
        <v>0</v>
      </c>
      <c r="T274" s="141">
        <f t="shared" si="63"/>
        <v>0</v>
      </c>
      <c r="AR274" s="142" t="s">
        <v>244</v>
      </c>
      <c r="AT274" s="142" t="s">
        <v>164</v>
      </c>
      <c r="AU274" s="142" t="s">
        <v>87</v>
      </c>
      <c r="AY274" s="16" t="s">
        <v>161</v>
      </c>
      <c r="BE274" s="143">
        <f t="shared" si="64"/>
        <v>576</v>
      </c>
      <c r="BF274" s="143">
        <f t="shared" si="65"/>
        <v>0</v>
      </c>
      <c r="BG274" s="143">
        <f t="shared" si="66"/>
        <v>0</v>
      </c>
      <c r="BH274" s="143">
        <f t="shared" si="67"/>
        <v>0</v>
      </c>
      <c r="BI274" s="143">
        <f t="shared" si="68"/>
        <v>0</v>
      </c>
      <c r="BJ274" s="16" t="s">
        <v>85</v>
      </c>
      <c r="BK274" s="143">
        <f t="shared" si="69"/>
        <v>576</v>
      </c>
      <c r="BL274" s="16" t="s">
        <v>244</v>
      </c>
      <c r="BM274" s="142" t="s">
        <v>1672</v>
      </c>
    </row>
    <row r="275" spans="2:65" s="1" customFormat="1" ht="16.5" customHeight="1">
      <c r="B275" s="31"/>
      <c r="C275" s="131" t="s">
        <v>1080</v>
      </c>
      <c r="D275" s="131" t="s">
        <v>164</v>
      </c>
      <c r="E275" s="132" t="s">
        <v>2560</v>
      </c>
      <c r="F275" s="133" t="s">
        <v>2561</v>
      </c>
      <c r="G275" s="134" t="s">
        <v>267</v>
      </c>
      <c r="H275" s="135">
        <v>1</v>
      </c>
      <c r="I275" s="136">
        <v>1620</v>
      </c>
      <c r="J275" s="137">
        <f t="shared" si="60"/>
        <v>1620</v>
      </c>
      <c r="K275" s="133" t="s">
        <v>1</v>
      </c>
      <c r="L275" s="31"/>
      <c r="M275" s="138" t="s">
        <v>1</v>
      </c>
      <c r="N275" s="139" t="s">
        <v>42</v>
      </c>
      <c r="P275" s="140">
        <f t="shared" si="61"/>
        <v>0</v>
      </c>
      <c r="Q275" s="140">
        <v>0</v>
      </c>
      <c r="R275" s="140">
        <f t="shared" si="62"/>
        <v>0</v>
      </c>
      <c r="S275" s="140">
        <v>0</v>
      </c>
      <c r="T275" s="141">
        <f t="shared" si="63"/>
        <v>0</v>
      </c>
      <c r="AR275" s="142" t="s">
        <v>244</v>
      </c>
      <c r="AT275" s="142" t="s">
        <v>164</v>
      </c>
      <c r="AU275" s="142" t="s">
        <v>87</v>
      </c>
      <c r="AY275" s="16" t="s">
        <v>161</v>
      </c>
      <c r="BE275" s="143">
        <f t="shared" si="64"/>
        <v>1620</v>
      </c>
      <c r="BF275" s="143">
        <f t="shared" si="65"/>
        <v>0</v>
      </c>
      <c r="BG275" s="143">
        <f t="shared" si="66"/>
        <v>0</v>
      </c>
      <c r="BH275" s="143">
        <f t="shared" si="67"/>
        <v>0</v>
      </c>
      <c r="BI275" s="143">
        <f t="shared" si="68"/>
        <v>0</v>
      </c>
      <c r="BJ275" s="16" t="s">
        <v>85</v>
      </c>
      <c r="BK275" s="143">
        <f t="shared" si="69"/>
        <v>1620</v>
      </c>
      <c r="BL275" s="16" t="s">
        <v>244</v>
      </c>
      <c r="BM275" s="142" t="s">
        <v>1681</v>
      </c>
    </row>
    <row r="276" spans="2:65" s="1" customFormat="1" ht="16.5" customHeight="1">
      <c r="B276" s="31"/>
      <c r="C276" s="131" t="s">
        <v>1085</v>
      </c>
      <c r="D276" s="131" t="s">
        <v>164</v>
      </c>
      <c r="E276" s="132" t="s">
        <v>2562</v>
      </c>
      <c r="F276" s="133" t="s">
        <v>2563</v>
      </c>
      <c r="G276" s="134" t="s">
        <v>267</v>
      </c>
      <c r="H276" s="135">
        <v>4</v>
      </c>
      <c r="I276" s="136">
        <v>153</v>
      </c>
      <c r="J276" s="137">
        <f t="shared" si="60"/>
        <v>612</v>
      </c>
      <c r="K276" s="133" t="s">
        <v>1</v>
      </c>
      <c r="L276" s="31"/>
      <c r="M276" s="138" t="s">
        <v>1</v>
      </c>
      <c r="N276" s="139" t="s">
        <v>42</v>
      </c>
      <c r="P276" s="140">
        <f t="shared" si="61"/>
        <v>0</v>
      </c>
      <c r="Q276" s="140">
        <v>0</v>
      </c>
      <c r="R276" s="140">
        <f t="shared" si="62"/>
        <v>0</v>
      </c>
      <c r="S276" s="140">
        <v>0</v>
      </c>
      <c r="T276" s="141">
        <f t="shared" si="63"/>
        <v>0</v>
      </c>
      <c r="AR276" s="142" t="s">
        <v>244</v>
      </c>
      <c r="AT276" s="142" t="s">
        <v>164</v>
      </c>
      <c r="AU276" s="142" t="s">
        <v>87</v>
      </c>
      <c r="AY276" s="16" t="s">
        <v>161</v>
      </c>
      <c r="BE276" s="143">
        <f t="shared" si="64"/>
        <v>612</v>
      </c>
      <c r="BF276" s="143">
        <f t="shared" si="65"/>
        <v>0</v>
      </c>
      <c r="BG276" s="143">
        <f t="shared" si="66"/>
        <v>0</v>
      </c>
      <c r="BH276" s="143">
        <f t="shared" si="67"/>
        <v>0</v>
      </c>
      <c r="BI276" s="143">
        <f t="shared" si="68"/>
        <v>0</v>
      </c>
      <c r="BJ276" s="16" t="s">
        <v>85</v>
      </c>
      <c r="BK276" s="143">
        <f t="shared" si="69"/>
        <v>612</v>
      </c>
      <c r="BL276" s="16" t="s">
        <v>244</v>
      </c>
      <c r="BM276" s="142" t="s">
        <v>1691</v>
      </c>
    </row>
    <row r="277" spans="2:65" s="1" customFormat="1" ht="16.5" customHeight="1">
      <c r="B277" s="31"/>
      <c r="C277" s="131" t="s">
        <v>1089</v>
      </c>
      <c r="D277" s="131" t="s">
        <v>164</v>
      </c>
      <c r="E277" s="132" t="s">
        <v>2492</v>
      </c>
      <c r="F277" s="133" t="s">
        <v>2493</v>
      </c>
      <c r="G277" s="134" t="s">
        <v>267</v>
      </c>
      <c r="H277" s="135">
        <v>2</v>
      </c>
      <c r="I277" s="136">
        <v>450</v>
      </c>
      <c r="J277" s="137">
        <f t="shared" si="60"/>
        <v>900</v>
      </c>
      <c r="K277" s="133" t="s">
        <v>1</v>
      </c>
      <c r="L277" s="31"/>
      <c r="M277" s="138" t="s">
        <v>1</v>
      </c>
      <c r="N277" s="139" t="s">
        <v>42</v>
      </c>
      <c r="P277" s="140">
        <f t="shared" si="61"/>
        <v>0</v>
      </c>
      <c r="Q277" s="140">
        <v>0</v>
      </c>
      <c r="R277" s="140">
        <f t="shared" si="62"/>
        <v>0</v>
      </c>
      <c r="S277" s="140">
        <v>0</v>
      </c>
      <c r="T277" s="141">
        <f t="shared" si="63"/>
        <v>0</v>
      </c>
      <c r="AR277" s="142" t="s">
        <v>244</v>
      </c>
      <c r="AT277" s="142" t="s">
        <v>164</v>
      </c>
      <c r="AU277" s="142" t="s">
        <v>87</v>
      </c>
      <c r="AY277" s="16" t="s">
        <v>161</v>
      </c>
      <c r="BE277" s="143">
        <f t="shared" si="64"/>
        <v>900</v>
      </c>
      <c r="BF277" s="143">
        <f t="shared" si="65"/>
        <v>0</v>
      </c>
      <c r="BG277" s="143">
        <f t="shared" si="66"/>
        <v>0</v>
      </c>
      <c r="BH277" s="143">
        <f t="shared" si="67"/>
        <v>0</v>
      </c>
      <c r="BI277" s="143">
        <f t="shared" si="68"/>
        <v>0</v>
      </c>
      <c r="BJ277" s="16" t="s">
        <v>85</v>
      </c>
      <c r="BK277" s="143">
        <f t="shared" si="69"/>
        <v>900</v>
      </c>
      <c r="BL277" s="16" t="s">
        <v>244</v>
      </c>
      <c r="BM277" s="142" t="s">
        <v>1699</v>
      </c>
    </row>
    <row r="278" spans="2:65" s="1" customFormat="1" ht="16.5" customHeight="1">
      <c r="B278" s="31"/>
      <c r="C278" s="131" t="s">
        <v>1095</v>
      </c>
      <c r="D278" s="131" t="s">
        <v>164</v>
      </c>
      <c r="E278" s="132" t="s">
        <v>2564</v>
      </c>
      <c r="F278" s="133" t="s">
        <v>2565</v>
      </c>
      <c r="G278" s="134" t="s">
        <v>267</v>
      </c>
      <c r="H278" s="135">
        <v>1</v>
      </c>
      <c r="I278" s="136">
        <v>1485</v>
      </c>
      <c r="J278" s="137">
        <f t="shared" si="60"/>
        <v>1485</v>
      </c>
      <c r="K278" s="133" t="s">
        <v>1</v>
      </c>
      <c r="L278" s="31"/>
      <c r="M278" s="138" t="s">
        <v>1</v>
      </c>
      <c r="N278" s="139" t="s">
        <v>42</v>
      </c>
      <c r="P278" s="140">
        <f t="shared" si="61"/>
        <v>0</v>
      </c>
      <c r="Q278" s="140">
        <v>0</v>
      </c>
      <c r="R278" s="140">
        <f t="shared" si="62"/>
        <v>0</v>
      </c>
      <c r="S278" s="140">
        <v>0</v>
      </c>
      <c r="T278" s="141">
        <f t="shared" si="63"/>
        <v>0</v>
      </c>
      <c r="AR278" s="142" t="s">
        <v>244</v>
      </c>
      <c r="AT278" s="142" t="s">
        <v>164</v>
      </c>
      <c r="AU278" s="142" t="s">
        <v>87</v>
      </c>
      <c r="AY278" s="16" t="s">
        <v>161</v>
      </c>
      <c r="BE278" s="143">
        <f t="shared" si="64"/>
        <v>1485</v>
      </c>
      <c r="BF278" s="143">
        <f t="shared" si="65"/>
        <v>0</v>
      </c>
      <c r="BG278" s="143">
        <f t="shared" si="66"/>
        <v>0</v>
      </c>
      <c r="BH278" s="143">
        <f t="shared" si="67"/>
        <v>0</v>
      </c>
      <c r="BI278" s="143">
        <f t="shared" si="68"/>
        <v>0</v>
      </c>
      <c r="BJ278" s="16" t="s">
        <v>85</v>
      </c>
      <c r="BK278" s="143">
        <f t="shared" si="69"/>
        <v>1485</v>
      </c>
      <c r="BL278" s="16" t="s">
        <v>244</v>
      </c>
      <c r="BM278" s="142" t="s">
        <v>1707</v>
      </c>
    </row>
    <row r="279" spans="2:65" s="1" customFormat="1" ht="16.5" customHeight="1">
      <c r="B279" s="31"/>
      <c r="C279" s="131" t="s">
        <v>1100</v>
      </c>
      <c r="D279" s="131" t="s">
        <v>164</v>
      </c>
      <c r="E279" s="132" t="s">
        <v>2494</v>
      </c>
      <c r="F279" s="133" t="s">
        <v>2495</v>
      </c>
      <c r="G279" s="134" t="s">
        <v>2332</v>
      </c>
      <c r="H279" s="135">
        <v>0.156</v>
      </c>
      <c r="I279" s="136">
        <v>1044</v>
      </c>
      <c r="J279" s="137">
        <f t="shared" si="60"/>
        <v>162.86000000000001</v>
      </c>
      <c r="K279" s="133" t="s">
        <v>1</v>
      </c>
      <c r="L279" s="31"/>
      <c r="M279" s="168" t="s">
        <v>1</v>
      </c>
      <c r="N279" s="169" t="s">
        <v>42</v>
      </c>
      <c r="O279" s="170"/>
      <c r="P279" s="171">
        <f t="shared" si="61"/>
        <v>0</v>
      </c>
      <c r="Q279" s="171">
        <v>0</v>
      </c>
      <c r="R279" s="171">
        <f t="shared" si="62"/>
        <v>0</v>
      </c>
      <c r="S279" s="171">
        <v>0</v>
      </c>
      <c r="T279" s="172">
        <f t="shared" si="63"/>
        <v>0</v>
      </c>
      <c r="AR279" s="142" t="s">
        <v>244</v>
      </c>
      <c r="AT279" s="142" t="s">
        <v>164</v>
      </c>
      <c r="AU279" s="142" t="s">
        <v>87</v>
      </c>
      <c r="AY279" s="16" t="s">
        <v>161</v>
      </c>
      <c r="BE279" s="143">
        <f t="shared" si="64"/>
        <v>162.86000000000001</v>
      </c>
      <c r="BF279" s="143">
        <f t="shared" si="65"/>
        <v>0</v>
      </c>
      <c r="BG279" s="143">
        <f t="shared" si="66"/>
        <v>0</v>
      </c>
      <c r="BH279" s="143">
        <f t="shared" si="67"/>
        <v>0</v>
      </c>
      <c r="BI279" s="143">
        <f t="shared" si="68"/>
        <v>0</v>
      </c>
      <c r="BJ279" s="16" t="s">
        <v>85</v>
      </c>
      <c r="BK279" s="143">
        <f t="shared" si="69"/>
        <v>162.86000000000001</v>
      </c>
      <c r="BL279" s="16" t="s">
        <v>244</v>
      </c>
      <c r="BM279" s="142" t="s">
        <v>1715</v>
      </c>
    </row>
    <row r="280" spans="2:65" s="1" customFormat="1" ht="6.95" customHeight="1">
      <c r="B280" s="43"/>
      <c r="C280" s="44"/>
      <c r="D280" s="44"/>
      <c r="E280" s="44"/>
      <c r="F280" s="44"/>
      <c r="G280" s="44"/>
      <c r="H280" s="44"/>
      <c r="I280" s="44"/>
      <c r="J280" s="44"/>
      <c r="K280" s="44"/>
      <c r="L280" s="31"/>
    </row>
  </sheetData>
  <sheetProtection algorithmName="SHA-512" hashValue="O7S9avpKlCGSto/Yvu7h85xCJ2cn8qLQKB4l5qeBfzlm3FwKakdQwZo++PrYPWyl6zXsh7wtTaGx0KtJiy63FA==" saltValue="HGZKFV3BpQnLvYXHoYSUKDbZwipdmBn4WYnRyLENjkOwcYrETzkI/w/VCWNC/9fB4xXiS0hSeBdma1JX8OleHw==" spinCount="100000" sheet="1" objects="1" scenarios="1" formatColumns="0" formatRows="0" autoFilter="0"/>
  <autoFilter ref="C132:K279"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3"/>
  <sheetViews>
    <sheetView showGridLines="0" workbookViewId="0">
      <selection activeCell="J492" sqref="J4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99</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2566</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25818457</v>
      </c>
      <c r="L17" s="31"/>
    </row>
    <row r="18" spans="2:12" s="1" customFormat="1" ht="18" customHeight="1">
      <c r="B18" s="31"/>
      <c r="E18" s="230" t="s">
        <v>4189</v>
      </c>
      <c r="F18" s="212"/>
      <c r="G18" s="212"/>
      <c r="H18" s="212"/>
      <c r="I18" s="26" t="s">
        <v>27</v>
      </c>
      <c r="J18" s="27" t="str">
        <f>'Rekapitulace stavby'!AN14</f>
        <v>CZ25818457</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ROUND(J143, 2)</f>
        <v>2464929.9</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ROUND((SUM(BE143:BE502)),  2)</f>
        <v>2464929.9</v>
      </c>
      <c r="I33" s="91">
        <v>0.21</v>
      </c>
      <c r="J33" s="90">
        <f>ROUND(((SUM(BE143:BE502))*I33),  2)</f>
        <v>517635.28</v>
      </c>
      <c r="L33" s="31"/>
    </row>
    <row r="34" spans="2:12" s="1" customFormat="1" ht="14.45" customHeight="1">
      <c r="B34" s="31"/>
      <c r="E34" s="26" t="s">
        <v>43</v>
      </c>
      <c r="F34" s="90">
        <f>ROUND((SUM(BF143:BF502)),  2)</f>
        <v>0</v>
      </c>
      <c r="I34" s="91">
        <v>0.15</v>
      </c>
      <c r="J34" s="90">
        <f>ROUND(((SUM(BF143:BF502))*I34),  2)</f>
        <v>0</v>
      </c>
      <c r="L34" s="31"/>
    </row>
    <row r="35" spans="2:12" s="1" customFormat="1" ht="14.45" hidden="1" customHeight="1">
      <c r="B35" s="31"/>
      <c r="E35" s="26" t="s">
        <v>44</v>
      </c>
      <c r="F35" s="90">
        <f>ROUND((SUM(BG143:BG502)),  2)</f>
        <v>0</v>
      </c>
      <c r="I35" s="91">
        <v>0.21</v>
      </c>
      <c r="J35" s="90">
        <f>0</f>
        <v>0</v>
      </c>
      <c r="L35" s="31"/>
    </row>
    <row r="36" spans="2:12" s="1" customFormat="1" ht="14.45" hidden="1" customHeight="1">
      <c r="B36" s="31"/>
      <c r="E36" s="26" t="s">
        <v>45</v>
      </c>
      <c r="F36" s="90">
        <f>ROUND((SUM(BH143:BH502)),  2)</f>
        <v>0</v>
      </c>
      <c r="I36" s="91">
        <v>0.15</v>
      </c>
      <c r="J36" s="90">
        <f>0</f>
        <v>0</v>
      </c>
      <c r="L36" s="31"/>
    </row>
    <row r="37" spans="2:12" s="1" customFormat="1" ht="14.45" hidden="1" customHeight="1">
      <c r="B37" s="31"/>
      <c r="E37" s="26" t="s">
        <v>46</v>
      </c>
      <c r="F37" s="90">
        <f>ROUND((SUM(BI143:BI502)),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2982565.1799999997</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01 - 5-OBJEKT HZ - ELEKTROINSTALACE</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J143</f>
        <v>2464929.9</v>
      </c>
      <c r="L96" s="31"/>
      <c r="AU96" s="16" t="s">
        <v>134</v>
      </c>
    </row>
    <row r="97" spans="2:12" s="8" customFormat="1" ht="24.95" hidden="1" customHeight="1">
      <c r="B97" s="103"/>
      <c r="D97" s="104" t="s">
        <v>2567</v>
      </c>
      <c r="E97" s="105"/>
      <c r="F97" s="105"/>
      <c r="G97" s="105"/>
      <c r="H97" s="105"/>
      <c r="I97" s="105"/>
      <c r="J97" s="106">
        <f>J144</f>
        <v>234180</v>
      </c>
      <c r="L97" s="103"/>
    </row>
    <row r="98" spans="2:12" s="9" customFormat="1" ht="19.899999999999999" hidden="1" customHeight="1">
      <c r="B98" s="107"/>
      <c r="D98" s="108" t="s">
        <v>2568</v>
      </c>
      <c r="E98" s="109"/>
      <c r="F98" s="109"/>
      <c r="G98" s="109"/>
      <c r="H98" s="109"/>
      <c r="I98" s="109"/>
      <c r="J98" s="110">
        <f>J155</f>
        <v>0</v>
      </c>
      <c r="L98" s="107"/>
    </row>
    <row r="99" spans="2:12" s="8" customFormat="1" ht="24.95" hidden="1" customHeight="1">
      <c r="B99" s="103"/>
      <c r="D99" s="104" t="s">
        <v>2569</v>
      </c>
      <c r="E99" s="105"/>
      <c r="F99" s="105"/>
      <c r="G99" s="105"/>
      <c r="H99" s="105"/>
      <c r="I99" s="105"/>
      <c r="J99" s="106">
        <f>J156</f>
        <v>510776.1</v>
      </c>
      <c r="L99" s="103"/>
    </row>
    <row r="100" spans="2:12" s="9" customFormat="1" ht="19.899999999999999" hidden="1" customHeight="1">
      <c r="B100" s="107"/>
      <c r="D100" s="108" t="s">
        <v>2570</v>
      </c>
      <c r="E100" s="109"/>
      <c r="F100" s="109"/>
      <c r="G100" s="109"/>
      <c r="H100" s="109"/>
      <c r="I100" s="109"/>
      <c r="J100" s="110">
        <f>J192</f>
        <v>0</v>
      </c>
      <c r="L100" s="107"/>
    </row>
    <row r="101" spans="2:12" s="8" customFormat="1" ht="24.95" hidden="1" customHeight="1">
      <c r="B101" s="103"/>
      <c r="D101" s="104" t="s">
        <v>2571</v>
      </c>
      <c r="E101" s="105"/>
      <c r="F101" s="105"/>
      <c r="G101" s="105"/>
      <c r="H101" s="105"/>
      <c r="I101" s="105"/>
      <c r="J101" s="106">
        <f>J193</f>
        <v>615391.19999999995</v>
      </c>
      <c r="L101" s="103"/>
    </row>
    <row r="102" spans="2:12" s="9" customFormat="1" ht="19.899999999999999" hidden="1" customHeight="1">
      <c r="B102" s="107"/>
      <c r="D102" s="108" t="s">
        <v>2572</v>
      </c>
      <c r="E102" s="109"/>
      <c r="F102" s="109"/>
      <c r="G102" s="109"/>
      <c r="H102" s="109"/>
      <c r="I102" s="109"/>
      <c r="J102" s="110">
        <f>J246</f>
        <v>0</v>
      </c>
      <c r="L102" s="107"/>
    </row>
    <row r="103" spans="2:12" s="8" customFormat="1" ht="24.95" hidden="1" customHeight="1">
      <c r="B103" s="103"/>
      <c r="D103" s="104" t="s">
        <v>2573</v>
      </c>
      <c r="E103" s="105"/>
      <c r="F103" s="105"/>
      <c r="G103" s="105"/>
      <c r="H103" s="105"/>
      <c r="I103" s="105"/>
      <c r="J103" s="106">
        <f>J247</f>
        <v>250524</v>
      </c>
      <c r="L103" s="103"/>
    </row>
    <row r="104" spans="2:12" s="9" customFormat="1" ht="19.899999999999999" hidden="1" customHeight="1">
      <c r="B104" s="107"/>
      <c r="D104" s="108" t="s">
        <v>2574</v>
      </c>
      <c r="E104" s="109"/>
      <c r="F104" s="109"/>
      <c r="G104" s="109"/>
      <c r="H104" s="109"/>
      <c r="I104" s="109"/>
      <c r="J104" s="110">
        <f>J316</f>
        <v>0</v>
      </c>
      <c r="L104" s="107"/>
    </row>
    <row r="105" spans="2:12" s="8" customFormat="1" ht="24.95" hidden="1" customHeight="1">
      <c r="B105" s="103"/>
      <c r="D105" s="104" t="s">
        <v>2575</v>
      </c>
      <c r="E105" s="105"/>
      <c r="F105" s="105"/>
      <c r="G105" s="105"/>
      <c r="H105" s="105"/>
      <c r="I105" s="105"/>
      <c r="J105" s="106">
        <f>J317</f>
        <v>202509</v>
      </c>
      <c r="L105" s="103"/>
    </row>
    <row r="106" spans="2:12" s="9" customFormat="1" ht="19.899999999999999" hidden="1" customHeight="1">
      <c r="B106" s="107"/>
      <c r="D106" s="108" t="s">
        <v>2576</v>
      </c>
      <c r="E106" s="109"/>
      <c r="F106" s="109"/>
      <c r="G106" s="109"/>
      <c r="H106" s="109"/>
      <c r="I106" s="109"/>
      <c r="J106" s="110">
        <f>J335</f>
        <v>0</v>
      </c>
      <c r="L106" s="107"/>
    </row>
    <row r="107" spans="2:12" s="8" customFormat="1" ht="24.95" hidden="1" customHeight="1">
      <c r="B107" s="103"/>
      <c r="D107" s="104" t="s">
        <v>2577</v>
      </c>
      <c r="E107" s="105"/>
      <c r="F107" s="105"/>
      <c r="G107" s="105"/>
      <c r="H107" s="105"/>
      <c r="I107" s="105"/>
      <c r="J107" s="106">
        <f>J336</f>
        <v>6300</v>
      </c>
      <c r="L107" s="103"/>
    </row>
    <row r="108" spans="2:12" s="9" customFormat="1" ht="19.899999999999999" hidden="1" customHeight="1">
      <c r="B108" s="107"/>
      <c r="D108" s="108" t="s">
        <v>2578</v>
      </c>
      <c r="E108" s="109"/>
      <c r="F108" s="109"/>
      <c r="G108" s="109"/>
      <c r="H108" s="109"/>
      <c r="I108" s="109"/>
      <c r="J108" s="110">
        <f>J338</f>
        <v>0</v>
      </c>
      <c r="L108" s="107"/>
    </row>
    <row r="109" spans="2:12" s="8" customFormat="1" ht="24.95" hidden="1" customHeight="1">
      <c r="B109" s="103"/>
      <c r="D109" s="104" t="s">
        <v>2579</v>
      </c>
      <c r="E109" s="105"/>
      <c r="F109" s="105"/>
      <c r="G109" s="105"/>
      <c r="H109" s="105"/>
      <c r="I109" s="105"/>
      <c r="J109" s="106">
        <f>J339</f>
        <v>236621.7</v>
      </c>
      <c r="L109" s="103"/>
    </row>
    <row r="110" spans="2:12" s="9" customFormat="1" ht="19.899999999999999" hidden="1" customHeight="1">
      <c r="B110" s="107"/>
      <c r="D110" s="108" t="s">
        <v>2580</v>
      </c>
      <c r="E110" s="109"/>
      <c r="F110" s="109"/>
      <c r="G110" s="109"/>
      <c r="H110" s="109"/>
      <c r="I110" s="109"/>
      <c r="J110" s="110">
        <f>J377</f>
        <v>0</v>
      </c>
      <c r="L110" s="107"/>
    </row>
    <row r="111" spans="2:12" s="8" customFormat="1" ht="24.95" hidden="1" customHeight="1">
      <c r="B111" s="103"/>
      <c r="D111" s="104" t="s">
        <v>2581</v>
      </c>
      <c r="E111" s="105"/>
      <c r="F111" s="105"/>
      <c r="G111" s="105"/>
      <c r="H111" s="105"/>
      <c r="I111" s="105"/>
      <c r="J111" s="106">
        <f>J378</f>
        <v>83607.3</v>
      </c>
      <c r="L111" s="103"/>
    </row>
    <row r="112" spans="2:12" s="9" customFormat="1" ht="19.899999999999999" hidden="1" customHeight="1">
      <c r="B112" s="107"/>
      <c r="D112" s="108" t="s">
        <v>2582</v>
      </c>
      <c r="E112" s="109"/>
      <c r="F112" s="109"/>
      <c r="G112" s="109"/>
      <c r="H112" s="109"/>
      <c r="I112" s="109"/>
      <c r="J112" s="110">
        <f>J387</f>
        <v>0</v>
      </c>
      <c r="L112" s="107"/>
    </row>
    <row r="113" spans="2:12" s="8" customFormat="1" ht="24.95" hidden="1" customHeight="1">
      <c r="B113" s="103"/>
      <c r="D113" s="104" t="s">
        <v>2583</v>
      </c>
      <c r="E113" s="105"/>
      <c r="F113" s="105"/>
      <c r="G113" s="105"/>
      <c r="H113" s="105"/>
      <c r="I113" s="105"/>
      <c r="J113" s="106">
        <f>J388</f>
        <v>0</v>
      </c>
      <c r="L113" s="103"/>
    </row>
    <row r="114" spans="2:12" s="8" customFormat="1" ht="24.95" hidden="1" customHeight="1">
      <c r="B114" s="103"/>
      <c r="D114" s="104" t="s">
        <v>2584</v>
      </c>
      <c r="E114" s="105"/>
      <c r="F114" s="105"/>
      <c r="G114" s="105"/>
      <c r="H114" s="105"/>
      <c r="I114" s="105"/>
      <c r="J114" s="106">
        <f>J389</f>
        <v>68260.5</v>
      </c>
      <c r="L114" s="103"/>
    </row>
    <row r="115" spans="2:12" s="9" customFormat="1" ht="19.899999999999999" hidden="1" customHeight="1">
      <c r="B115" s="107"/>
      <c r="D115" s="108" t="s">
        <v>2585</v>
      </c>
      <c r="E115" s="109"/>
      <c r="F115" s="109"/>
      <c r="G115" s="109"/>
      <c r="H115" s="109"/>
      <c r="I115" s="109"/>
      <c r="J115" s="110">
        <f>J432</f>
        <v>0</v>
      </c>
      <c r="L115" s="107"/>
    </row>
    <row r="116" spans="2:12" s="8" customFormat="1" ht="24.95" hidden="1" customHeight="1">
      <c r="B116" s="103"/>
      <c r="D116" s="104" t="s">
        <v>2586</v>
      </c>
      <c r="E116" s="105"/>
      <c r="F116" s="105"/>
      <c r="G116" s="105"/>
      <c r="H116" s="105"/>
      <c r="I116" s="105"/>
      <c r="J116" s="106">
        <f>J433</f>
        <v>132273</v>
      </c>
      <c r="L116" s="103"/>
    </row>
    <row r="117" spans="2:12" s="9" customFormat="1" ht="19.899999999999999" hidden="1" customHeight="1">
      <c r="B117" s="107"/>
      <c r="D117" s="108" t="s">
        <v>2587</v>
      </c>
      <c r="E117" s="109"/>
      <c r="F117" s="109"/>
      <c r="G117" s="109"/>
      <c r="H117" s="109"/>
      <c r="I117" s="109"/>
      <c r="J117" s="110">
        <f>J460</f>
        <v>0</v>
      </c>
      <c r="L117" s="107"/>
    </row>
    <row r="118" spans="2:12" s="8" customFormat="1" ht="24.95" hidden="1" customHeight="1">
      <c r="B118" s="103"/>
      <c r="D118" s="104" t="s">
        <v>2588</v>
      </c>
      <c r="E118" s="105"/>
      <c r="F118" s="105"/>
      <c r="G118" s="105"/>
      <c r="H118" s="105"/>
      <c r="I118" s="105"/>
      <c r="J118" s="106">
        <f>J461</f>
        <v>67630.5</v>
      </c>
      <c r="L118" s="103"/>
    </row>
    <row r="119" spans="2:12" s="9" customFormat="1" ht="19.899999999999999" hidden="1" customHeight="1">
      <c r="B119" s="107"/>
      <c r="D119" s="108" t="s">
        <v>2589</v>
      </c>
      <c r="E119" s="109"/>
      <c r="F119" s="109"/>
      <c r="G119" s="109"/>
      <c r="H119" s="109"/>
      <c r="I119" s="109"/>
      <c r="J119" s="110">
        <f>J480</f>
        <v>0</v>
      </c>
      <c r="L119" s="107"/>
    </row>
    <row r="120" spans="2:12" s="8" customFormat="1" ht="24.95" hidden="1" customHeight="1">
      <c r="B120" s="103"/>
      <c r="D120" s="104" t="s">
        <v>2590</v>
      </c>
      <c r="E120" s="105"/>
      <c r="F120" s="105"/>
      <c r="G120" s="105"/>
      <c r="H120" s="105"/>
      <c r="I120" s="105"/>
      <c r="J120" s="106">
        <f>J481</f>
        <v>5466.6</v>
      </c>
      <c r="L120" s="103"/>
    </row>
    <row r="121" spans="2:12" s="9" customFormat="1" ht="19.899999999999999" hidden="1" customHeight="1">
      <c r="B121" s="107"/>
      <c r="D121" s="108" t="s">
        <v>2591</v>
      </c>
      <c r="E121" s="109"/>
      <c r="F121" s="109"/>
      <c r="G121" s="109"/>
      <c r="H121" s="109"/>
      <c r="I121" s="109"/>
      <c r="J121" s="110">
        <f>J492</f>
        <v>0</v>
      </c>
      <c r="L121" s="107"/>
    </row>
    <row r="122" spans="2:12" s="8" customFormat="1" ht="24.95" hidden="1" customHeight="1">
      <c r="B122" s="103"/>
      <c r="D122" s="104" t="s">
        <v>2592</v>
      </c>
      <c r="E122" s="105"/>
      <c r="F122" s="105"/>
      <c r="G122" s="105"/>
      <c r="H122" s="105"/>
      <c r="I122" s="105"/>
      <c r="J122" s="106">
        <f>J493</f>
        <v>51390</v>
      </c>
      <c r="L122" s="103"/>
    </row>
    <row r="123" spans="2:12" s="9" customFormat="1" ht="19.899999999999999" hidden="1" customHeight="1">
      <c r="B123" s="107"/>
      <c r="D123" s="108" t="s">
        <v>2593</v>
      </c>
      <c r="E123" s="109"/>
      <c r="F123" s="109"/>
      <c r="G123" s="109"/>
      <c r="H123" s="109"/>
      <c r="I123" s="109"/>
      <c r="J123" s="110">
        <f>J502</f>
        <v>0</v>
      </c>
      <c r="L123" s="107"/>
    </row>
    <row r="124" spans="2:12" s="1" customFormat="1" ht="21.75" hidden="1" customHeight="1">
      <c r="B124" s="31"/>
      <c r="L124" s="31"/>
    </row>
    <row r="125" spans="2:12" s="1" customFormat="1" ht="6.95" hidden="1" customHeight="1">
      <c r="B125" s="43"/>
      <c r="C125" s="44"/>
      <c r="D125" s="44"/>
      <c r="E125" s="44"/>
      <c r="F125" s="44"/>
      <c r="G125" s="44"/>
      <c r="H125" s="44"/>
      <c r="I125" s="44"/>
      <c r="J125" s="44"/>
      <c r="K125" s="44"/>
      <c r="L125" s="31"/>
    </row>
    <row r="126" spans="2:12" hidden="1"/>
    <row r="127" spans="2:12" hidden="1"/>
    <row r="128" spans="2:12" hidden="1"/>
    <row r="129" spans="2:63" s="1" customFormat="1" ht="6.95" customHeight="1">
      <c r="B129" s="45"/>
      <c r="C129" s="46"/>
      <c r="D129" s="46"/>
      <c r="E129" s="46"/>
      <c r="F129" s="46"/>
      <c r="G129" s="46"/>
      <c r="H129" s="46"/>
      <c r="I129" s="46"/>
      <c r="J129" s="46"/>
      <c r="K129" s="46"/>
      <c r="L129" s="31"/>
    </row>
    <row r="130" spans="2:63" s="1" customFormat="1" ht="24.95" customHeight="1">
      <c r="B130" s="31"/>
      <c r="C130" s="20" t="s">
        <v>146</v>
      </c>
      <c r="L130" s="31"/>
    </row>
    <row r="131" spans="2:63" s="1" customFormat="1" ht="6.95" customHeight="1">
      <c r="B131" s="31"/>
      <c r="L131" s="31"/>
    </row>
    <row r="132" spans="2:63" s="1" customFormat="1" ht="12" customHeight="1">
      <c r="B132" s="31"/>
      <c r="C132" s="26" t="s">
        <v>16</v>
      </c>
      <c r="L132" s="31"/>
    </row>
    <row r="133" spans="2:63" s="1" customFormat="1" ht="26.25" customHeight="1">
      <c r="B133" s="31"/>
      <c r="E133" s="228" t="str">
        <f>E7</f>
        <v>STAVEBNÍ ÚPRAVY HASIČSKÉ ZBROJNICE HEŘMANICE - SLEZSKÁ OSTRAVA</v>
      </c>
      <c r="F133" s="229"/>
      <c r="G133" s="229"/>
      <c r="H133" s="229"/>
      <c r="L133" s="31"/>
    </row>
    <row r="134" spans="2:63" s="1" customFormat="1" ht="12" customHeight="1">
      <c r="B134" s="31"/>
      <c r="C134" s="26" t="s">
        <v>128</v>
      </c>
      <c r="L134" s="31"/>
    </row>
    <row r="135" spans="2:63" s="1" customFormat="1" ht="16.5" customHeight="1">
      <c r="B135" s="31"/>
      <c r="E135" s="222" t="str">
        <f>E9</f>
        <v>SO 01 - 5-OBJEKT HZ - ELEKTROINSTALACE</v>
      </c>
      <c r="F135" s="227"/>
      <c r="G135" s="227"/>
      <c r="H135" s="227"/>
      <c r="L135" s="31"/>
    </row>
    <row r="136" spans="2:63" s="1" customFormat="1" ht="6.95" customHeight="1">
      <c r="B136" s="31"/>
      <c r="L136" s="31"/>
    </row>
    <row r="137" spans="2:63" s="1" customFormat="1" ht="12" customHeight="1">
      <c r="B137" s="31"/>
      <c r="C137" s="26" t="s">
        <v>20</v>
      </c>
      <c r="F137" s="24" t="str">
        <f>F12</f>
        <v>SLEZSKÁ OSTRAVA</v>
      </c>
      <c r="I137" s="26" t="s">
        <v>22</v>
      </c>
      <c r="J137" s="51" t="str">
        <f>IF(J12="","",J12)</f>
        <v>10. 8. 2023</v>
      </c>
      <c r="L137" s="31"/>
    </row>
    <row r="138" spans="2:63" s="1" customFormat="1" ht="6.95" customHeight="1">
      <c r="B138" s="31"/>
      <c r="L138" s="31"/>
    </row>
    <row r="139" spans="2:63" s="1" customFormat="1" ht="15.2" customHeight="1">
      <c r="B139" s="31"/>
      <c r="C139" s="26" t="s">
        <v>24</v>
      </c>
      <c r="F139" s="24" t="str">
        <f>E15</f>
        <v>SMO - SLEZSKÁ OSTRAVA</v>
      </c>
      <c r="I139" s="26" t="s">
        <v>29</v>
      </c>
      <c r="J139" s="29" t="str">
        <f>E21</f>
        <v>SPAN s.r.o.</v>
      </c>
      <c r="L139" s="31"/>
    </row>
    <row r="140" spans="2:63" s="1" customFormat="1" ht="15.2" customHeight="1">
      <c r="B140" s="31"/>
      <c r="C140" s="26" t="s">
        <v>28</v>
      </c>
      <c r="F140" s="24" t="str">
        <f>IF(E18="","",E18)</f>
        <v>Hydor s.r.o.</v>
      </c>
      <c r="I140" s="26" t="s">
        <v>34</v>
      </c>
      <c r="J140" s="29" t="str">
        <f>E24</f>
        <v>SPAN S.R.O.</v>
      </c>
      <c r="L140" s="31"/>
    </row>
    <row r="141" spans="2:63" s="1" customFormat="1" ht="10.35" customHeight="1">
      <c r="B141" s="31"/>
      <c r="L141" s="31"/>
    </row>
    <row r="142" spans="2:63" s="10" customFormat="1" ht="29.25" customHeight="1">
      <c r="B142" s="111"/>
      <c r="C142" s="112" t="s">
        <v>147</v>
      </c>
      <c r="D142" s="113" t="s">
        <v>62</v>
      </c>
      <c r="E142" s="113" t="s">
        <v>58</v>
      </c>
      <c r="F142" s="113" t="s">
        <v>59</v>
      </c>
      <c r="G142" s="113" t="s">
        <v>148</v>
      </c>
      <c r="H142" s="113" t="s">
        <v>149</v>
      </c>
      <c r="I142" s="113" t="s">
        <v>150</v>
      </c>
      <c r="J142" s="113" t="s">
        <v>132</v>
      </c>
      <c r="K142" s="114" t="s">
        <v>151</v>
      </c>
      <c r="L142" s="111"/>
      <c r="M142" s="58" t="s">
        <v>1</v>
      </c>
      <c r="N142" s="59" t="s">
        <v>41</v>
      </c>
      <c r="O142" s="59" t="s">
        <v>152</v>
      </c>
      <c r="P142" s="59" t="s">
        <v>153</v>
      </c>
      <c r="Q142" s="59" t="s">
        <v>154</v>
      </c>
      <c r="R142" s="59" t="s">
        <v>155</v>
      </c>
      <c r="S142" s="59" t="s">
        <v>156</v>
      </c>
      <c r="T142" s="60" t="s">
        <v>157</v>
      </c>
    </row>
    <row r="143" spans="2:63" s="1" customFormat="1" ht="22.9" customHeight="1">
      <c r="B143" s="31"/>
      <c r="C143" s="63" t="s">
        <v>158</v>
      </c>
      <c r="J143" s="115">
        <f>BK143</f>
        <v>2464929.9</v>
      </c>
      <c r="L143" s="31"/>
      <c r="M143" s="61"/>
      <c r="N143" s="52"/>
      <c r="O143" s="52"/>
      <c r="P143" s="116">
        <f>P144+P156+P193+P247+P317+P336+P339+P378+P388+P389+P433+P461+P481+P493</f>
        <v>0</v>
      </c>
      <c r="Q143" s="52"/>
      <c r="R143" s="116">
        <f>R144+R156+R193+R247+R317+R336+R339+R378+R388+R389+R433+R461+R481+R493</f>
        <v>125.72965000000001</v>
      </c>
      <c r="S143" s="52"/>
      <c r="T143" s="117">
        <f>T144+T156+T193+T247+T317+T336+T339+T378+T388+T389+T433+T461+T481+T493</f>
        <v>0</v>
      </c>
      <c r="AT143" s="16" t="s">
        <v>76</v>
      </c>
      <c r="AU143" s="16" t="s">
        <v>134</v>
      </c>
      <c r="BK143" s="118">
        <f>BK144+BK156+BK193+BK247+BK317+BK336+BK339+BK378+BK388+BK389+BK433+BK461+BK481+BK493</f>
        <v>2464929.9</v>
      </c>
    </row>
    <row r="144" spans="2:63" s="11" customFormat="1" ht="25.9" customHeight="1">
      <c r="B144" s="119"/>
      <c r="D144" s="120" t="s">
        <v>76</v>
      </c>
      <c r="E144" s="121" t="s">
        <v>2121</v>
      </c>
      <c r="F144" s="121" t="s">
        <v>2594</v>
      </c>
      <c r="I144" s="122"/>
      <c r="J144" s="123">
        <f>BK144</f>
        <v>234180</v>
      </c>
      <c r="L144" s="119"/>
      <c r="M144" s="124"/>
      <c r="P144" s="125">
        <f>SUM(P145:P155)</f>
        <v>0</v>
      </c>
      <c r="R144" s="125">
        <f>SUM(R145:R155)</f>
        <v>0</v>
      </c>
      <c r="T144" s="126">
        <f>SUM(T145:T155)</f>
        <v>0</v>
      </c>
      <c r="AR144" s="120" t="s">
        <v>181</v>
      </c>
      <c r="AT144" s="127" t="s">
        <v>76</v>
      </c>
      <c r="AU144" s="127" t="s">
        <v>77</v>
      </c>
      <c r="AY144" s="120" t="s">
        <v>161</v>
      </c>
      <c r="BK144" s="128">
        <f>SUM(BK145:BK155)</f>
        <v>234180</v>
      </c>
    </row>
    <row r="145" spans="2:65" s="1" customFormat="1" ht="16.5" customHeight="1">
      <c r="B145" s="31"/>
      <c r="C145" s="131" t="s">
        <v>85</v>
      </c>
      <c r="D145" s="131" t="s">
        <v>164</v>
      </c>
      <c r="E145" s="132" t="s">
        <v>2595</v>
      </c>
      <c r="F145" s="133" t="s">
        <v>2596</v>
      </c>
      <c r="G145" s="134" t="s">
        <v>1665</v>
      </c>
      <c r="H145" s="135">
        <v>1</v>
      </c>
      <c r="I145" s="136">
        <v>2700</v>
      </c>
      <c r="J145" s="137">
        <f t="shared" ref="J145:J154" si="0">ROUND(I145*H145,2)</f>
        <v>2700</v>
      </c>
      <c r="K145" s="133" t="s">
        <v>1</v>
      </c>
      <c r="L145" s="31"/>
      <c r="M145" s="138" t="s">
        <v>1</v>
      </c>
      <c r="N145" s="139" t="s">
        <v>42</v>
      </c>
      <c r="P145" s="140">
        <f t="shared" ref="P145:P154" si="1">O145*H145</f>
        <v>0</v>
      </c>
      <c r="Q145" s="140">
        <v>0</v>
      </c>
      <c r="R145" s="140">
        <f t="shared" ref="R145:R154" si="2">Q145*H145</f>
        <v>0</v>
      </c>
      <c r="S145" s="140">
        <v>0</v>
      </c>
      <c r="T145" s="141">
        <f t="shared" ref="T145:T154" si="3">S145*H145</f>
        <v>0</v>
      </c>
      <c r="AR145" s="142" t="s">
        <v>765</v>
      </c>
      <c r="AT145" s="142" t="s">
        <v>164</v>
      </c>
      <c r="AU145" s="142" t="s">
        <v>85</v>
      </c>
      <c r="AY145" s="16" t="s">
        <v>161</v>
      </c>
      <c r="BE145" s="143">
        <f t="shared" ref="BE145:BE154" si="4">IF(N145="základní",J145,0)</f>
        <v>2700</v>
      </c>
      <c r="BF145" s="143">
        <f t="shared" ref="BF145:BF154" si="5">IF(N145="snížená",J145,0)</f>
        <v>0</v>
      </c>
      <c r="BG145" s="143">
        <f t="shared" ref="BG145:BG154" si="6">IF(N145="zákl. přenesená",J145,0)</f>
        <v>0</v>
      </c>
      <c r="BH145" s="143">
        <f t="shared" ref="BH145:BH154" si="7">IF(N145="sníž. přenesená",J145,0)</f>
        <v>0</v>
      </c>
      <c r="BI145" s="143">
        <f t="shared" ref="BI145:BI154" si="8">IF(N145="nulová",J145,0)</f>
        <v>0</v>
      </c>
      <c r="BJ145" s="16" t="s">
        <v>85</v>
      </c>
      <c r="BK145" s="143">
        <f t="shared" ref="BK145:BK154" si="9">ROUND(I145*H145,2)</f>
        <v>2700</v>
      </c>
      <c r="BL145" s="16" t="s">
        <v>765</v>
      </c>
      <c r="BM145" s="142" t="s">
        <v>87</v>
      </c>
    </row>
    <row r="146" spans="2:65" s="1" customFormat="1" ht="16.5" customHeight="1">
      <c r="B146" s="31"/>
      <c r="C146" s="173" t="s">
        <v>87</v>
      </c>
      <c r="D146" s="173" t="s">
        <v>614</v>
      </c>
      <c r="E146" s="174" t="s">
        <v>2597</v>
      </c>
      <c r="F146" s="175" t="s">
        <v>2596</v>
      </c>
      <c r="G146" s="176" t="s">
        <v>1665</v>
      </c>
      <c r="H146" s="177">
        <v>1</v>
      </c>
      <c r="I146" s="136">
        <v>7560</v>
      </c>
      <c r="J146" s="178">
        <f t="shared" si="0"/>
        <v>7560</v>
      </c>
      <c r="K146" s="175" t="s">
        <v>1</v>
      </c>
      <c r="L146" s="179"/>
      <c r="M146" s="180" t="s">
        <v>1</v>
      </c>
      <c r="N146" s="181" t="s">
        <v>42</v>
      </c>
      <c r="P146" s="140">
        <f t="shared" si="1"/>
        <v>0</v>
      </c>
      <c r="Q146" s="140">
        <v>0</v>
      </c>
      <c r="R146" s="140">
        <f t="shared" si="2"/>
        <v>0</v>
      </c>
      <c r="S146" s="140">
        <v>0</v>
      </c>
      <c r="T146" s="141">
        <f t="shared" si="3"/>
        <v>0</v>
      </c>
      <c r="AR146" s="142" t="s">
        <v>1715</v>
      </c>
      <c r="AT146" s="142" t="s">
        <v>614</v>
      </c>
      <c r="AU146" s="142" t="s">
        <v>85</v>
      </c>
      <c r="AY146" s="16" t="s">
        <v>161</v>
      </c>
      <c r="BE146" s="143">
        <f t="shared" si="4"/>
        <v>7560</v>
      </c>
      <c r="BF146" s="143">
        <f t="shared" si="5"/>
        <v>0</v>
      </c>
      <c r="BG146" s="143">
        <f t="shared" si="6"/>
        <v>0</v>
      </c>
      <c r="BH146" s="143">
        <f t="shared" si="7"/>
        <v>0</v>
      </c>
      <c r="BI146" s="143">
        <f t="shared" si="8"/>
        <v>0</v>
      </c>
      <c r="BJ146" s="16" t="s">
        <v>85</v>
      </c>
      <c r="BK146" s="143">
        <f t="shared" si="9"/>
        <v>7560</v>
      </c>
      <c r="BL146" s="16" t="s">
        <v>765</v>
      </c>
      <c r="BM146" s="142" t="s">
        <v>169</v>
      </c>
    </row>
    <row r="147" spans="2:65" s="1" customFormat="1" ht="16.5" customHeight="1">
      <c r="B147" s="31"/>
      <c r="C147" s="131" t="s">
        <v>181</v>
      </c>
      <c r="D147" s="131" t="s">
        <v>164</v>
      </c>
      <c r="E147" s="132" t="s">
        <v>2598</v>
      </c>
      <c r="F147" s="133" t="s">
        <v>2599</v>
      </c>
      <c r="G147" s="134" t="s">
        <v>1665</v>
      </c>
      <c r="H147" s="135">
        <v>1</v>
      </c>
      <c r="I147" s="136">
        <v>4050</v>
      </c>
      <c r="J147" s="137">
        <f t="shared" si="0"/>
        <v>4050</v>
      </c>
      <c r="K147" s="133" t="s">
        <v>1</v>
      </c>
      <c r="L147" s="31"/>
      <c r="M147" s="138" t="s">
        <v>1</v>
      </c>
      <c r="N147" s="139" t="s">
        <v>42</v>
      </c>
      <c r="P147" s="140">
        <f t="shared" si="1"/>
        <v>0</v>
      </c>
      <c r="Q147" s="140">
        <v>0</v>
      </c>
      <c r="R147" s="140">
        <f t="shared" si="2"/>
        <v>0</v>
      </c>
      <c r="S147" s="140">
        <v>0</v>
      </c>
      <c r="T147" s="141">
        <f t="shared" si="3"/>
        <v>0</v>
      </c>
      <c r="AR147" s="142" t="s">
        <v>765</v>
      </c>
      <c r="AT147" s="142" t="s">
        <v>164</v>
      </c>
      <c r="AU147" s="142" t="s">
        <v>85</v>
      </c>
      <c r="AY147" s="16" t="s">
        <v>161</v>
      </c>
      <c r="BE147" s="143">
        <f t="shared" si="4"/>
        <v>4050</v>
      </c>
      <c r="BF147" s="143">
        <f t="shared" si="5"/>
        <v>0</v>
      </c>
      <c r="BG147" s="143">
        <f t="shared" si="6"/>
        <v>0</v>
      </c>
      <c r="BH147" s="143">
        <f t="shared" si="7"/>
        <v>0</v>
      </c>
      <c r="BI147" s="143">
        <f t="shared" si="8"/>
        <v>0</v>
      </c>
      <c r="BJ147" s="16" t="s">
        <v>85</v>
      </c>
      <c r="BK147" s="143">
        <f t="shared" si="9"/>
        <v>4050</v>
      </c>
      <c r="BL147" s="16" t="s">
        <v>765</v>
      </c>
      <c r="BM147" s="142" t="s">
        <v>195</v>
      </c>
    </row>
    <row r="148" spans="2:65" s="1" customFormat="1" ht="16.5" customHeight="1">
      <c r="B148" s="31"/>
      <c r="C148" s="173" t="s">
        <v>169</v>
      </c>
      <c r="D148" s="173" t="s">
        <v>614</v>
      </c>
      <c r="E148" s="174" t="s">
        <v>2600</v>
      </c>
      <c r="F148" s="175" t="s">
        <v>2599</v>
      </c>
      <c r="G148" s="176" t="s">
        <v>1665</v>
      </c>
      <c r="H148" s="177">
        <v>1</v>
      </c>
      <c r="I148" s="136">
        <v>112500</v>
      </c>
      <c r="J148" s="178">
        <f t="shared" si="0"/>
        <v>112500</v>
      </c>
      <c r="K148" s="175" t="s">
        <v>1</v>
      </c>
      <c r="L148" s="179"/>
      <c r="M148" s="180" t="s">
        <v>1</v>
      </c>
      <c r="N148" s="181" t="s">
        <v>42</v>
      </c>
      <c r="P148" s="140">
        <f t="shared" si="1"/>
        <v>0</v>
      </c>
      <c r="Q148" s="140">
        <v>0</v>
      </c>
      <c r="R148" s="140">
        <f t="shared" si="2"/>
        <v>0</v>
      </c>
      <c r="S148" s="140">
        <v>0</v>
      </c>
      <c r="T148" s="141">
        <f t="shared" si="3"/>
        <v>0</v>
      </c>
      <c r="AR148" s="142" t="s">
        <v>1715</v>
      </c>
      <c r="AT148" s="142" t="s">
        <v>614</v>
      </c>
      <c r="AU148" s="142" t="s">
        <v>85</v>
      </c>
      <c r="AY148" s="16" t="s">
        <v>161</v>
      </c>
      <c r="BE148" s="143">
        <f t="shared" si="4"/>
        <v>112500</v>
      </c>
      <c r="BF148" s="143">
        <f t="shared" si="5"/>
        <v>0</v>
      </c>
      <c r="BG148" s="143">
        <f t="shared" si="6"/>
        <v>0</v>
      </c>
      <c r="BH148" s="143">
        <f t="shared" si="7"/>
        <v>0</v>
      </c>
      <c r="BI148" s="143">
        <f t="shared" si="8"/>
        <v>0</v>
      </c>
      <c r="BJ148" s="16" t="s">
        <v>85</v>
      </c>
      <c r="BK148" s="143">
        <f t="shared" si="9"/>
        <v>112500</v>
      </c>
      <c r="BL148" s="16" t="s">
        <v>765</v>
      </c>
      <c r="BM148" s="142" t="s">
        <v>204</v>
      </c>
    </row>
    <row r="149" spans="2:65" s="1" customFormat="1" ht="16.5" customHeight="1">
      <c r="B149" s="31"/>
      <c r="C149" s="131" t="s">
        <v>190</v>
      </c>
      <c r="D149" s="131" t="s">
        <v>164</v>
      </c>
      <c r="E149" s="132" t="s">
        <v>2601</v>
      </c>
      <c r="F149" s="133" t="s">
        <v>2602</v>
      </c>
      <c r="G149" s="134" t="s">
        <v>1665</v>
      </c>
      <c r="H149" s="135">
        <v>1</v>
      </c>
      <c r="I149" s="136">
        <v>2520</v>
      </c>
      <c r="J149" s="137">
        <f t="shared" si="0"/>
        <v>2520</v>
      </c>
      <c r="K149" s="133" t="s">
        <v>1</v>
      </c>
      <c r="L149" s="31"/>
      <c r="M149" s="138" t="s">
        <v>1</v>
      </c>
      <c r="N149" s="139" t="s">
        <v>42</v>
      </c>
      <c r="P149" s="140">
        <f t="shared" si="1"/>
        <v>0</v>
      </c>
      <c r="Q149" s="140">
        <v>0</v>
      </c>
      <c r="R149" s="140">
        <f t="shared" si="2"/>
        <v>0</v>
      </c>
      <c r="S149" s="140">
        <v>0</v>
      </c>
      <c r="T149" s="141">
        <f t="shared" si="3"/>
        <v>0</v>
      </c>
      <c r="AR149" s="142" t="s">
        <v>765</v>
      </c>
      <c r="AT149" s="142" t="s">
        <v>164</v>
      </c>
      <c r="AU149" s="142" t="s">
        <v>85</v>
      </c>
      <c r="AY149" s="16" t="s">
        <v>161</v>
      </c>
      <c r="BE149" s="143">
        <f t="shared" si="4"/>
        <v>2520</v>
      </c>
      <c r="BF149" s="143">
        <f t="shared" si="5"/>
        <v>0</v>
      </c>
      <c r="BG149" s="143">
        <f t="shared" si="6"/>
        <v>0</v>
      </c>
      <c r="BH149" s="143">
        <f t="shared" si="7"/>
        <v>0</v>
      </c>
      <c r="BI149" s="143">
        <f t="shared" si="8"/>
        <v>0</v>
      </c>
      <c r="BJ149" s="16" t="s">
        <v>85</v>
      </c>
      <c r="BK149" s="143">
        <f t="shared" si="9"/>
        <v>2520</v>
      </c>
      <c r="BL149" s="16" t="s">
        <v>765</v>
      </c>
      <c r="BM149" s="142" t="s">
        <v>213</v>
      </c>
    </row>
    <row r="150" spans="2:65" s="1" customFormat="1" ht="16.5" customHeight="1">
      <c r="B150" s="31"/>
      <c r="C150" s="173" t="s">
        <v>195</v>
      </c>
      <c r="D150" s="173" t="s">
        <v>614</v>
      </c>
      <c r="E150" s="174" t="s">
        <v>2603</v>
      </c>
      <c r="F150" s="175" t="s">
        <v>2602</v>
      </c>
      <c r="G150" s="176" t="s">
        <v>1665</v>
      </c>
      <c r="H150" s="177">
        <v>1</v>
      </c>
      <c r="I150" s="136">
        <v>67500</v>
      </c>
      <c r="J150" s="178">
        <f t="shared" si="0"/>
        <v>67500</v>
      </c>
      <c r="K150" s="175" t="s">
        <v>1</v>
      </c>
      <c r="L150" s="179"/>
      <c r="M150" s="180" t="s">
        <v>1</v>
      </c>
      <c r="N150" s="181" t="s">
        <v>42</v>
      </c>
      <c r="P150" s="140">
        <f t="shared" si="1"/>
        <v>0</v>
      </c>
      <c r="Q150" s="140">
        <v>0</v>
      </c>
      <c r="R150" s="140">
        <f t="shared" si="2"/>
        <v>0</v>
      </c>
      <c r="S150" s="140">
        <v>0</v>
      </c>
      <c r="T150" s="141">
        <f t="shared" si="3"/>
        <v>0</v>
      </c>
      <c r="AR150" s="142" t="s">
        <v>1715</v>
      </c>
      <c r="AT150" s="142" t="s">
        <v>614</v>
      </c>
      <c r="AU150" s="142" t="s">
        <v>85</v>
      </c>
      <c r="AY150" s="16" t="s">
        <v>161</v>
      </c>
      <c r="BE150" s="143">
        <f t="shared" si="4"/>
        <v>67500</v>
      </c>
      <c r="BF150" s="143">
        <f t="shared" si="5"/>
        <v>0</v>
      </c>
      <c r="BG150" s="143">
        <f t="shared" si="6"/>
        <v>0</v>
      </c>
      <c r="BH150" s="143">
        <f t="shared" si="7"/>
        <v>0</v>
      </c>
      <c r="BI150" s="143">
        <f t="shared" si="8"/>
        <v>0</v>
      </c>
      <c r="BJ150" s="16" t="s">
        <v>85</v>
      </c>
      <c r="BK150" s="143">
        <f t="shared" si="9"/>
        <v>67500</v>
      </c>
      <c r="BL150" s="16" t="s">
        <v>765</v>
      </c>
      <c r="BM150" s="142" t="s">
        <v>225</v>
      </c>
    </row>
    <row r="151" spans="2:65" s="1" customFormat="1" ht="16.5" customHeight="1">
      <c r="B151" s="31"/>
      <c r="C151" s="131" t="s">
        <v>200</v>
      </c>
      <c r="D151" s="131" t="s">
        <v>164</v>
      </c>
      <c r="E151" s="132" t="s">
        <v>2604</v>
      </c>
      <c r="F151" s="133" t="s">
        <v>2605</v>
      </c>
      <c r="G151" s="134" t="s">
        <v>1665</v>
      </c>
      <c r="H151" s="135">
        <v>1</v>
      </c>
      <c r="I151" s="136">
        <v>810</v>
      </c>
      <c r="J151" s="137">
        <f t="shared" si="0"/>
        <v>810</v>
      </c>
      <c r="K151" s="133" t="s">
        <v>1</v>
      </c>
      <c r="L151" s="31"/>
      <c r="M151" s="138" t="s">
        <v>1</v>
      </c>
      <c r="N151" s="139" t="s">
        <v>42</v>
      </c>
      <c r="P151" s="140">
        <f t="shared" si="1"/>
        <v>0</v>
      </c>
      <c r="Q151" s="140">
        <v>0</v>
      </c>
      <c r="R151" s="140">
        <f t="shared" si="2"/>
        <v>0</v>
      </c>
      <c r="S151" s="140">
        <v>0</v>
      </c>
      <c r="T151" s="141">
        <f t="shared" si="3"/>
        <v>0</v>
      </c>
      <c r="AR151" s="142" t="s">
        <v>765</v>
      </c>
      <c r="AT151" s="142" t="s">
        <v>164</v>
      </c>
      <c r="AU151" s="142" t="s">
        <v>85</v>
      </c>
      <c r="AY151" s="16" t="s">
        <v>161</v>
      </c>
      <c r="BE151" s="143">
        <f t="shared" si="4"/>
        <v>810</v>
      </c>
      <c r="BF151" s="143">
        <f t="shared" si="5"/>
        <v>0</v>
      </c>
      <c r="BG151" s="143">
        <f t="shared" si="6"/>
        <v>0</v>
      </c>
      <c r="BH151" s="143">
        <f t="shared" si="7"/>
        <v>0</v>
      </c>
      <c r="BI151" s="143">
        <f t="shared" si="8"/>
        <v>0</v>
      </c>
      <c r="BJ151" s="16" t="s">
        <v>85</v>
      </c>
      <c r="BK151" s="143">
        <f t="shared" si="9"/>
        <v>810</v>
      </c>
      <c r="BL151" s="16" t="s">
        <v>765</v>
      </c>
      <c r="BM151" s="142" t="s">
        <v>234</v>
      </c>
    </row>
    <row r="152" spans="2:65" s="1" customFormat="1" ht="16.5" customHeight="1">
      <c r="B152" s="31"/>
      <c r="C152" s="173" t="s">
        <v>204</v>
      </c>
      <c r="D152" s="173" t="s">
        <v>614</v>
      </c>
      <c r="E152" s="174" t="s">
        <v>2606</v>
      </c>
      <c r="F152" s="175" t="s">
        <v>2605</v>
      </c>
      <c r="G152" s="176" t="s">
        <v>1665</v>
      </c>
      <c r="H152" s="177">
        <v>1</v>
      </c>
      <c r="I152" s="136">
        <v>5220</v>
      </c>
      <c r="J152" s="178">
        <f t="shared" si="0"/>
        <v>5220</v>
      </c>
      <c r="K152" s="175" t="s">
        <v>1</v>
      </c>
      <c r="L152" s="179"/>
      <c r="M152" s="180" t="s">
        <v>1</v>
      </c>
      <c r="N152" s="181" t="s">
        <v>42</v>
      </c>
      <c r="P152" s="140">
        <f t="shared" si="1"/>
        <v>0</v>
      </c>
      <c r="Q152" s="140">
        <v>0</v>
      </c>
      <c r="R152" s="140">
        <f t="shared" si="2"/>
        <v>0</v>
      </c>
      <c r="S152" s="140">
        <v>0</v>
      </c>
      <c r="T152" s="141">
        <f t="shared" si="3"/>
        <v>0</v>
      </c>
      <c r="AR152" s="142" t="s">
        <v>1715</v>
      </c>
      <c r="AT152" s="142" t="s">
        <v>614</v>
      </c>
      <c r="AU152" s="142" t="s">
        <v>85</v>
      </c>
      <c r="AY152" s="16" t="s">
        <v>161</v>
      </c>
      <c r="BE152" s="143">
        <f t="shared" si="4"/>
        <v>5220</v>
      </c>
      <c r="BF152" s="143">
        <f t="shared" si="5"/>
        <v>0</v>
      </c>
      <c r="BG152" s="143">
        <f t="shared" si="6"/>
        <v>0</v>
      </c>
      <c r="BH152" s="143">
        <f t="shared" si="7"/>
        <v>0</v>
      </c>
      <c r="BI152" s="143">
        <f t="shared" si="8"/>
        <v>0</v>
      </c>
      <c r="BJ152" s="16" t="s">
        <v>85</v>
      </c>
      <c r="BK152" s="143">
        <f t="shared" si="9"/>
        <v>5220</v>
      </c>
      <c r="BL152" s="16" t="s">
        <v>765</v>
      </c>
      <c r="BM152" s="142" t="s">
        <v>244</v>
      </c>
    </row>
    <row r="153" spans="2:65" s="1" customFormat="1" ht="16.5" customHeight="1">
      <c r="B153" s="31"/>
      <c r="C153" s="131" t="s">
        <v>162</v>
      </c>
      <c r="D153" s="131" t="s">
        <v>164</v>
      </c>
      <c r="E153" s="132" t="s">
        <v>2607</v>
      </c>
      <c r="F153" s="133" t="s">
        <v>2608</v>
      </c>
      <c r="G153" s="134" t="s">
        <v>1665</v>
      </c>
      <c r="H153" s="135">
        <v>2</v>
      </c>
      <c r="I153" s="136">
        <v>360</v>
      </c>
      <c r="J153" s="137">
        <f t="shared" si="0"/>
        <v>720</v>
      </c>
      <c r="K153" s="133" t="s">
        <v>1</v>
      </c>
      <c r="L153" s="31"/>
      <c r="M153" s="138" t="s">
        <v>1</v>
      </c>
      <c r="N153" s="139" t="s">
        <v>42</v>
      </c>
      <c r="P153" s="140">
        <f t="shared" si="1"/>
        <v>0</v>
      </c>
      <c r="Q153" s="140">
        <v>0</v>
      </c>
      <c r="R153" s="140">
        <f t="shared" si="2"/>
        <v>0</v>
      </c>
      <c r="S153" s="140">
        <v>0</v>
      </c>
      <c r="T153" s="141">
        <f t="shared" si="3"/>
        <v>0</v>
      </c>
      <c r="AR153" s="142" t="s">
        <v>765</v>
      </c>
      <c r="AT153" s="142" t="s">
        <v>164</v>
      </c>
      <c r="AU153" s="142" t="s">
        <v>85</v>
      </c>
      <c r="AY153" s="16" t="s">
        <v>161</v>
      </c>
      <c r="BE153" s="143">
        <f t="shared" si="4"/>
        <v>720</v>
      </c>
      <c r="BF153" s="143">
        <f t="shared" si="5"/>
        <v>0</v>
      </c>
      <c r="BG153" s="143">
        <f t="shared" si="6"/>
        <v>0</v>
      </c>
      <c r="BH153" s="143">
        <f t="shared" si="7"/>
        <v>0</v>
      </c>
      <c r="BI153" s="143">
        <f t="shared" si="8"/>
        <v>0</v>
      </c>
      <c r="BJ153" s="16" t="s">
        <v>85</v>
      </c>
      <c r="BK153" s="143">
        <f t="shared" si="9"/>
        <v>720</v>
      </c>
      <c r="BL153" s="16" t="s">
        <v>765</v>
      </c>
      <c r="BM153" s="142" t="s">
        <v>255</v>
      </c>
    </row>
    <row r="154" spans="2:65" s="1" customFormat="1" ht="16.5" customHeight="1">
      <c r="B154" s="31"/>
      <c r="C154" s="173" t="s">
        <v>213</v>
      </c>
      <c r="D154" s="173" t="s">
        <v>614</v>
      </c>
      <c r="E154" s="174" t="s">
        <v>2609</v>
      </c>
      <c r="F154" s="175" t="s">
        <v>2608</v>
      </c>
      <c r="G154" s="176" t="s">
        <v>1665</v>
      </c>
      <c r="H154" s="177">
        <v>2</v>
      </c>
      <c r="I154" s="136">
        <v>15300</v>
      </c>
      <c r="J154" s="178">
        <f t="shared" si="0"/>
        <v>30600</v>
      </c>
      <c r="K154" s="175" t="s">
        <v>1</v>
      </c>
      <c r="L154" s="179"/>
      <c r="M154" s="180" t="s">
        <v>1</v>
      </c>
      <c r="N154" s="181" t="s">
        <v>42</v>
      </c>
      <c r="P154" s="140">
        <f t="shared" si="1"/>
        <v>0</v>
      </c>
      <c r="Q154" s="140">
        <v>0</v>
      </c>
      <c r="R154" s="140">
        <f t="shared" si="2"/>
        <v>0</v>
      </c>
      <c r="S154" s="140">
        <v>0</v>
      </c>
      <c r="T154" s="141">
        <f t="shared" si="3"/>
        <v>0</v>
      </c>
      <c r="AR154" s="142" t="s">
        <v>1715</v>
      </c>
      <c r="AT154" s="142" t="s">
        <v>614</v>
      </c>
      <c r="AU154" s="142" t="s">
        <v>85</v>
      </c>
      <c r="AY154" s="16" t="s">
        <v>161</v>
      </c>
      <c r="BE154" s="143">
        <f t="shared" si="4"/>
        <v>30600</v>
      </c>
      <c r="BF154" s="143">
        <f t="shared" si="5"/>
        <v>0</v>
      </c>
      <c r="BG154" s="143">
        <f t="shared" si="6"/>
        <v>0</v>
      </c>
      <c r="BH154" s="143">
        <f t="shared" si="7"/>
        <v>0</v>
      </c>
      <c r="BI154" s="143">
        <f t="shared" si="8"/>
        <v>0</v>
      </c>
      <c r="BJ154" s="16" t="s">
        <v>85</v>
      </c>
      <c r="BK154" s="143">
        <f t="shared" si="9"/>
        <v>30600</v>
      </c>
      <c r="BL154" s="16" t="s">
        <v>765</v>
      </c>
      <c r="BM154" s="142" t="s">
        <v>264</v>
      </c>
    </row>
    <row r="155" spans="2:65" s="11" customFormat="1" ht="22.9" customHeight="1">
      <c r="B155" s="119"/>
      <c r="D155" s="120" t="s">
        <v>76</v>
      </c>
      <c r="E155" s="129" t="s">
        <v>2062</v>
      </c>
      <c r="F155" s="129" t="s">
        <v>2610</v>
      </c>
      <c r="I155" s="122"/>
      <c r="J155" s="130">
        <f>BK155</f>
        <v>0</v>
      </c>
      <c r="L155" s="119"/>
      <c r="M155" s="124"/>
      <c r="P155" s="125">
        <v>0</v>
      </c>
      <c r="R155" s="125">
        <v>0</v>
      </c>
      <c r="T155" s="126">
        <v>0</v>
      </c>
      <c r="AR155" s="120" t="s">
        <v>181</v>
      </c>
      <c r="AT155" s="127" t="s">
        <v>76</v>
      </c>
      <c r="AU155" s="127" t="s">
        <v>85</v>
      </c>
      <c r="AY155" s="120" t="s">
        <v>161</v>
      </c>
      <c r="BK155" s="128">
        <v>0</v>
      </c>
    </row>
    <row r="156" spans="2:65" s="11" customFormat="1" ht="25.9" customHeight="1">
      <c r="B156" s="119"/>
      <c r="D156" s="120" t="s">
        <v>76</v>
      </c>
      <c r="E156" s="121" t="s">
        <v>2186</v>
      </c>
      <c r="F156" s="121" t="s">
        <v>2611</v>
      </c>
      <c r="I156" s="122"/>
      <c r="J156" s="123">
        <f>BK156</f>
        <v>510776.1</v>
      </c>
      <c r="L156" s="119"/>
      <c r="M156" s="124"/>
      <c r="P156" s="125">
        <f>SUM(P157:P192)</f>
        <v>0</v>
      </c>
      <c r="R156" s="125">
        <f>SUM(R157:R192)</f>
        <v>0</v>
      </c>
      <c r="T156" s="126">
        <f>SUM(T157:T192)</f>
        <v>0</v>
      </c>
      <c r="AR156" s="120" t="s">
        <v>181</v>
      </c>
      <c r="AT156" s="127" t="s">
        <v>76</v>
      </c>
      <c r="AU156" s="127" t="s">
        <v>77</v>
      </c>
      <c r="AY156" s="120" t="s">
        <v>161</v>
      </c>
      <c r="BK156" s="128">
        <f>SUM(BK157:BK192)</f>
        <v>510776.1</v>
      </c>
    </row>
    <row r="157" spans="2:65" s="1" customFormat="1" ht="16.5" customHeight="1">
      <c r="B157" s="31"/>
      <c r="C157" s="131" t="s">
        <v>220</v>
      </c>
      <c r="D157" s="131" t="s">
        <v>164</v>
      </c>
      <c r="E157" s="132" t="s">
        <v>2612</v>
      </c>
      <c r="F157" s="133" t="s">
        <v>2613</v>
      </c>
      <c r="G157" s="134" t="s">
        <v>614</v>
      </c>
      <c r="H157" s="135">
        <v>515</v>
      </c>
      <c r="I157" s="136">
        <v>3.6</v>
      </c>
      <c r="J157" s="137">
        <f t="shared" ref="J157:J191" si="10">ROUND(I157*H157,2)</f>
        <v>1854</v>
      </c>
      <c r="K157" s="133" t="s">
        <v>1</v>
      </c>
      <c r="L157" s="31"/>
      <c r="M157" s="138" t="s">
        <v>1</v>
      </c>
      <c r="N157" s="139" t="s">
        <v>42</v>
      </c>
      <c r="P157" s="140">
        <f t="shared" ref="P157:P191" si="11">O157*H157</f>
        <v>0</v>
      </c>
      <c r="Q157" s="140">
        <v>0</v>
      </c>
      <c r="R157" s="140">
        <f t="shared" ref="R157:R191" si="12">Q157*H157</f>
        <v>0</v>
      </c>
      <c r="S157" s="140">
        <v>0</v>
      </c>
      <c r="T157" s="141">
        <f t="shared" ref="T157:T191" si="13">S157*H157</f>
        <v>0</v>
      </c>
      <c r="AR157" s="142" t="s">
        <v>765</v>
      </c>
      <c r="AT157" s="142" t="s">
        <v>164</v>
      </c>
      <c r="AU157" s="142" t="s">
        <v>85</v>
      </c>
      <c r="AY157" s="16" t="s">
        <v>161</v>
      </c>
      <c r="BE157" s="143">
        <f t="shared" ref="BE157:BE191" si="14">IF(N157="základní",J157,0)</f>
        <v>1854</v>
      </c>
      <c r="BF157" s="143">
        <f t="shared" ref="BF157:BF191" si="15">IF(N157="snížená",J157,0)</f>
        <v>0</v>
      </c>
      <c r="BG157" s="143">
        <f t="shared" ref="BG157:BG191" si="16">IF(N157="zákl. přenesená",J157,0)</f>
        <v>0</v>
      </c>
      <c r="BH157" s="143">
        <f t="shared" ref="BH157:BH191" si="17">IF(N157="sníž. přenesená",J157,0)</f>
        <v>0</v>
      </c>
      <c r="BI157" s="143">
        <f t="shared" ref="BI157:BI191" si="18">IF(N157="nulová",J157,0)</f>
        <v>0</v>
      </c>
      <c r="BJ157" s="16" t="s">
        <v>85</v>
      </c>
      <c r="BK157" s="143">
        <f t="shared" ref="BK157:BK191" si="19">ROUND(I157*H157,2)</f>
        <v>1854</v>
      </c>
      <c r="BL157" s="16" t="s">
        <v>765</v>
      </c>
      <c r="BM157" s="142" t="s">
        <v>274</v>
      </c>
    </row>
    <row r="158" spans="2:65" s="1" customFormat="1" ht="16.5" customHeight="1">
      <c r="B158" s="31"/>
      <c r="C158" s="173" t="s">
        <v>225</v>
      </c>
      <c r="D158" s="173" t="s">
        <v>614</v>
      </c>
      <c r="E158" s="174" t="s">
        <v>2614</v>
      </c>
      <c r="F158" s="175" t="s">
        <v>2613</v>
      </c>
      <c r="G158" s="176" t="s">
        <v>614</v>
      </c>
      <c r="H158" s="177">
        <v>515</v>
      </c>
      <c r="I158" s="136">
        <v>18</v>
      </c>
      <c r="J158" s="178">
        <f t="shared" si="10"/>
        <v>9270</v>
      </c>
      <c r="K158" s="175" t="s">
        <v>1</v>
      </c>
      <c r="L158" s="179"/>
      <c r="M158" s="180" t="s">
        <v>1</v>
      </c>
      <c r="N158" s="181" t="s">
        <v>42</v>
      </c>
      <c r="P158" s="140">
        <f t="shared" si="11"/>
        <v>0</v>
      </c>
      <c r="Q158" s="140">
        <v>0</v>
      </c>
      <c r="R158" s="140">
        <f t="shared" si="12"/>
        <v>0</v>
      </c>
      <c r="S158" s="140">
        <v>0</v>
      </c>
      <c r="T158" s="141">
        <f t="shared" si="13"/>
        <v>0</v>
      </c>
      <c r="AR158" s="142" t="s">
        <v>1715</v>
      </c>
      <c r="AT158" s="142" t="s">
        <v>614</v>
      </c>
      <c r="AU158" s="142" t="s">
        <v>85</v>
      </c>
      <c r="AY158" s="16" t="s">
        <v>161</v>
      </c>
      <c r="BE158" s="143">
        <f t="shared" si="14"/>
        <v>9270</v>
      </c>
      <c r="BF158" s="143">
        <f t="shared" si="15"/>
        <v>0</v>
      </c>
      <c r="BG158" s="143">
        <f t="shared" si="16"/>
        <v>0</v>
      </c>
      <c r="BH158" s="143">
        <f t="shared" si="17"/>
        <v>0</v>
      </c>
      <c r="BI158" s="143">
        <f t="shared" si="18"/>
        <v>0</v>
      </c>
      <c r="BJ158" s="16" t="s">
        <v>85</v>
      </c>
      <c r="BK158" s="143">
        <f t="shared" si="19"/>
        <v>9270</v>
      </c>
      <c r="BL158" s="16" t="s">
        <v>765</v>
      </c>
      <c r="BM158" s="142" t="s">
        <v>282</v>
      </c>
    </row>
    <row r="159" spans="2:65" s="1" customFormat="1" ht="16.5" customHeight="1">
      <c r="B159" s="31"/>
      <c r="C159" s="131" t="s">
        <v>229</v>
      </c>
      <c r="D159" s="131" t="s">
        <v>164</v>
      </c>
      <c r="E159" s="132" t="s">
        <v>2615</v>
      </c>
      <c r="F159" s="133" t="s">
        <v>2616</v>
      </c>
      <c r="G159" s="134" t="s">
        <v>614</v>
      </c>
      <c r="H159" s="135">
        <v>1650</v>
      </c>
      <c r="I159" s="136">
        <v>3.6</v>
      </c>
      <c r="J159" s="137">
        <f t="shared" si="10"/>
        <v>5940</v>
      </c>
      <c r="K159" s="133" t="s">
        <v>1</v>
      </c>
      <c r="L159" s="31"/>
      <c r="M159" s="138" t="s">
        <v>1</v>
      </c>
      <c r="N159" s="139" t="s">
        <v>42</v>
      </c>
      <c r="P159" s="140">
        <f t="shared" si="11"/>
        <v>0</v>
      </c>
      <c r="Q159" s="140">
        <v>0</v>
      </c>
      <c r="R159" s="140">
        <f t="shared" si="12"/>
        <v>0</v>
      </c>
      <c r="S159" s="140">
        <v>0</v>
      </c>
      <c r="T159" s="141">
        <f t="shared" si="13"/>
        <v>0</v>
      </c>
      <c r="AR159" s="142" t="s">
        <v>765</v>
      </c>
      <c r="AT159" s="142" t="s">
        <v>164</v>
      </c>
      <c r="AU159" s="142" t="s">
        <v>85</v>
      </c>
      <c r="AY159" s="16" t="s">
        <v>161</v>
      </c>
      <c r="BE159" s="143">
        <f t="shared" si="14"/>
        <v>5940</v>
      </c>
      <c r="BF159" s="143">
        <f t="shared" si="15"/>
        <v>0</v>
      </c>
      <c r="BG159" s="143">
        <f t="shared" si="16"/>
        <v>0</v>
      </c>
      <c r="BH159" s="143">
        <f t="shared" si="17"/>
        <v>0</v>
      </c>
      <c r="BI159" s="143">
        <f t="shared" si="18"/>
        <v>0</v>
      </c>
      <c r="BJ159" s="16" t="s">
        <v>85</v>
      </c>
      <c r="BK159" s="143">
        <f t="shared" si="19"/>
        <v>5940</v>
      </c>
      <c r="BL159" s="16" t="s">
        <v>765</v>
      </c>
      <c r="BM159" s="142" t="s">
        <v>290</v>
      </c>
    </row>
    <row r="160" spans="2:65" s="1" customFormat="1" ht="16.5" customHeight="1">
      <c r="B160" s="31"/>
      <c r="C160" s="173" t="s">
        <v>234</v>
      </c>
      <c r="D160" s="173" t="s">
        <v>614</v>
      </c>
      <c r="E160" s="174" t="s">
        <v>2617</v>
      </c>
      <c r="F160" s="175" t="s">
        <v>2616</v>
      </c>
      <c r="G160" s="176" t="s">
        <v>614</v>
      </c>
      <c r="H160" s="177">
        <v>1650</v>
      </c>
      <c r="I160" s="136">
        <v>19.8</v>
      </c>
      <c r="J160" s="178">
        <f t="shared" si="10"/>
        <v>32670</v>
      </c>
      <c r="K160" s="175" t="s">
        <v>1</v>
      </c>
      <c r="L160" s="179"/>
      <c r="M160" s="180" t="s">
        <v>1</v>
      </c>
      <c r="N160" s="181" t="s">
        <v>42</v>
      </c>
      <c r="P160" s="140">
        <f t="shared" si="11"/>
        <v>0</v>
      </c>
      <c r="Q160" s="140">
        <v>0</v>
      </c>
      <c r="R160" s="140">
        <f t="shared" si="12"/>
        <v>0</v>
      </c>
      <c r="S160" s="140">
        <v>0</v>
      </c>
      <c r="T160" s="141">
        <f t="shared" si="13"/>
        <v>0</v>
      </c>
      <c r="AR160" s="142" t="s">
        <v>1715</v>
      </c>
      <c r="AT160" s="142" t="s">
        <v>614</v>
      </c>
      <c r="AU160" s="142" t="s">
        <v>85</v>
      </c>
      <c r="AY160" s="16" t="s">
        <v>161</v>
      </c>
      <c r="BE160" s="143">
        <f t="shared" si="14"/>
        <v>32670</v>
      </c>
      <c r="BF160" s="143">
        <f t="shared" si="15"/>
        <v>0</v>
      </c>
      <c r="BG160" s="143">
        <f t="shared" si="16"/>
        <v>0</v>
      </c>
      <c r="BH160" s="143">
        <f t="shared" si="17"/>
        <v>0</v>
      </c>
      <c r="BI160" s="143">
        <f t="shared" si="18"/>
        <v>0</v>
      </c>
      <c r="BJ160" s="16" t="s">
        <v>85</v>
      </c>
      <c r="BK160" s="143">
        <f t="shared" si="19"/>
        <v>32670</v>
      </c>
      <c r="BL160" s="16" t="s">
        <v>765</v>
      </c>
      <c r="BM160" s="142" t="s">
        <v>298</v>
      </c>
    </row>
    <row r="161" spans="2:65" s="1" customFormat="1" ht="16.5" customHeight="1">
      <c r="B161" s="31"/>
      <c r="C161" s="131" t="s">
        <v>8</v>
      </c>
      <c r="D161" s="131" t="s">
        <v>164</v>
      </c>
      <c r="E161" s="132" t="s">
        <v>2618</v>
      </c>
      <c r="F161" s="133" t="s">
        <v>2619</v>
      </c>
      <c r="G161" s="134" t="s">
        <v>614</v>
      </c>
      <c r="H161" s="135">
        <v>3150</v>
      </c>
      <c r="I161" s="136">
        <v>3.6</v>
      </c>
      <c r="J161" s="137">
        <f t="shared" si="10"/>
        <v>11340</v>
      </c>
      <c r="K161" s="133" t="s">
        <v>1</v>
      </c>
      <c r="L161" s="31"/>
      <c r="M161" s="138" t="s">
        <v>1</v>
      </c>
      <c r="N161" s="139" t="s">
        <v>42</v>
      </c>
      <c r="P161" s="140">
        <f t="shared" si="11"/>
        <v>0</v>
      </c>
      <c r="Q161" s="140">
        <v>0</v>
      </c>
      <c r="R161" s="140">
        <f t="shared" si="12"/>
        <v>0</v>
      </c>
      <c r="S161" s="140">
        <v>0</v>
      </c>
      <c r="T161" s="141">
        <f t="shared" si="13"/>
        <v>0</v>
      </c>
      <c r="AR161" s="142" t="s">
        <v>765</v>
      </c>
      <c r="AT161" s="142" t="s">
        <v>164</v>
      </c>
      <c r="AU161" s="142" t="s">
        <v>85</v>
      </c>
      <c r="AY161" s="16" t="s">
        <v>161</v>
      </c>
      <c r="BE161" s="143">
        <f t="shared" si="14"/>
        <v>11340</v>
      </c>
      <c r="BF161" s="143">
        <f t="shared" si="15"/>
        <v>0</v>
      </c>
      <c r="BG161" s="143">
        <f t="shared" si="16"/>
        <v>0</v>
      </c>
      <c r="BH161" s="143">
        <f t="shared" si="17"/>
        <v>0</v>
      </c>
      <c r="BI161" s="143">
        <f t="shared" si="18"/>
        <v>0</v>
      </c>
      <c r="BJ161" s="16" t="s">
        <v>85</v>
      </c>
      <c r="BK161" s="143">
        <f t="shared" si="19"/>
        <v>11340</v>
      </c>
      <c r="BL161" s="16" t="s">
        <v>765</v>
      </c>
      <c r="BM161" s="142" t="s">
        <v>307</v>
      </c>
    </row>
    <row r="162" spans="2:65" s="1" customFormat="1" ht="16.5" customHeight="1">
      <c r="B162" s="31"/>
      <c r="C162" s="173" t="s">
        <v>244</v>
      </c>
      <c r="D162" s="173" t="s">
        <v>614</v>
      </c>
      <c r="E162" s="174" t="s">
        <v>2620</v>
      </c>
      <c r="F162" s="175" t="s">
        <v>2619</v>
      </c>
      <c r="G162" s="176" t="s">
        <v>614</v>
      </c>
      <c r="H162" s="177">
        <v>3150</v>
      </c>
      <c r="I162" s="136">
        <v>21.6</v>
      </c>
      <c r="J162" s="178">
        <f t="shared" si="10"/>
        <v>68040</v>
      </c>
      <c r="K162" s="175" t="s">
        <v>1</v>
      </c>
      <c r="L162" s="179"/>
      <c r="M162" s="180" t="s">
        <v>1</v>
      </c>
      <c r="N162" s="181" t="s">
        <v>42</v>
      </c>
      <c r="P162" s="140">
        <f t="shared" si="11"/>
        <v>0</v>
      </c>
      <c r="Q162" s="140">
        <v>0</v>
      </c>
      <c r="R162" s="140">
        <f t="shared" si="12"/>
        <v>0</v>
      </c>
      <c r="S162" s="140">
        <v>0</v>
      </c>
      <c r="T162" s="141">
        <f t="shared" si="13"/>
        <v>0</v>
      </c>
      <c r="AR162" s="142" t="s">
        <v>1715</v>
      </c>
      <c r="AT162" s="142" t="s">
        <v>614</v>
      </c>
      <c r="AU162" s="142" t="s">
        <v>85</v>
      </c>
      <c r="AY162" s="16" t="s">
        <v>161</v>
      </c>
      <c r="BE162" s="143">
        <f t="shared" si="14"/>
        <v>68040</v>
      </c>
      <c r="BF162" s="143">
        <f t="shared" si="15"/>
        <v>0</v>
      </c>
      <c r="BG162" s="143">
        <f t="shared" si="16"/>
        <v>0</v>
      </c>
      <c r="BH162" s="143">
        <f t="shared" si="17"/>
        <v>0</v>
      </c>
      <c r="BI162" s="143">
        <f t="shared" si="18"/>
        <v>0</v>
      </c>
      <c r="BJ162" s="16" t="s">
        <v>85</v>
      </c>
      <c r="BK162" s="143">
        <f t="shared" si="19"/>
        <v>68040</v>
      </c>
      <c r="BL162" s="16" t="s">
        <v>765</v>
      </c>
      <c r="BM162" s="142" t="s">
        <v>317</v>
      </c>
    </row>
    <row r="163" spans="2:65" s="1" customFormat="1" ht="16.5" customHeight="1">
      <c r="B163" s="31"/>
      <c r="C163" s="131" t="s">
        <v>249</v>
      </c>
      <c r="D163" s="131" t="s">
        <v>164</v>
      </c>
      <c r="E163" s="132" t="s">
        <v>2621</v>
      </c>
      <c r="F163" s="133" t="s">
        <v>2622</v>
      </c>
      <c r="G163" s="134" t="s">
        <v>614</v>
      </c>
      <c r="H163" s="135">
        <v>4400</v>
      </c>
      <c r="I163" s="136">
        <v>3.6</v>
      </c>
      <c r="J163" s="137">
        <f t="shared" si="10"/>
        <v>15840</v>
      </c>
      <c r="K163" s="133" t="s">
        <v>1</v>
      </c>
      <c r="L163" s="31"/>
      <c r="M163" s="138" t="s">
        <v>1</v>
      </c>
      <c r="N163" s="139" t="s">
        <v>42</v>
      </c>
      <c r="P163" s="140">
        <f t="shared" si="11"/>
        <v>0</v>
      </c>
      <c r="Q163" s="140">
        <v>0</v>
      </c>
      <c r="R163" s="140">
        <f t="shared" si="12"/>
        <v>0</v>
      </c>
      <c r="S163" s="140">
        <v>0</v>
      </c>
      <c r="T163" s="141">
        <f t="shared" si="13"/>
        <v>0</v>
      </c>
      <c r="AR163" s="142" t="s">
        <v>765</v>
      </c>
      <c r="AT163" s="142" t="s">
        <v>164</v>
      </c>
      <c r="AU163" s="142" t="s">
        <v>85</v>
      </c>
      <c r="AY163" s="16" t="s">
        <v>161</v>
      </c>
      <c r="BE163" s="143">
        <f t="shared" si="14"/>
        <v>15840</v>
      </c>
      <c r="BF163" s="143">
        <f t="shared" si="15"/>
        <v>0</v>
      </c>
      <c r="BG163" s="143">
        <f t="shared" si="16"/>
        <v>0</v>
      </c>
      <c r="BH163" s="143">
        <f t="shared" si="17"/>
        <v>0</v>
      </c>
      <c r="BI163" s="143">
        <f t="shared" si="18"/>
        <v>0</v>
      </c>
      <c r="BJ163" s="16" t="s">
        <v>85</v>
      </c>
      <c r="BK163" s="143">
        <f t="shared" si="19"/>
        <v>15840</v>
      </c>
      <c r="BL163" s="16" t="s">
        <v>765</v>
      </c>
      <c r="BM163" s="142" t="s">
        <v>329</v>
      </c>
    </row>
    <row r="164" spans="2:65" s="1" customFormat="1" ht="16.5" customHeight="1">
      <c r="B164" s="31"/>
      <c r="C164" s="173" t="s">
        <v>255</v>
      </c>
      <c r="D164" s="173" t="s">
        <v>614</v>
      </c>
      <c r="E164" s="174" t="s">
        <v>2623</v>
      </c>
      <c r="F164" s="175" t="s">
        <v>2622</v>
      </c>
      <c r="G164" s="176" t="s">
        <v>614</v>
      </c>
      <c r="H164" s="177">
        <v>4400</v>
      </c>
      <c r="I164" s="136">
        <v>24.3</v>
      </c>
      <c r="J164" s="178">
        <f t="shared" si="10"/>
        <v>106920</v>
      </c>
      <c r="K164" s="175" t="s">
        <v>1</v>
      </c>
      <c r="L164" s="179"/>
      <c r="M164" s="180" t="s">
        <v>1</v>
      </c>
      <c r="N164" s="181" t="s">
        <v>42</v>
      </c>
      <c r="P164" s="140">
        <f t="shared" si="11"/>
        <v>0</v>
      </c>
      <c r="Q164" s="140">
        <v>0</v>
      </c>
      <c r="R164" s="140">
        <f t="shared" si="12"/>
        <v>0</v>
      </c>
      <c r="S164" s="140">
        <v>0</v>
      </c>
      <c r="T164" s="141">
        <f t="shared" si="13"/>
        <v>0</v>
      </c>
      <c r="AR164" s="142" t="s">
        <v>1715</v>
      </c>
      <c r="AT164" s="142" t="s">
        <v>614</v>
      </c>
      <c r="AU164" s="142" t="s">
        <v>85</v>
      </c>
      <c r="AY164" s="16" t="s">
        <v>161</v>
      </c>
      <c r="BE164" s="143">
        <f t="shared" si="14"/>
        <v>106920</v>
      </c>
      <c r="BF164" s="143">
        <f t="shared" si="15"/>
        <v>0</v>
      </c>
      <c r="BG164" s="143">
        <f t="shared" si="16"/>
        <v>0</v>
      </c>
      <c r="BH164" s="143">
        <f t="shared" si="17"/>
        <v>0</v>
      </c>
      <c r="BI164" s="143">
        <f t="shared" si="18"/>
        <v>0</v>
      </c>
      <c r="BJ164" s="16" t="s">
        <v>85</v>
      </c>
      <c r="BK164" s="143">
        <f t="shared" si="19"/>
        <v>106920</v>
      </c>
      <c r="BL164" s="16" t="s">
        <v>765</v>
      </c>
      <c r="BM164" s="142" t="s">
        <v>343</v>
      </c>
    </row>
    <row r="165" spans="2:65" s="1" customFormat="1" ht="16.5" customHeight="1">
      <c r="B165" s="31"/>
      <c r="C165" s="131" t="s">
        <v>260</v>
      </c>
      <c r="D165" s="131" t="s">
        <v>164</v>
      </c>
      <c r="E165" s="132" t="s">
        <v>2624</v>
      </c>
      <c r="F165" s="133" t="s">
        <v>2625</v>
      </c>
      <c r="G165" s="134" t="s">
        <v>614</v>
      </c>
      <c r="H165" s="135">
        <v>310</v>
      </c>
      <c r="I165" s="136">
        <v>5.4</v>
      </c>
      <c r="J165" s="137">
        <f t="shared" si="10"/>
        <v>1674</v>
      </c>
      <c r="K165" s="133" t="s">
        <v>1</v>
      </c>
      <c r="L165" s="31"/>
      <c r="M165" s="138" t="s">
        <v>1</v>
      </c>
      <c r="N165" s="139" t="s">
        <v>42</v>
      </c>
      <c r="P165" s="140">
        <f t="shared" si="11"/>
        <v>0</v>
      </c>
      <c r="Q165" s="140">
        <v>0</v>
      </c>
      <c r="R165" s="140">
        <f t="shared" si="12"/>
        <v>0</v>
      </c>
      <c r="S165" s="140">
        <v>0</v>
      </c>
      <c r="T165" s="141">
        <f t="shared" si="13"/>
        <v>0</v>
      </c>
      <c r="AR165" s="142" t="s">
        <v>765</v>
      </c>
      <c r="AT165" s="142" t="s">
        <v>164</v>
      </c>
      <c r="AU165" s="142" t="s">
        <v>85</v>
      </c>
      <c r="AY165" s="16" t="s">
        <v>161</v>
      </c>
      <c r="BE165" s="143">
        <f t="shared" si="14"/>
        <v>1674</v>
      </c>
      <c r="BF165" s="143">
        <f t="shared" si="15"/>
        <v>0</v>
      </c>
      <c r="BG165" s="143">
        <f t="shared" si="16"/>
        <v>0</v>
      </c>
      <c r="BH165" s="143">
        <f t="shared" si="17"/>
        <v>0</v>
      </c>
      <c r="BI165" s="143">
        <f t="shared" si="18"/>
        <v>0</v>
      </c>
      <c r="BJ165" s="16" t="s">
        <v>85</v>
      </c>
      <c r="BK165" s="143">
        <f t="shared" si="19"/>
        <v>1674</v>
      </c>
      <c r="BL165" s="16" t="s">
        <v>765</v>
      </c>
      <c r="BM165" s="142" t="s">
        <v>354</v>
      </c>
    </row>
    <row r="166" spans="2:65" s="1" customFormat="1" ht="16.5" customHeight="1">
      <c r="B166" s="31"/>
      <c r="C166" s="173" t="s">
        <v>264</v>
      </c>
      <c r="D166" s="173" t="s">
        <v>614</v>
      </c>
      <c r="E166" s="174" t="s">
        <v>2626</v>
      </c>
      <c r="F166" s="175" t="s">
        <v>2625</v>
      </c>
      <c r="G166" s="176" t="s">
        <v>614</v>
      </c>
      <c r="H166" s="177">
        <v>310</v>
      </c>
      <c r="I166" s="136">
        <v>24.3</v>
      </c>
      <c r="J166" s="178">
        <f t="shared" si="10"/>
        <v>7533</v>
      </c>
      <c r="K166" s="175" t="s">
        <v>1</v>
      </c>
      <c r="L166" s="179"/>
      <c r="M166" s="180" t="s">
        <v>1</v>
      </c>
      <c r="N166" s="181" t="s">
        <v>42</v>
      </c>
      <c r="P166" s="140">
        <f t="shared" si="11"/>
        <v>0</v>
      </c>
      <c r="Q166" s="140">
        <v>0</v>
      </c>
      <c r="R166" s="140">
        <f t="shared" si="12"/>
        <v>0</v>
      </c>
      <c r="S166" s="140">
        <v>0</v>
      </c>
      <c r="T166" s="141">
        <f t="shared" si="13"/>
        <v>0</v>
      </c>
      <c r="AR166" s="142" t="s">
        <v>1715</v>
      </c>
      <c r="AT166" s="142" t="s">
        <v>614</v>
      </c>
      <c r="AU166" s="142" t="s">
        <v>85</v>
      </c>
      <c r="AY166" s="16" t="s">
        <v>161</v>
      </c>
      <c r="BE166" s="143">
        <f t="shared" si="14"/>
        <v>7533</v>
      </c>
      <c r="BF166" s="143">
        <f t="shared" si="15"/>
        <v>0</v>
      </c>
      <c r="BG166" s="143">
        <f t="shared" si="16"/>
        <v>0</v>
      </c>
      <c r="BH166" s="143">
        <f t="shared" si="17"/>
        <v>0</v>
      </c>
      <c r="BI166" s="143">
        <f t="shared" si="18"/>
        <v>0</v>
      </c>
      <c r="BJ166" s="16" t="s">
        <v>85</v>
      </c>
      <c r="BK166" s="143">
        <f t="shared" si="19"/>
        <v>7533</v>
      </c>
      <c r="BL166" s="16" t="s">
        <v>765</v>
      </c>
      <c r="BM166" s="142" t="s">
        <v>363</v>
      </c>
    </row>
    <row r="167" spans="2:65" s="1" customFormat="1" ht="16.5" customHeight="1">
      <c r="B167" s="31"/>
      <c r="C167" s="131" t="s">
        <v>7</v>
      </c>
      <c r="D167" s="131" t="s">
        <v>164</v>
      </c>
      <c r="E167" s="132" t="s">
        <v>2627</v>
      </c>
      <c r="F167" s="133" t="s">
        <v>2628</v>
      </c>
      <c r="G167" s="134" t="s">
        <v>614</v>
      </c>
      <c r="H167" s="135">
        <v>370</v>
      </c>
      <c r="I167" s="136">
        <v>5.4</v>
      </c>
      <c r="J167" s="137">
        <f t="shared" si="10"/>
        <v>1998</v>
      </c>
      <c r="K167" s="133" t="s">
        <v>1</v>
      </c>
      <c r="L167" s="31"/>
      <c r="M167" s="138" t="s">
        <v>1</v>
      </c>
      <c r="N167" s="139" t="s">
        <v>42</v>
      </c>
      <c r="P167" s="140">
        <f t="shared" si="11"/>
        <v>0</v>
      </c>
      <c r="Q167" s="140">
        <v>0</v>
      </c>
      <c r="R167" s="140">
        <f t="shared" si="12"/>
        <v>0</v>
      </c>
      <c r="S167" s="140">
        <v>0</v>
      </c>
      <c r="T167" s="141">
        <f t="shared" si="13"/>
        <v>0</v>
      </c>
      <c r="AR167" s="142" t="s">
        <v>765</v>
      </c>
      <c r="AT167" s="142" t="s">
        <v>164</v>
      </c>
      <c r="AU167" s="142" t="s">
        <v>85</v>
      </c>
      <c r="AY167" s="16" t="s">
        <v>161</v>
      </c>
      <c r="BE167" s="143">
        <f t="shared" si="14"/>
        <v>1998</v>
      </c>
      <c r="BF167" s="143">
        <f t="shared" si="15"/>
        <v>0</v>
      </c>
      <c r="BG167" s="143">
        <f t="shared" si="16"/>
        <v>0</v>
      </c>
      <c r="BH167" s="143">
        <f t="shared" si="17"/>
        <v>0</v>
      </c>
      <c r="BI167" s="143">
        <f t="shared" si="18"/>
        <v>0</v>
      </c>
      <c r="BJ167" s="16" t="s">
        <v>85</v>
      </c>
      <c r="BK167" s="143">
        <f t="shared" si="19"/>
        <v>1998</v>
      </c>
      <c r="BL167" s="16" t="s">
        <v>765</v>
      </c>
      <c r="BM167" s="142" t="s">
        <v>378</v>
      </c>
    </row>
    <row r="168" spans="2:65" s="1" customFormat="1" ht="16.5" customHeight="1">
      <c r="B168" s="31"/>
      <c r="C168" s="173" t="s">
        <v>274</v>
      </c>
      <c r="D168" s="173" t="s">
        <v>614</v>
      </c>
      <c r="E168" s="174" t="s">
        <v>2629</v>
      </c>
      <c r="F168" s="175" t="s">
        <v>2628</v>
      </c>
      <c r="G168" s="176" t="s">
        <v>614</v>
      </c>
      <c r="H168" s="177">
        <v>370</v>
      </c>
      <c r="I168" s="136">
        <v>28.8</v>
      </c>
      <c r="J168" s="178">
        <f t="shared" si="10"/>
        <v>10656</v>
      </c>
      <c r="K168" s="175" t="s">
        <v>1</v>
      </c>
      <c r="L168" s="179"/>
      <c r="M168" s="180" t="s">
        <v>1</v>
      </c>
      <c r="N168" s="181" t="s">
        <v>42</v>
      </c>
      <c r="P168" s="140">
        <f t="shared" si="11"/>
        <v>0</v>
      </c>
      <c r="Q168" s="140">
        <v>0</v>
      </c>
      <c r="R168" s="140">
        <f t="shared" si="12"/>
        <v>0</v>
      </c>
      <c r="S168" s="140">
        <v>0</v>
      </c>
      <c r="T168" s="141">
        <f t="shared" si="13"/>
        <v>0</v>
      </c>
      <c r="AR168" s="142" t="s">
        <v>1715</v>
      </c>
      <c r="AT168" s="142" t="s">
        <v>614</v>
      </c>
      <c r="AU168" s="142" t="s">
        <v>85</v>
      </c>
      <c r="AY168" s="16" t="s">
        <v>161</v>
      </c>
      <c r="BE168" s="143">
        <f t="shared" si="14"/>
        <v>10656</v>
      </c>
      <c r="BF168" s="143">
        <f t="shared" si="15"/>
        <v>0</v>
      </c>
      <c r="BG168" s="143">
        <f t="shared" si="16"/>
        <v>0</v>
      </c>
      <c r="BH168" s="143">
        <f t="shared" si="17"/>
        <v>0</v>
      </c>
      <c r="BI168" s="143">
        <f t="shared" si="18"/>
        <v>0</v>
      </c>
      <c r="BJ168" s="16" t="s">
        <v>85</v>
      </c>
      <c r="BK168" s="143">
        <f t="shared" si="19"/>
        <v>10656</v>
      </c>
      <c r="BL168" s="16" t="s">
        <v>765</v>
      </c>
      <c r="BM168" s="142" t="s">
        <v>391</v>
      </c>
    </row>
    <row r="169" spans="2:65" s="1" customFormat="1" ht="16.5" customHeight="1">
      <c r="B169" s="31"/>
      <c r="C169" s="131" t="s">
        <v>278</v>
      </c>
      <c r="D169" s="131" t="s">
        <v>164</v>
      </c>
      <c r="E169" s="132" t="s">
        <v>2630</v>
      </c>
      <c r="F169" s="133" t="s">
        <v>2631</v>
      </c>
      <c r="G169" s="134" t="s">
        <v>614</v>
      </c>
      <c r="H169" s="135">
        <v>2750</v>
      </c>
      <c r="I169" s="136">
        <v>5.4</v>
      </c>
      <c r="J169" s="137">
        <f t="shared" si="10"/>
        <v>14850</v>
      </c>
      <c r="K169" s="133" t="s">
        <v>1</v>
      </c>
      <c r="L169" s="31"/>
      <c r="M169" s="138" t="s">
        <v>1</v>
      </c>
      <c r="N169" s="139" t="s">
        <v>42</v>
      </c>
      <c r="P169" s="140">
        <f t="shared" si="11"/>
        <v>0</v>
      </c>
      <c r="Q169" s="140">
        <v>0</v>
      </c>
      <c r="R169" s="140">
        <f t="shared" si="12"/>
        <v>0</v>
      </c>
      <c r="S169" s="140">
        <v>0</v>
      </c>
      <c r="T169" s="141">
        <f t="shared" si="13"/>
        <v>0</v>
      </c>
      <c r="AR169" s="142" t="s">
        <v>765</v>
      </c>
      <c r="AT169" s="142" t="s">
        <v>164</v>
      </c>
      <c r="AU169" s="142" t="s">
        <v>85</v>
      </c>
      <c r="AY169" s="16" t="s">
        <v>161</v>
      </c>
      <c r="BE169" s="143">
        <f t="shared" si="14"/>
        <v>14850</v>
      </c>
      <c r="BF169" s="143">
        <f t="shared" si="15"/>
        <v>0</v>
      </c>
      <c r="BG169" s="143">
        <f t="shared" si="16"/>
        <v>0</v>
      </c>
      <c r="BH169" s="143">
        <f t="shared" si="17"/>
        <v>0</v>
      </c>
      <c r="BI169" s="143">
        <f t="shared" si="18"/>
        <v>0</v>
      </c>
      <c r="BJ169" s="16" t="s">
        <v>85</v>
      </c>
      <c r="BK169" s="143">
        <f t="shared" si="19"/>
        <v>14850</v>
      </c>
      <c r="BL169" s="16" t="s">
        <v>765</v>
      </c>
      <c r="BM169" s="142" t="s">
        <v>403</v>
      </c>
    </row>
    <row r="170" spans="2:65" s="1" customFormat="1" ht="16.5" customHeight="1">
      <c r="B170" s="31"/>
      <c r="C170" s="173" t="s">
        <v>282</v>
      </c>
      <c r="D170" s="173" t="s">
        <v>614</v>
      </c>
      <c r="E170" s="174" t="s">
        <v>2632</v>
      </c>
      <c r="F170" s="175" t="s">
        <v>2631</v>
      </c>
      <c r="G170" s="176" t="s">
        <v>614</v>
      </c>
      <c r="H170" s="177">
        <v>2750</v>
      </c>
      <c r="I170" s="136">
        <v>28.8</v>
      </c>
      <c r="J170" s="178">
        <f t="shared" si="10"/>
        <v>79200</v>
      </c>
      <c r="K170" s="175" t="s">
        <v>1</v>
      </c>
      <c r="L170" s="179"/>
      <c r="M170" s="180" t="s">
        <v>1</v>
      </c>
      <c r="N170" s="181" t="s">
        <v>42</v>
      </c>
      <c r="P170" s="140">
        <f t="shared" si="11"/>
        <v>0</v>
      </c>
      <c r="Q170" s="140">
        <v>0</v>
      </c>
      <c r="R170" s="140">
        <f t="shared" si="12"/>
        <v>0</v>
      </c>
      <c r="S170" s="140">
        <v>0</v>
      </c>
      <c r="T170" s="141">
        <f t="shared" si="13"/>
        <v>0</v>
      </c>
      <c r="AR170" s="142" t="s">
        <v>1715</v>
      </c>
      <c r="AT170" s="142" t="s">
        <v>614</v>
      </c>
      <c r="AU170" s="142" t="s">
        <v>85</v>
      </c>
      <c r="AY170" s="16" t="s">
        <v>161</v>
      </c>
      <c r="BE170" s="143">
        <f t="shared" si="14"/>
        <v>79200</v>
      </c>
      <c r="BF170" s="143">
        <f t="shared" si="15"/>
        <v>0</v>
      </c>
      <c r="BG170" s="143">
        <f t="shared" si="16"/>
        <v>0</v>
      </c>
      <c r="BH170" s="143">
        <f t="shared" si="17"/>
        <v>0</v>
      </c>
      <c r="BI170" s="143">
        <f t="shared" si="18"/>
        <v>0</v>
      </c>
      <c r="BJ170" s="16" t="s">
        <v>85</v>
      </c>
      <c r="BK170" s="143">
        <f t="shared" si="19"/>
        <v>79200</v>
      </c>
      <c r="BL170" s="16" t="s">
        <v>765</v>
      </c>
      <c r="BM170" s="142" t="s">
        <v>414</v>
      </c>
    </row>
    <row r="171" spans="2:65" s="1" customFormat="1" ht="16.5" customHeight="1">
      <c r="B171" s="31"/>
      <c r="C171" s="131" t="s">
        <v>286</v>
      </c>
      <c r="D171" s="131" t="s">
        <v>164</v>
      </c>
      <c r="E171" s="132" t="s">
        <v>2633</v>
      </c>
      <c r="F171" s="133" t="s">
        <v>2634</v>
      </c>
      <c r="G171" s="134" t="s">
        <v>614</v>
      </c>
      <c r="H171" s="135">
        <v>1050</v>
      </c>
      <c r="I171" s="136">
        <v>5.4</v>
      </c>
      <c r="J171" s="137">
        <f t="shared" si="10"/>
        <v>5670</v>
      </c>
      <c r="K171" s="133" t="s">
        <v>1</v>
      </c>
      <c r="L171" s="31"/>
      <c r="M171" s="138" t="s">
        <v>1</v>
      </c>
      <c r="N171" s="139" t="s">
        <v>42</v>
      </c>
      <c r="P171" s="140">
        <f t="shared" si="11"/>
        <v>0</v>
      </c>
      <c r="Q171" s="140">
        <v>0</v>
      </c>
      <c r="R171" s="140">
        <f t="shared" si="12"/>
        <v>0</v>
      </c>
      <c r="S171" s="140">
        <v>0</v>
      </c>
      <c r="T171" s="141">
        <f t="shared" si="13"/>
        <v>0</v>
      </c>
      <c r="AR171" s="142" t="s">
        <v>765</v>
      </c>
      <c r="AT171" s="142" t="s">
        <v>164</v>
      </c>
      <c r="AU171" s="142" t="s">
        <v>85</v>
      </c>
      <c r="AY171" s="16" t="s">
        <v>161</v>
      </c>
      <c r="BE171" s="143">
        <f t="shared" si="14"/>
        <v>5670</v>
      </c>
      <c r="BF171" s="143">
        <f t="shared" si="15"/>
        <v>0</v>
      </c>
      <c r="BG171" s="143">
        <f t="shared" si="16"/>
        <v>0</v>
      </c>
      <c r="BH171" s="143">
        <f t="shared" si="17"/>
        <v>0</v>
      </c>
      <c r="BI171" s="143">
        <f t="shared" si="18"/>
        <v>0</v>
      </c>
      <c r="BJ171" s="16" t="s">
        <v>85</v>
      </c>
      <c r="BK171" s="143">
        <f t="shared" si="19"/>
        <v>5670</v>
      </c>
      <c r="BL171" s="16" t="s">
        <v>765</v>
      </c>
      <c r="BM171" s="142" t="s">
        <v>424</v>
      </c>
    </row>
    <row r="172" spans="2:65" s="1" customFormat="1" ht="16.5" customHeight="1">
      <c r="B172" s="31"/>
      <c r="C172" s="173" t="s">
        <v>290</v>
      </c>
      <c r="D172" s="173" t="s">
        <v>614</v>
      </c>
      <c r="E172" s="174" t="s">
        <v>2635</v>
      </c>
      <c r="F172" s="175" t="s">
        <v>2634</v>
      </c>
      <c r="G172" s="176" t="s">
        <v>614</v>
      </c>
      <c r="H172" s="177">
        <v>1050</v>
      </c>
      <c r="I172" s="136">
        <v>36</v>
      </c>
      <c r="J172" s="178">
        <f t="shared" si="10"/>
        <v>37800</v>
      </c>
      <c r="K172" s="175" t="s">
        <v>1</v>
      </c>
      <c r="L172" s="179"/>
      <c r="M172" s="180" t="s">
        <v>1</v>
      </c>
      <c r="N172" s="181" t="s">
        <v>42</v>
      </c>
      <c r="P172" s="140">
        <f t="shared" si="11"/>
        <v>0</v>
      </c>
      <c r="Q172" s="140">
        <v>0</v>
      </c>
      <c r="R172" s="140">
        <f t="shared" si="12"/>
        <v>0</v>
      </c>
      <c r="S172" s="140">
        <v>0</v>
      </c>
      <c r="T172" s="141">
        <f t="shared" si="13"/>
        <v>0</v>
      </c>
      <c r="AR172" s="142" t="s">
        <v>1715</v>
      </c>
      <c r="AT172" s="142" t="s">
        <v>614</v>
      </c>
      <c r="AU172" s="142" t="s">
        <v>85</v>
      </c>
      <c r="AY172" s="16" t="s">
        <v>161</v>
      </c>
      <c r="BE172" s="143">
        <f t="shared" si="14"/>
        <v>37800</v>
      </c>
      <c r="BF172" s="143">
        <f t="shared" si="15"/>
        <v>0</v>
      </c>
      <c r="BG172" s="143">
        <f t="shared" si="16"/>
        <v>0</v>
      </c>
      <c r="BH172" s="143">
        <f t="shared" si="17"/>
        <v>0</v>
      </c>
      <c r="BI172" s="143">
        <f t="shared" si="18"/>
        <v>0</v>
      </c>
      <c r="BJ172" s="16" t="s">
        <v>85</v>
      </c>
      <c r="BK172" s="143">
        <f t="shared" si="19"/>
        <v>37800</v>
      </c>
      <c r="BL172" s="16" t="s">
        <v>765</v>
      </c>
      <c r="BM172" s="142" t="s">
        <v>434</v>
      </c>
    </row>
    <row r="173" spans="2:65" s="1" customFormat="1" ht="16.5" customHeight="1">
      <c r="B173" s="31"/>
      <c r="C173" s="131" t="s">
        <v>294</v>
      </c>
      <c r="D173" s="131" t="s">
        <v>164</v>
      </c>
      <c r="E173" s="132" t="s">
        <v>2636</v>
      </c>
      <c r="F173" s="133" t="s">
        <v>2637</v>
      </c>
      <c r="G173" s="134" t="s">
        <v>614</v>
      </c>
      <c r="H173" s="135">
        <v>295</v>
      </c>
      <c r="I173" s="136">
        <v>5.4</v>
      </c>
      <c r="J173" s="137">
        <f t="shared" si="10"/>
        <v>1593</v>
      </c>
      <c r="K173" s="133" t="s">
        <v>1</v>
      </c>
      <c r="L173" s="31"/>
      <c r="M173" s="138" t="s">
        <v>1</v>
      </c>
      <c r="N173" s="139" t="s">
        <v>42</v>
      </c>
      <c r="P173" s="140">
        <f t="shared" si="11"/>
        <v>0</v>
      </c>
      <c r="Q173" s="140">
        <v>0</v>
      </c>
      <c r="R173" s="140">
        <f t="shared" si="12"/>
        <v>0</v>
      </c>
      <c r="S173" s="140">
        <v>0</v>
      </c>
      <c r="T173" s="141">
        <f t="shared" si="13"/>
        <v>0</v>
      </c>
      <c r="AR173" s="142" t="s">
        <v>765</v>
      </c>
      <c r="AT173" s="142" t="s">
        <v>164</v>
      </c>
      <c r="AU173" s="142" t="s">
        <v>85</v>
      </c>
      <c r="AY173" s="16" t="s">
        <v>161</v>
      </c>
      <c r="BE173" s="143">
        <f t="shared" si="14"/>
        <v>1593</v>
      </c>
      <c r="BF173" s="143">
        <f t="shared" si="15"/>
        <v>0</v>
      </c>
      <c r="BG173" s="143">
        <f t="shared" si="16"/>
        <v>0</v>
      </c>
      <c r="BH173" s="143">
        <f t="shared" si="17"/>
        <v>0</v>
      </c>
      <c r="BI173" s="143">
        <f t="shared" si="18"/>
        <v>0</v>
      </c>
      <c r="BJ173" s="16" t="s">
        <v>85</v>
      </c>
      <c r="BK173" s="143">
        <f t="shared" si="19"/>
        <v>1593</v>
      </c>
      <c r="BL173" s="16" t="s">
        <v>765</v>
      </c>
      <c r="BM173" s="142" t="s">
        <v>444</v>
      </c>
    </row>
    <row r="174" spans="2:65" s="1" customFormat="1" ht="16.5" customHeight="1">
      <c r="B174" s="31"/>
      <c r="C174" s="173" t="s">
        <v>298</v>
      </c>
      <c r="D174" s="173" t="s">
        <v>614</v>
      </c>
      <c r="E174" s="174" t="s">
        <v>2638</v>
      </c>
      <c r="F174" s="175" t="s">
        <v>2637</v>
      </c>
      <c r="G174" s="176" t="s">
        <v>614</v>
      </c>
      <c r="H174" s="177">
        <v>295</v>
      </c>
      <c r="I174" s="136">
        <v>40.5</v>
      </c>
      <c r="J174" s="178">
        <f t="shared" si="10"/>
        <v>11947.5</v>
      </c>
      <c r="K174" s="175" t="s">
        <v>1</v>
      </c>
      <c r="L174" s="179"/>
      <c r="M174" s="180" t="s">
        <v>1</v>
      </c>
      <c r="N174" s="181" t="s">
        <v>42</v>
      </c>
      <c r="P174" s="140">
        <f t="shared" si="11"/>
        <v>0</v>
      </c>
      <c r="Q174" s="140">
        <v>0</v>
      </c>
      <c r="R174" s="140">
        <f t="shared" si="12"/>
        <v>0</v>
      </c>
      <c r="S174" s="140">
        <v>0</v>
      </c>
      <c r="T174" s="141">
        <f t="shared" si="13"/>
        <v>0</v>
      </c>
      <c r="AR174" s="142" t="s">
        <v>1715</v>
      </c>
      <c r="AT174" s="142" t="s">
        <v>614</v>
      </c>
      <c r="AU174" s="142" t="s">
        <v>85</v>
      </c>
      <c r="AY174" s="16" t="s">
        <v>161</v>
      </c>
      <c r="BE174" s="143">
        <f t="shared" si="14"/>
        <v>11947.5</v>
      </c>
      <c r="BF174" s="143">
        <f t="shared" si="15"/>
        <v>0</v>
      </c>
      <c r="BG174" s="143">
        <f t="shared" si="16"/>
        <v>0</v>
      </c>
      <c r="BH174" s="143">
        <f t="shared" si="17"/>
        <v>0</v>
      </c>
      <c r="BI174" s="143">
        <f t="shared" si="18"/>
        <v>0</v>
      </c>
      <c r="BJ174" s="16" t="s">
        <v>85</v>
      </c>
      <c r="BK174" s="143">
        <f t="shared" si="19"/>
        <v>11947.5</v>
      </c>
      <c r="BL174" s="16" t="s">
        <v>765</v>
      </c>
      <c r="BM174" s="142" t="s">
        <v>455</v>
      </c>
    </row>
    <row r="175" spans="2:65" s="1" customFormat="1" ht="16.5" customHeight="1">
      <c r="B175" s="31"/>
      <c r="C175" s="131" t="s">
        <v>303</v>
      </c>
      <c r="D175" s="131" t="s">
        <v>164</v>
      </c>
      <c r="E175" s="132" t="s">
        <v>2639</v>
      </c>
      <c r="F175" s="133" t="s">
        <v>2640</v>
      </c>
      <c r="G175" s="134" t="s">
        <v>614</v>
      </c>
      <c r="H175" s="135">
        <v>85</v>
      </c>
      <c r="I175" s="136">
        <v>9</v>
      </c>
      <c r="J175" s="137">
        <f t="shared" si="10"/>
        <v>765</v>
      </c>
      <c r="K175" s="133" t="s">
        <v>1</v>
      </c>
      <c r="L175" s="31"/>
      <c r="M175" s="138" t="s">
        <v>1</v>
      </c>
      <c r="N175" s="139" t="s">
        <v>42</v>
      </c>
      <c r="P175" s="140">
        <f t="shared" si="11"/>
        <v>0</v>
      </c>
      <c r="Q175" s="140">
        <v>0</v>
      </c>
      <c r="R175" s="140">
        <f t="shared" si="12"/>
        <v>0</v>
      </c>
      <c r="S175" s="140">
        <v>0</v>
      </c>
      <c r="T175" s="141">
        <f t="shared" si="13"/>
        <v>0</v>
      </c>
      <c r="AR175" s="142" t="s">
        <v>765</v>
      </c>
      <c r="AT175" s="142" t="s">
        <v>164</v>
      </c>
      <c r="AU175" s="142" t="s">
        <v>85</v>
      </c>
      <c r="AY175" s="16" t="s">
        <v>161</v>
      </c>
      <c r="BE175" s="143">
        <f t="shared" si="14"/>
        <v>765</v>
      </c>
      <c r="BF175" s="143">
        <f t="shared" si="15"/>
        <v>0</v>
      </c>
      <c r="BG175" s="143">
        <f t="shared" si="16"/>
        <v>0</v>
      </c>
      <c r="BH175" s="143">
        <f t="shared" si="17"/>
        <v>0</v>
      </c>
      <c r="BI175" s="143">
        <f t="shared" si="18"/>
        <v>0</v>
      </c>
      <c r="BJ175" s="16" t="s">
        <v>85</v>
      </c>
      <c r="BK175" s="143">
        <f t="shared" si="19"/>
        <v>765</v>
      </c>
      <c r="BL175" s="16" t="s">
        <v>765</v>
      </c>
      <c r="BM175" s="142" t="s">
        <v>466</v>
      </c>
    </row>
    <row r="176" spans="2:65" s="1" customFormat="1" ht="16.5" customHeight="1">
      <c r="B176" s="31"/>
      <c r="C176" s="173" t="s">
        <v>307</v>
      </c>
      <c r="D176" s="173" t="s">
        <v>614</v>
      </c>
      <c r="E176" s="174" t="s">
        <v>2641</v>
      </c>
      <c r="F176" s="175" t="s">
        <v>2640</v>
      </c>
      <c r="G176" s="176" t="s">
        <v>614</v>
      </c>
      <c r="H176" s="177">
        <v>85</v>
      </c>
      <c r="I176" s="136">
        <v>153</v>
      </c>
      <c r="J176" s="178">
        <f t="shared" si="10"/>
        <v>13005</v>
      </c>
      <c r="K176" s="175" t="s">
        <v>1</v>
      </c>
      <c r="L176" s="179"/>
      <c r="M176" s="180" t="s">
        <v>1</v>
      </c>
      <c r="N176" s="181" t="s">
        <v>42</v>
      </c>
      <c r="P176" s="140">
        <f t="shared" si="11"/>
        <v>0</v>
      </c>
      <c r="Q176" s="140">
        <v>0</v>
      </c>
      <c r="R176" s="140">
        <f t="shared" si="12"/>
        <v>0</v>
      </c>
      <c r="S176" s="140">
        <v>0</v>
      </c>
      <c r="T176" s="141">
        <f t="shared" si="13"/>
        <v>0</v>
      </c>
      <c r="AR176" s="142" t="s">
        <v>1715</v>
      </c>
      <c r="AT176" s="142" t="s">
        <v>614</v>
      </c>
      <c r="AU176" s="142" t="s">
        <v>85</v>
      </c>
      <c r="AY176" s="16" t="s">
        <v>161</v>
      </c>
      <c r="BE176" s="143">
        <f t="shared" si="14"/>
        <v>13005</v>
      </c>
      <c r="BF176" s="143">
        <f t="shared" si="15"/>
        <v>0</v>
      </c>
      <c r="BG176" s="143">
        <f t="shared" si="16"/>
        <v>0</v>
      </c>
      <c r="BH176" s="143">
        <f t="shared" si="17"/>
        <v>0</v>
      </c>
      <c r="BI176" s="143">
        <f t="shared" si="18"/>
        <v>0</v>
      </c>
      <c r="BJ176" s="16" t="s">
        <v>85</v>
      </c>
      <c r="BK176" s="143">
        <f t="shared" si="19"/>
        <v>13005</v>
      </c>
      <c r="BL176" s="16" t="s">
        <v>765</v>
      </c>
      <c r="BM176" s="142" t="s">
        <v>476</v>
      </c>
    </row>
    <row r="177" spans="2:65" s="1" customFormat="1" ht="16.5" customHeight="1">
      <c r="B177" s="31"/>
      <c r="C177" s="131" t="s">
        <v>312</v>
      </c>
      <c r="D177" s="131" t="s">
        <v>164</v>
      </c>
      <c r="E177" s="132" t="s">
        <v>2642</v>
      </c>
      <c r="F177" s="133" t="s">
        <v>2643</v>
      </c>
      <c r="G177" s="134" t="s">
        <v>614</v>
      </c>
      <c r="H177" s="135">
        <v>650</v>
      </c>
      <c r="I177" s="136">
        <v>22.5</v>
      </c>
      <c r="J177" s="137">
        <f t="shared" si="10"/>
        <v>14625</v>
      </c>
      <c r="K177" s="133" t="s">
        <v>1</v>
      </c>
      <c r="L177" s="31"/>
      <c r="M177" s="138" t="s">
        <v>1</v>
      </c>
      <c r="N177" s="139" t="s">
        <v>42</v>
      </c>
      <c r="P177" s="140">
        <f t="shared" si="11"/>
        <v>0</v>
      </c>
      <c r="Q177" s="140">
        <v>0</v>
      </c>
      <c r="R177" s="140">
        <f t="shared" si="12"/>
        <v>0</v>
      </c>
      <c r="S177" s="140">
        <v>0</v>
      </c>
      <c r="T177" s="141">
        <f t="shared" si="13"/>
        <v>0</v>
      </c>
      <c r="AR177" s="142" t="s">
        <v>765</v>
      </c>
      <c r="AT177" s="142" t="s">
        <v>164</v>
      </c>
      <c r="AU177" s="142" t="s">
        <v>85</v>
      </c>
      <c r="AY177" s="16" t="s">
        <v>161</v>
      </c>
      <c r="BE177" s="143">
        <f t="shared" si="14"/>
        <v>14625</v>
      </c>
      <c r="BF177" s="143">
        <f t="shared" si="15"/>
        <v>0</v>
      </c>
      <c r="BG177" s="143">
        <f t="shared" si="16"/>
        <v>0</v>
      </c>
      <c r="BH177" s="143">
        <f t="shared" si="17"/>
        <v>0</v>
      </c>
      <c r="BI177" s="143">
        <f t="shared" si="18"/>
        <v>0</v>
      </c>
      <c r="BJ177" s="16" t="s">
        <v>85</v>
      </c>
      <c r="BK177" s="143">
        <f t="shared" si="19"/>
        <v>14625</v>
      </c>
      <c r="BL177" s="16" t="s">
        <v>765</v>
      </c>
      <c r="BM177" s="142" t="s">
        <v>486</v>
      </c>
    </row>
    <row r="178" spans="2:65" s="1" customFormat="1" ht="16.5" customHeight="1">
      <c r="B178" s="31"/>
      <c r="C178" s="173" t="s">
        <v>317</v>
      </c>
      <c r="D178" s="173" t="s">
        <v>614</v>
      </c>
      <c r="E178" s="174" t="s">
        <v>2644</v>
      </c>
      <c r="F178" s="175" t="s">
        <v>2643</v>
      </c>
      <c r="G178" s="176" t="s">
        <v>614</v>
      </c>
      <c r="H178" s="177">
        <v>650</v>
      </c>
      <c r="I178" s="136">
        <v>9</v>
      </c>
      <c r="J178" s="178">
        <f t="shared" si="10"/>
        <v>5850</v>
      </c>
      <c r="K178" s="175" t="s">
        <v>1</v>
      </c>
      <c r="L178" s="179"/>
      <c r="M178" s="180" t="s">
        <v>1</v>
      </c>
      <c r="N178" s="181" t="s">
        <v>42</v>
      </c>
      <c r="P178" s="140">
        <f t="shared" si="11"/>
        <v>0</v>
      </c>
      <c r="Q178" s="140">
        <v>0</v>
      </c>
      <c r="R178" s="140">
        <f t="shared" si="12"/>
        <v>0</v>
      </c>
      <c r="S178" s="140">
        <v>0</v>
      </c>
      <c r="T178" s="141">
        <f t="shared" si="13"/>
        <v>0</v>
      </c>
      <c r="AR178" s="142" t="s">
        <v>1715</v>
      </c>
      <c r="AT178" s="142" t="s">
        <v>614</v>
      </c>
      <c r="AU178" s="142" t="s">
        <v>85</v>
      </c>
      <c r="AY178" s="16" t="s">
        <v>161</v>
      </c>
      <c r="BE178" s="143">
        <f t="shared" si="14"/>
        <v>5850</v>
      </c>
      <c r="BF178" s="143">
        <f t="shared" si="15"/>
        <v>0</v>
      </c>
      <c r="BG178" s="143">
        <f t="shared" si="16"/>
        <v>0</v>
      </c>
      <c r="BH178" s="143">
        <f t="shared" si="17"/>
        <v>0</v>
      </c>
      <c r="BI178" s="143">
        <f t="shared" si="18"/>
        <v>0</v>
      </c>
      <c r="BJ178" s="16" t="s">
        <v>85</v>
      </c>
      <c r="BK178" s="143">
        <f t="shared" si="19"/>
        <v>5850</v>
      </c>
      <c r="BL178" s="16" t="s">
        <v>765</v>
      </c>
      <c r="BM178" s="142" t="s">
        <v>765</v>
      </c>
    </row>
    <row r="179" spans="2:65" s="1" customFormat="1" ht="16.5" customHeight="1">
      <c r="B179" s="31"/>
      <c r="C179" s="131" t="s">
        <v>323</v>
      </c>
      <c r="D179" s="131" t="s">
        <v>164</v>
      </c>
      <c r="E179" s="132" t="s">
        <v>2645</v>
      </c>
      <c r="F179" s="133" t="s">
        <v>2646</v>
      </c>
      <c r="G179" s="134" t="s">
        <v>614</v>
      </c>
      <c r="H179" s="135">
        <v>180</v>
      </c>
      <c r="I179" s="136">
        <v>22.5</v>
      </c>
      <c r="J179" s="137">
        <f t="shared" si="10"/>
        <v>4050</v>
      </c>
      <c r="K179" s="133" t="s">
        <v>1</v>
      </c>
      <c r="L179" s="31"/>
      <c r="M179" s="138" t="s">
        <v>1</v>
      </c>
      <c r="N179" s="139" t="s">
        <v>42</v>
      </c>
      <c r="P179" s="140">
        <f t="shared" si="11"/>
        <v>0</v>
      </c>
      <c r="Q179" s="140">
        <v>0</v>
      </c>
      <c r="R179" s="140">
        <f t="shared" si="12"/>
        <v>0</v>
      </c>
      <c r="S179" s="140">
        <v>0</v>
      </c>
      <c r="T179" s="141">
        <f t="shared" si="13"/>
        <v>0</v>
      </c>
      <c r="AR179" s="142" t="s">
        <v>765</v>
      </c>
      <c r="AT179" s="142" t="s">
        <v>164</v>
      </c>
      <c r="AU179" s="142" t="s">
        <v>85</v>
      </c>
      <c r="AY179" s="16" t="s">
        <v>161</v>
      </c>
      <c r="BE179" s="143">
        <f t="shared" si="14"/>
        <v>4050</v>
      </c>
      <c r="BF179" s="143">
        <f t="shared" si="15"/>
        <v>0</v>
      </c>
      <c r="BG179" s="143">
        <f t="shared" si="16"/>
        <v>0</v>
      </c>
      <c r="BH179" s="143">
        <f t="shared" si="17"/>
        <v>0</v>
      </c>
      <c r="BI179" s="143">
        <f t="shared" si="18"/>
        <v>0</v>
      </c>
      <c r="BJ179" s="16" t="s">
        <v>85</v>
      </c>
      <c r="BK179" s="143">
        <f t="shared" si="19"/>
        <v>4050</v>
      </c>
      <c r="BL179" s="16" t="s">
        <v>765</v>
      </c>
      <c r="BM179" s="142" t="s">
        <v>775</v>
      </c>
    </row>
    <row r="180" spans="2:65" s="1" customFormat="1" ht="16.5" customHeight="1">
      <c r="B180" s="31"/>
      <c r="C180" s="173" t="s">
        <v>329</v>
      </c>
      <c r="D180" s="173" t="s">
        <v>614</v>
      </c>
      <c r="E180" s="174" t="s">
        <v>2647</v>
      </c>
      <c r="F180" s="175" t="s">
        <v>2646</v>
      </c>
      <c r="G180" s="176" t="s">
        <v>614</v>
      </c>
      <c r="H180" s="177">
        <v>180</v>
      </c>
      <c r="I180" s="136">
        <v>10.8</v>
      </c>
      <c r="J180" s="178">
        <f t="shared" si="10"/>
        <v>1944</v>
      </c>
      <c r="K180" s="175" t="s">
        <v>1</v>
      </c>
      <c r="L180" s="179"/>
      <c r="M180" s="180" t="s">
        <v>1</v>
      </c>
      <c r="N180" s="181" t="s">
        <v>42</v>
      </c>
      <c r="P180" s="140">
        <f t="shared" si="11"/>
        <v>0</v>
      </c>
      <c r="Q180" s="140">
        <v>0</v>
      </c>
      <c r="R180" s="140">
        <f t="shared" si="12"/>
        <v>0</v>
      </c>
      <c r="S180" s="140">
        <v>0</v>
      </c>
      <c r="T180" s="141">
        <f t="shared" si="13"/>
        <v>0</v>
      </c>
      <c r="AR180" s="142" t="s">
        <v>1715</v>
      </c>
      <c r="AT180" s="142" t="s">
        <v>614</v>
      </c>
      <c r="AU180" s="142" t="s">
        <v>85</v>
      </c>
      <c r="AY180" s="16" t="s">
        <v>161</v>
      </c>
      <c r="BE180" s="143">
        <f t="shared" si="14"/>
        <v>1944</v>
      </c>
      <c r="BF180" s="143">
        <f t="shared" si="15"/>
        <v>0</v>
      </c>
      <c r="BG180" s="143">
        <f t="shared" si="16"/>
        <v>0</v>
      </c>
      <c r="BH180" s="143">
        <f t="shared" si="17"/>
        <v>0</v>
      </c>
      <c r="BI180" s="143">
        <f t="shared" si="18"/>
        <v>0</v>
      </c>
      <c r="BJ180" s="16" t="s">
        <v>85</v>
      </c>
      <c r="BK180" s="143">
        <f t="shared" si="19"/>
        <v>1944</v>
      </c>
      <c r="BL180" s="16" t="s">
        <v>765</v>
      </c>
      <c r="BM180" s="142" t="s">
        <v>784</v>
      </c>
    </row>
    <row r="181" spans="2:65" s="1" customFormat="1" ht="16.5" customHeight="1">
      <c r="B181" s="31"/>
      <c r="C181" s="131" t="s">
        <v>337</v>
      </c>
      <c r="D181" s="131" t="s">
        <v>164</v>
      </c>
      <c r="E181" s="132" t="s">
        <v>2648</v>
      </c>
      <c r="F181" s="133" t="s">
        <v>2649</v>
      </c>
      <c r="G181" s="134" t="s">
        <v>614</v>
      </c>
      <c r="H181" s="135">
        <v>420</v>
      </c>
      <c r="I181" s="136">
        <v>13.5</v>
      </c>
      <c r="J181" s="137">
        <f t="shared" si="10"/>
        <v>5670</v>
      </c>
      <c r="K181" s="133" t="s">
        <v>1</v>
      </c>
      <c r="L181" s="31"/>
      <c r="M181" s="138" t="s">
        <v>1</v>
      </c>
      <c r="N181" s="139" t="s">
        <v>42</v>
      </c>
      <c r="P181" s="140">
        <f t="shared" si="11"/>
        <v>0</v>
      </c>
      <c r="Q181" s="140">
        <v>0</v>
      </c>
      <c r="R181" s="140">
        <f t="shared" si="12"/>
        <v>0</v>
      </c>
      <c r="S181" s="140">
        <v>0</v>
      </c>
      <c r="T181" s="141">
        <f t="shared" si="13"/>
        <v>0</v>
      </c>
      <c r="AR181" s="142" t="s">
        <v>765</v>
      </c>
      <c r="AT181" s="142" t="s">
        <v>164</v>
      </c>
      <c r="AU181" s="142" t="s">
        <v>85</v>
      </c>
      <c r="AY181" s="16" t="s">
        <v>161</v>
      </c>
      <c r="BE181" s="143">
        <f t="shared" si="14"/>
        <v>5670</v>
      </c>
      <c r="BF181" s="143">
        <f t="shared" si="15"/>
        <v>0</v>
      </c>
      <c r="BG181" s="143">
        <f t="shared" si="16"/>
        <v>0</v>
      </c>
      <c r="BH181" s="143">
        <f t="shared" si="17"/>
        <v>0</v>
      </c>
      <c r="BI181" s="143">
        <f t="shared" si="18"/>
        <v>0</v>
      </c>
      <c r="BJ181" s="16" t="s">
        <v>85</v>
      </c>
      <c r="BK181" s="143">
        <f t="shared" si="19"/>
        <v>5670</v>
      </c>
      <c r="BL181" s="16" t="s">
        <v>765</v>
      </c>
      <c r="BM181" s="142" t="s">
        <v>795</v>
      </c>
    </row>
    <row r="182" spans="2:65" s="1" customFormat="1" ht="16.5" customHeight="1">
      <c r="B182" s="31"/>
      <c r="C182" s="173" t="s">
        <v>343</v>
      </c>
      <c r="D182" s="173" t="s">
        <v>614</v>
      </c>
      <c r="E182" s="174" t="s">
        <v>2650</v>
      </c>
      <c r="F182" s="175" t="s">
        <v>2649</v>
      </c>
      <c r="G182" s="176" t="s">
        <v>614</v>
      </c>
      <c r="H182" s="177">
        <v>420</v>
      </c>
      <c r="I182" s="136">
        <v>54</v>
      </c>
      <c r="J182" s="178">
        <f t="shared" si="10"/>
        <v>22680</v>
      </c>
      <c r="K182" s="175" t="s">
        <v>1</v>
      </c>
      <c r="L182" s="179"/>
      <c r="M182" s="180" t="s">
        <v>1</v>
      </c>
      <c r="N182" s="181" t="s">
        <v>42</v>
      </c>
      <c r="P182" s="140">
        <f t="shared" si="11"/>
        <v>0</v>
      </c>
      <c r="Q182" s="140">
        <v>0</v>
      </c>
      <c r="R182" s="140">
        <f t="shared" si="12"/>
        <v>0</v>
      </c>
      <c r="S182" s="140">
        <v>0</v>
      </c>
      <c r="T182" s="141">
        <f t="shared" si="13"/>
        <v>0</v>
      </c>
      <c r="AR182" s="142" t="s">
        <v>1715</v>
      </c>
      <c r="AT182" s="142" t="s">
        <v>614</v>
      </c>
      <c r="AU182" s="142" t="s">
        <v>85</v>
      </c>
      <c r="AY182" s="16" t="s">
        <v>161</v>
      </c>
      <c r="BE182" s="143">
        <f t="shared" si="14"/>
        <v>22680</v>
      </c>
      <c r="BF182" s="143">
        <f t="shared" si="15"/>
        <v>0</v>
      </c>
      <c r="BG182" s="143">
        <f t="shared" si="16"/>
        <v>0</v>
      </c>
      <c r="BH182" s="143">
        <f t="shared" si="17"/>
        <v>0</v>
      </c>
      <c r="BI182" s="143">
        <f t="shared" si="18"/>
        <v>0</v>
      </c>
      <c r="BJ182" s="16" t="s">
        <v>85</v>
      </c>
      <c r="BK182" s="143">
        <f t="shared" si="19"/>
        <v>22680</v>
      </c>
      <c r="BL182" s="16" t="s">
        <v>765</v>
      </c>
      <c r="BM182" s="142" t="s">
        <v>805</v>
      </c>
    </row>
    <row r="183" spans="2:65" s="1" customFormat="1" ht="16.5" customHeight="1">
      <c r="B183" s="31"/>
      <c r="C183" s="131" t="s">
        <v>349</v>
      </c>
      <c r="D183" s="131" t="s">
        <v>164</v>
      </c>
      <c r="E183" s="132" t="s">
        <v>2651</v>
      </c>
      <c r="F183" s="133" t="s">
        <v>2652</v>
      </c>
      <c r="G183" s="134" t="s">
        <v>614</v>
      </c>
      <c r="H183" s="135">
        <v>85</v>
      </c>
      <c r="I183" s="136">
        <v>13.5</v>
      </c>
      <c r="J183" s="137">
        <f t="shared" si="10"/>
        <v>1147.5</v>
      </c>
      <c r="K183" s="133" t="s">
        <v>1</v>
      </c>
      <c r="L183" s="31"/>
      <c r="M183" s="138" t="s">
        <v>1</v>
      </c>
      <c r="N183" s="139" t="s">
        <v>42</v>
      </c>
      <c r="P183" s="140">
        <f t="shared" si="11"/>
        <v>0</v>
      </c>
      <c r="Q183" s="140">
        <v>0</v>
      </c>
      <c r="R183" s="140">
        <f t="shared" si="12"/>
        <v>0</v>
      </c>
      <c r="S183" s="140">
        <v>0</v>
      </c>
      <c r="T183" s="141">
        <f t="shared" si="13"/>
        <v>0</v>
      </c>
      <c r="AR183" s="142" t="s">
        <v>765</v>
      </c>
      <c r="AT183" s="142" t="s">
        <v>164</v>
      </c>
      <c r="AU183" s="142" t="s">
        <v>85</v>
      </c>
      <c r="AY183" s="16" t="s">
        <v>161</v>
      </c>
      <c r="BE183" s="143">
        <f t="shared" si="14"/>
        <v>1147.5</v>
      </c>
      <c r="BF183" s="143">
        <f t="shared" si="15"/>
        <v>0</v>
      </c>
      <c r="BG183" s="143">
        <f t="shared" si="16"/>
        <v>0</v>
      </c>
      <c r="BH183" s="143">
        <f t="shared" si="17"/>
        <v>0</v>
      </c>
      <c r="BI183" s="143">
        <f t="shared" si="18"/>
        <v>0</v>
      </c>
      <c r="BJ183" s="16" t="s">
        <v>85</v>
      </c>
      <c r="BK183" s="143">
        <f t="shared" si="19"/>
        <v>1147.5</v>
      </c>
      <c r="BL183" s="16" t="s">
        <v>765</v>
      </c>
      <c r="BM183" s="142" t="s">
        <v>813</v>
      </c>
    </row>
    <row r="184" spans="2:65" s="1" customFormat="1" ht="16.5" customHeight="1">
      <c r="B184" s="31"/>
      <c r="C184" s="173" t="s">
        <v>354</v>
      </c>
      <c r="D184" s="173" t="s">
        <v>614</v>
      </c>
      <c r="E184" s="174" t="s">
        <v>2653</v>
      </c>
      <c r="F184" s="175" t="s">
        <v>2652</v>
      </c>
      <c r="G184" s="176" t="s">
        <v>614</v>
      </c>
      <c r="H184" s="177">
        <v>85</v>
      </c>
      <c r="I184" s="136">
        <v>63</v>
      </c>
      <c r="J184" s="178">
        <f t="shared" si="10"/>
        <v>5355</v>
      </c>
      <c r="K184" s="175" t="s">
        <v>1</v>
      </c>
      <c r="L184" s="179"/>
      <c r="M184" s="180" t="s">
        <v>1</v>
      </c>
      <c r="N184" s="181" t="s">
        <v>42</v>
      </c>
      <c r="P184" s="140">
        <f t="shared" si="11"/>
        <v>0</v>
      </c>
      <c r="Q184" s="140">
        <v>0</v>
      </c>
      <c r="R184" s="140">
        <f t="shared" si="12"/>
        <v>0</v>
      </c>
      <c r="S184" s="140">
        <v>0</v>
      </c>
      <c r="T184" s="141">
        <f t="shared" si="13"/>
        <v>0</v>
      </c>
      <c r="AR184" s="142" t="s">
        <v>1715</v>
      </c>
      <c r="AT184" s="142" t="s">
        <v>614</v>
      </c>
      <c r="AU184" s="142" t="s">
        <v>85</v>
      </c>
      <c r="AY184" s="16" t="s">
        <v>161</v>
      </c>
      <c r="BE184" s="143">
        <f t="shared" si="14"/>
        <v>5355</v>
      </c>
      <c r="BF184" s="143">
        <f t="shared" si="15"/>
        <v>0</v>
      </c>
      <c r="BG184" s="143">
        <f t="shared" si="16"/>
        <v>0</v>
      </c>
      <c r="BH184" s="143">
        <f t="shared" si="17"/>
        <v>0</v>
      </c>
      <c r="BI184" s="143">
        <f t="shared" si="18"/>
        <v>0</v>
      </c>
      <c r="BJ184" s="16" t="s">
        <v>85</v>
      </c>
      <c r="BK184" s="143">
        <f t="shared" si="19"/>
        <v>5355</v>
      </c>
      <c r="BL184" s="16" t="s">
        <v>765</v>
      </c>
      <c r="BM184" s="142" t="s">
        <v>823</v>
      </c>
    </row>
    <row r="185" spans="2:65" s="1" customFormat="1" ht="16.5" customHeight="1">
      <c r="B185" s="31"/>
      <c r="C185" s="131" t="s">
        <v>358</v>
      </c>
      <c r="D185" s="131" t="s">
        <v>164</v>
      </c>
      <c r="E185" s="132" t="s">
        <v>2654</v>
      </c>
      <c r="F185" s="133" t="s">
        <v>2655</v>
      </c>
      <c r="G185" s="134" t="s">
        <v>614</v>
      </c>
      <c r="H185" s="135">
        <v>55</v>
      </c>
      <c r="I185" s="136">
        <v>9</v>
      </c>
      <c r="J185" s="137">
        <f t="shared" si="10"/>
        <v>495</v>
      </c>
      <c r="K185" s="133" t="s">
        <v>1</v>
      </c>
      <c r="L185" s="31"/>
      <c r="M185" s="138" t="s">
        <v>1</v>
      </c>
      <c r="N185" s="139" t="s">
        <v>42</v>
      </c>
      <c r="P185" s="140">
        <f t="shared" si="11"/>
        <v>0</v>
      </c>
      <c r="Q185" s="140">
        <v>0</v>
      </c>
      <c r="R185" s="140">
        <f t="shared" si="12"/>
        <v>0</v>
      </c>
      <c r="S185" s="140">
        <v>0</v>
      </c>
      <c r="T185" s="141">
        <f t="shared" si="13"/>
        <v>0</v>
      </c>
      <c r="AR185" s="142" t="s">
        <v>765</v>
      </c>
      <c r="AT185" s="142" t="s">
        <v>164</v>
      </c>
      <c r="AU185" s="142" t="s">
        <v>85</v>
      </c>
      <c r="AY185" s="16" t="s">
        <v>161</v>
      </c>
      <c r="BE185" s="143">
        <f t="shared" si="14"/>
        <v>495</v>
      </c>
      <c r="BF185" s="143">
        <f t="shared" si="15"/>
        <v>0</v>
      </c>
      <c r="BG185" s="143">
        <f t="shared" si="16"/>
        <v>0</v>
      </c>
      <c r="BH185" s="143">
        <f t="shared" si="17"/>
        <v>0</v>
      </c>
      <c r="BI185" s="143">
        <f t="shared" si="18"/>
        <v>0</v>
      </c>
      <c r="BJ185" s="16" t="s">
        <v>85</v>
      </c>
      <c r="BK185" s="143">
        <f t="shared" si="19"/>
        <v>495</v>
      </c>
      <c r="BL185" s="16" t="s">
        <v>765</v>
      </c>
      <c r="BM185" s="142" t="s">
        <v>833</v>
      </c>
    </row>
    <row r="186" spans="2:65" s="1" customFormat="1" ht="16.5" customHeight="1">
      <c r="B186" s="31"/>
      <c r="C186" s="173" t="s">
        <v>363</v>
      </c>
      <c r="D186" s="173" t="s">
        <v>614</v>
      </c>
      <c r="E186" s="174" t="s">
        <v>2656</v>
      </c>
      <c r="F186" s="175" t="s">
        <v>2655</v>
      </c>
      <c r="G186" s="176" t="s">
        <v>614</v>
      </c>
      <c r="H186" s="177">
        <v>55</v>
      </c>
      <c r="I186" s="136">
        <v>18</v>
      </c>
      <c r="J186" s="178">
        <f t="shared" si="10"/>
        <v>990</v>
      </c>
      <c r="K186" s="175" t="s">
        <v>1</v>
      </c>
      <c r="L186" s="179"/>
      <c r="M186" s="180" t="s">
        <v>1</v>
      </c>
      <c r="N186" s="181" t="s">
        <v>42</v>
      </c>
      <c r="P186" s="140">
        <f t="shared" si="11"/>
        <v>0</v>
      </c>
      <c r="Q186" s="140">
        <v>0</v>
      </c>
      <c r="R186" s="140">
        <f t="shared" si="12"/>
        <v>0</v>
      </c>
      <c r="S186" s="140">
        <v>0</v>
      </c>
      <c r="T186" s="141">
        <f t="shared" si="13"/>
        <v>0</v>
      </c>
      <c r="AR186" s="142" t="s">
        <v>1715</v>
      </c>
      <c r="AT186" s="142" t="s">
        <v>614</v>
      </c>
      <c r="AU186" s="142" t="s">
        <v>85</v>
      </c>
      <c r="AY186" s="16" t="s">
        <v>161</v>
      </c>
      <c r="BE186" s="143">
        <f t="shared" si="14"/>
        <v>990</v>
      </c>
      <c r="BF186" s="143">
        <f t="shared" si="15"/>
        <v>0</v>
      </c>
      <c r="BG186" s="143">
        <f t="shared" si="16"/>
        <v>0</v>
      </c>
      <c r="BH186" s="143">
        <f t="shared" si="17"/>
        <v>0</v>
      </c>
      <c r="BI186" s="143">
        <f t="shared" si="18"/>
        <v>0</v>
      </c>
      <c r="BJ186" s="16" t="s">
        <v>85</v>
      </c>
      <c r="BK186" s="143">
        <f t="shared" si="19"/>
        <v>990</v>
      </c>
      <c r="BL186" s="16" t="s">
        <v>765</v>
      </c>
      <c r="BM186" s="142" t="s">
        <v>847</v>
      </c>
    </row>
    <row r="187" spans="2:65" s="1" customFormat="1" ht="21.75" customHeight="1">
      <c r="B187" s="31"/>
      <c r="C187" s="131" t="s">
        <v>371</v>
      </c>
      <c r="D187" s="131" t="s">
        <v>164</v>
      </c>
      <c r="E187" s="132" t="s">
        <v>2657</v>
      </c>
      <c r="F187" s="133" t="s">
        <v>2658</v>
      </c>
      <c r="G187" s="134" t="s">
        <v>1665</v>
      </c>
      <c r="H187" s="135">
        <v>295</v>
      </c>
      <c r="I187" s="136">
        <v>18</v>
      </c>
      <c r="J187" s="137">
        <f t="shared" si="10"/>
        <v>5310</v>
      </c>
      <c r="K187" s="133" t="s">
        <v>1</v>
      </c>
      <c r="L187" s="31"/>
      <c r="M187" s="138" t="s">
        <v>1</v>
      </c>
      <c r="N187" s="139" t="s">
        <v>42</v>
      </c>
      <c r="P187" s="140">
        <f t="shared" si="11"/>
        <v>0</v>
      </c>
      <c r="Q187" s="140">
        <v>0</v>
      </c>
      <c r="R187" s="140">
        <f t="shared" si="12"/>
        <v>0</v>
      </c>
      <c r="S187" s="140">
        <v>0</v>
      </c>
      <c r="T187" s="141">
        <f t="shared" si="13"/>
        <v>0</v>
      </c>
      <c r="AR187" s="142" t="s">
        <v>765</v>
      </c>
      <c r="AT187" s="142" t="s">
        <v>164</v>
      </c>
      <c r="AU187" s="142" t="s">
        <v>85</v>
      </c>
      <c r="AY187" s="16" t="s">
        <v>161</v>
      </c>
      <c r="BE187" s="143">
        <f t="shared" si="14"/>
        <v>5310</v>
      </c>
      <c r="BF187" s="143">
        <f t="shared" si="15"/>
        <v>0</v>
      </c>
      <c r="BG187" s="143">
        <f t="shared" si="16"/>
        <v>0</v>
      </c>
      <c r="BH187" s="143">
        <f t="shared" si="17"/>
        <v>0</v>
      </c>
      <c r="BI187" s="143">
        <f t="shared" si="18"/>
        <v>0</v>
      </c>
      <c r="BJ187" s="16" t="s">
        <v>85</v>
      </c>
      <c r="BK187" s="143">
        <f t="shared" si="19"/>
        <v>5310</v>
      </c>
      <c r="BL187" s="16" t="s">
        <v>765</v>
      </c>
      <c r="BM187" s="142" t="s">
        <v>860</v>
      </c>
    </row>
    <row r="188" spans="2:65" s="1" customFormat="1" ht="21.75" customHeight="1">
      <c r="B188" s="31"/>
      <c r="C188" s="131" t="s">
        <v>378</v>
      </c>
      <c r="D188" s="131" t="s">
        <v>164</v>
      </c>
      <c r="E188" s="132" t="s">
        <v>2659</v>
      </c>
      <c r="F188" s="133" t="s">
        <v>2660</v>
      </c>
      <c r="G188" s="134" t="s">
        <v>1665</v>
      </c>
      <c r="H188" s="135">
        <v>65</v>
      </c>
      <c r="I188" s="136">
        <v>19.8</v>
      </c>
      <c r="J188" s="137">
        <f t="shared" si="10"/>
        <v>1287</v>
      </c>
      <c r="K188" s="133" t="s">
        <v>1</v>
      </c>
      <c r="L188" s="31"/>
      <c r="M188" s="138" t="s">
        <v>1</v>
      </c>
      <c r="N188" s="139" t="s">
        <v>42</v>
      </c>
      <c r="P188" s="140">
        <f t="shared" si="11"/>
        <v>0</v>
      </c>
      <c r="Q188" s="140">
        <v>0</v>
      </c>
      <c r="R188" s="140">
        <f t="shared" si="12"/>
        <v>0</v>
      </c>
      <c r="S188" s="140">
        <v>0</v>
      </c>
      <c r="T188" s="141">
        <f t="shared" si="13"/>
        <v>0</v>
      </c>
      <c r="AR188" s="142" t="s">
        <v>765</v>
      </c>
      <c r="AT188" s="142" t="s">
        <v>164</v>
      </c>
      <c r="AU188" s="142" t="s">
        <v>85</v>
      </c>
      <c r="AY188" s="16" t="s">
        <v>161</v>
      </c>
      <c r="BE188" s="143">
        <f t="shared" si="14"/>
        <v>1287</v>
      </c>
      <c r="BF188" s="143">
        <f t="shared" si="15"/>
        <v>0</v>
      </c>
      <c r="BG188" s="143">
        <f t="shared" si="16"/>
        <v>0</v>
      </c>
      <c r="BH188" s="143">
        <f t="shared" si="17"/>
        <v>0</v>
      </c>
      <c r="BI188" s="143">
        <f t="shared" si="18"/>
        <v>0</v>
      </c>
      <c r="BJ188" s="16" t="s">
        <v>85</v>
      </c>
      <c r="BK188" s="143">
        <f t="shared" si="19"/>
        <v>1287</v>
      </c>
      <c r="BL188" s="16" t="s">
        <v>765</v>
      </c>
      <c r="BM188" s="142" t="s">
        <v>874</v>
      </c>
    </row>
    <row r="189" spans="2:65" s="1" customFormat="1" ht="21.75" customHeight="1">
      <c r="B189" s="31"/>
      <c r="C189" s="131" t="s">
        <v>385</v>
      </c>
      <c r="D189" s="131" t="s">
        <v>164</v>
      </c>
      <c r="E189" s="132" t="s">
        <v>2661</v>
      </c>
      <c r="F189" s="133" t="s">
        <v>2662</v>
      </c>
      <c r="G189" s="134" t="s">
        <v>1665</v>
      </c>
      <c r="H189" s="135">
        <v>85</v>
      </c>
      <c r="I189" s="136">
        <v>24.3</v>
      </c>
      <c r="J189" s="137">
        <f t="shared" si="10"/>
        <v>2065.5</v>
      </c>
      <c r="K189" s="133" t="s">
        <v>1</v>
      </c>
      <c r="L189" s="31"/>
      <c r="M189" s="138" t="s">
        <v>1</v>
      </c>
      <c r="N189" s="139" t="s">
        <v>42</v>
      </c>
      <c r="P189" s="140">
        <f t="shared" si="11"/>
        <v>0</v>
      </c>
      <c r="Q189" s="140">
        <v>0</v>
      </c>
      <c r="R189" s="140">
        <f t="shared" si="12"/>
        <v>0</v>
      </c>
      <c r="S189" s="140">
        <v>0</v>
      </c>
      <c r="T189" s="141">
        <f t="shared" si="13"/>
        <v>0</v>
      </c>
      <c r="AR189" s="142" t="s">
        <v>765</v>
      </c>
      <c r="AT189" s="142" t="s">
        <v>164</v>
      </c>
      <c r="AU189" s="142" t="s">
        <v>85</v>
      </c>
      <c r="AY189" s="16" t="s">
        <v>161</v>
      </c>
      <c r="BE189" s="143">
        <f t="shared" si="14"/>
        <v>2065.5</v>
      </c>
      <c r="BF189" s="143">
        <f t="shared" si="15"/>
        <v>0</v>
      </c>
      <c r="BG189" s="143">
        <f t="shared" si="16"/>
        <v>0</v>
      </c>
      <c r="BH189" s="143">
        <f t="shared" si="17"/>
        <v>0</v>
      </c>
      <c r="BI189" s="143">
        <f t="shared" si="18"/>
        <v>0</v>
      </c>
      <c r="BJ189" s="16" t="s">
        <v>85</v>
      </c>
      <c r="BK189" s="143">
        <f t="shared" si="19"/>
        <v>2065.5</v>
      </c>
      <c r="BL189" s="16" t="s">
        <v>765</v>
      </c>
      <c r="BM189" s="142" t="s">
        <v>885</v>
      </c>
    </row>
    <row r="190" spans="2:65" s="1" customFormat="1" ht="21.75" customHeight="1">
      <c r="B190" s="31"/>
      <c r="C190" s="131" t="s">
        <v>391</v>
      </c>
      <c r="D190" s="131" t="s">
        <v>164</v>
      </c>
      <c r="E190" s="132" t="s">
        <v>2663</v>
      </c>
      <c r="F190" s="133" t="s">
        <v>2664</v>
      </c>
      <c r="G190" s="134" t="s">
        <v>1665</v>
      </c>
      <c r="H190" s="135">
        <v>10</v>
      </c>
      <c r="I190" s="136">
        <v>61.2</v>
      </c>
      <c r="J190" s="137">
        <f t="shared" si="10"/>
        <v>612</v>
      </c>
      <c r="K190" s="133" t="s">
        <v>1</v>
      </c>
      <c r="L190" s="31"/>
      <c r="M190" s="138" t="s">
        <v>1</v>
      </c>
      <c r="N190" s="139" t="s">
        <v>42</v>
      </c>
      <c r="P190" s="140">
        <f t="shared" si="11"/>
        <v>0</v>
      </c>
      <c r="Q190" s="140">
        <v>0</v>
      </c>
      <c r="R190" s="140">
        <f t="shared" si="12"/>
        <v>0</v>
      </c>
      <c r="S190" s="140">
        <v>0</v>
      </c>
      <c r="T190" s="141">
        <f t="shared" si="13"/>
        <v>0</v>
      </c>
      <c r="AR190" s="142" t="s">
        <v>765</v>
      </c>
      <c r="AT190" s="142" t="s">
        <v>164</v>
      </c>
      <c r="AU190" s="142" t="s">
        <v>85</v>
      </c>
      <c r="AY190" s="16" t="s">
        <v>161</v>
      </c>
      <c r="BE190" s="143">
        <f t="shared" si="14"/>
        <v>612</v>
      </c>
      <c r="BF190" s="143">
        <f t="shared" si="15"/>
        <v>0</v>
      </c>
      <c r="BG190" s="143">
        <f t="shared" si="16"/>
        <v>0</v>
      </c>
      <c r="BH190" s="143">
        <f t="shared" si="17"/>
        <v>0</v>
      </c>
      <c r="BI190" s="143">
        <f t="shared" si="18"/>
        <v>0</v>
      </c>
      <c r="BJ190" s="16" t="s">
        <v>85</v>
      </c>
      <c r="BK190" s="143">
        <f t="shared" si="19"/>
        <v>612</v>
      </c>
      <c r="BL190" s="16" t="s">
        <v>765</v>
      </c>
      <c r="BM190" s="142" t="s">
        <v>895</v>
      </c>
    </row>
    <row r="191" spans="2:65" s="1" customFormat="1" ht="21.75" customHeight="1">
      <c r="B191" s="31"/>
      <c r="C191" s="131" t="s">
        <v>397</v>
      </c>
      <c r="D191" s="131" t="s">
        <v>164</v>
      </c>
      <c r="E191" s="132" t="s">
        <v>2665</v>
      </c>
      <c r="F191" s="133" t="s">
        <v>2666</v>
      </c>
      <c r="G191" s="134" t="s">
        <v>1665</v>
      </c>
      <c r="H191" s="135">
        <v>2</v>
      </c>
      <c r="I191" s="136">
        <v>64.8</v>
      </c>
      <c r="J191" s="137">
        <f t="shared" si="10"/>
        <v>129.6</v>
      </c>
      <c r="K191" s="133" t="s">
        <v>1</v>
      </c>
      <c r="L191" s="31"/>
      <c r="M191" s="138" t="s">
        <v>1</v>
      </c>
      <c r="N191" s="139" t="s">
        <v>42</v>
      </c>
      <c r="P191" s="140">
        <f t="shared" si="11"/>
        <v>0</v>
      </c>
      <c r="Q191" s="140">
        <v>0</v>
      </c>
      <c r="R191" s="140">
        <f t="shared" si="12"/>
        <v>0</v>
      </c>
      <c r="S191" s="140">
        <v>0</v>
      </c>
      <c r="T191" s="141">
        <f t="shared" si="13"/>
        <v>0</v>
      </c>
      <c r="AR191" s="142" t="s">
        <v>765</v>
      </c>
      <c r="AT191" s="142" t="s">
        <v>164</v>
      </c>
      <c r="AU191" s="142" t="s">
        <v>85</v>
      </c>
      <c r="AY191" s="16" t="s">
        <v>161</v>
      </c>
      <c r="BE191" s="143">
        <f t="shared" si="14"/>
        <v>129.6</v>
      </c>
      <c r="BF191" s="143">
        <f t="shared" si="15"/>
        <v>0</v>
      </c>
      <c r="BG191" s="143">
        <f t="shared" si="16"/>
        <v>0</v>
      </c>
      <c r="BH191" s="143">
        <f t="shared" si="17"/>
        <v>0</v>
      </c>
      <c r="BI191" s="143">
        <f t="shared" si="18"/>
        <v>0</v>
      </c>
      <c r="BJ191" s="16" t="s">
        <v>85</v>
      </c>
      <c r="BK191" s="143">
        <f t="shared" si="19"/>
        <v>129.6</v>
      </c>
      <c r="BL191" s="16" t="s">
        <v>765</v>
      </c>
      <c r="BM191" s="142" t="s">
        <v>904</v>
      </c>
    </row>
    <row r="192" spans="2:65" s="11" customFormat="1" ht="22.9" customHeight="1">
      <c r="B192" s="119"/>
      <c r="D192" s="120" t="s">
        <v>76</v>
      </c>
      <c r="E192" s="129" t="s">
        <v>2218</v>
      </c>
      <c r="F192" s="129" t="s">
        <v>2667</v>
      </c>
      <c r="I192" s="122"/>
      <c r="J192" s="130">
        <f>BK192</f>
        <v>0</v>
      </c>
      <c r="L192" s="119"/>
      <c r="M192" s="124"/>
      <c r="P192" s="125">
        <v>0</v>
      </c>
      <c r="R192" s="125">
        <v>0</v>
      </c>
      <c r="T192" s="126">
        <v>0</v>
      </c>
      <c r="AR192" s="120" t="s">
        <v>85</v>
      </c>
      <c r="AT192" s="127" t="s">
        <v>76</v>
      </c>
      <c r="AU192" s="127" t="s">
        <v>85</v>
      </c>
      <c r="AY192" s="120" t="s">
        <v>161</v>
      </c>
      <c r="BK192" s="128">
        <v>0</v>
      </c>
    </row>
    <row r="193" spans="2:65" s="11" customFormat="1" ht="25.9" customHeight="1">
      <c r="B193" s="119"/>
      <c r="D193" s="120" t="s">
        <v>76</v>
      </c>
      <c r="E193" s="121" t="s">
        <v>2226</v>
      </c>
      <c r="F193" s="121" t="s">
        <v>2668</v>
      </c>
      <c r="I193" s="122"/>
      <c r="J193" s="123">
        <f>BK193</f>
        <v>615391.19999999995</v>
      </c>
      <c r="L193" s="119"/>
      <c r="M193" s="124"/>
      <c r="P193" s="125">
        <f>SUM(P194:P246)</f>
        <v>0</v>
      </c>
      <c r="R193" s="125">
        <f>SUM(R194:R246)</f>
        <v>0</v>
      </c>
      <c r="T193" s="126">
        <f>SUM(T194:T246)</f>
        <v>0</v>
      </c>
      <c r="AR193" s="120" t="s">
        <v>85</v>
      </c>
      <c r="AT193" s="127" t="s">
        <v>76</v>
      </c>
      <c r="AU193" s="127" t="s">
        <v>77</v>
      </c>
      <c r="AY193" s="120" t="s">
        <v>161</v>
      </c>
      <c r="BK193" s="128">
        <f>SUM(BK194:BK246)</f>
        <v>615391.19999999995</v>
      </c>
    </row>
    <row r="194" spans="2:65" s="1" customFormat="1" ht="16.5" customHeight="1">
      <c r="B194" s="31"/>
      <c r="C194" s="131" t="s">
        <v>403</v>
      </c>
      <c r="D194" s="131" t="s">
        <v>164</v>
      </c>
      <c r="E194" s="132" t="s">
        <v>2669</v>
      </c>
      <c r="F194" s="133" t="s">
        <v>2670</v>
      </c>
      <c r="G194" s="134" t="s">
        <v>1665</v>
      </c>
      <c r="H194" s="135">
        <v>18</v>
      </c>
      <c r="I194" s="136">
        <v>270</v>
      </c>
      <c r="J194" s="137">
        <f>ROUND(I194*H194,2)</f>
        <v>4860</v>
      </c>
      <c r="K194" s="133" t="s">
        <v>1</v>
      </c>
      <c r="L194" s="31"/>
      <c r="M194" s="138" t="s">
        <v>1</v>
      </c>
      <c r="N194" s="139" t="s">
        <v>42</v>
      </c>
      <c r="P194" s="140">
        <f>O194*H194</f>
        <v>0</v>
      </c>
      <c r="Q194" s="140">
        <v>0</v>
      </c>
      <c r="R194" s="140">
        <f>Q194*H194</f>
        <v>0</v>
      </c>
      <c r="S194" s="140">
        <v>0</v>
      </c>
      <c r="T194" s="141">
        <f>S194*H194</f>
        <v>0</v>
      </c>
      <c r="AR194" s="142" t="s">
        <v>765</v>
      </c>
      <c r="AT194" s="142" t="s">
        <v>164</v>
      </c>
      <c r="AU194" s="142" t="s">
        <v>85</v>
      </c>
      <c r="AY194" s="16" t="s">
        <v>161</v>
      </c>
      <c r="BE194" s="143">
        <f>IF(N194="základní",J194,0)</f>
        <v>4860</v>
      </c>
      <c r="BF194" s="143">
        <f>IF(N194="snížená",J194,0)</f>
        <v>0</v>
      </c>
      <c r="BG194" s="143">
        <f>IF(N194="zákl. přenesená",J194,0)</f>
        <v>0</v>
      </c>
      <c r="BH194" s="143">
        <f>IF(N194="sníž. přenesená",J194,0)</f>
        <v>0</v>
      </c>
      <c r="BI194" s="143">
        <f>IF(N194="nulová",J194,0)</f>
        <v>0</v>
      </c>
      <c r="BJ194" s="16" t="s">
        <v>85</v>
      </c>
      <c r="BK194" s="143">
        <f>ROUND(I194*H194,2)</f>
        <v>4860</v>
      </c>
      <c r="BL194" s="16" t="s">
        <v>765</v>
      </c>
      <c r="BM194" s="142" t="s">
        <v>915</v>
      </c>
    </row>
    <row r="195" spans="2:65" s="1" customFormat="1" ht="16.5" customHeight="1">
      <c r="B195" s="31"/>
      <c r="C195" s="173" t="s">
        <v>410</v>
      </c>
      <c r="D195" s="173" t="s">
        <v>614</v>
      </c>
      <c r="E195" s="174" t="s">
        <v>2671</v>
      </c>
      <c r="F195" s="175" t="s">
        <v>2670</v>
      </c>
      <c r="G195" s="176" t="s">
        <v>1665</v>
      </c>
      <c r="H195" s="177">
        <v>18</v>
      </c>
      <c r="I195" s="136">
        <v>2700</v>
      </c>
      <c r="J195" s="178">
        <f>ROUND(I195*H195,2)</f>
        <v>48600</v>
      </c>
      <c r="K195" s="175" t="s">
        <v>1</v>
      </c>
      <c r="L195" s="179"/>
      <c r="M195" s="180" t="s">
        <v>1</v>
      </c>
      <c r="N195" s="181" t="s">
        <v>42</v>
      </c>
      <c r="P195" s="140">
        <f>O195*H195</f>
        <v>0</v>
      </c>
      <c r="Q195" s="140">
        <v>0</v>
      </c>
      <c r="R195" s="140">
        <f>Q195*H195</f>
        <v>0</v>
      </c>
      <c r="S195" s="140">
        <v>0</v>
      </c>
      <c r="T195" s="141">
        <f>S195*H195</f>
        <v>0</v>
      </c>
      <c r="AR195" s="142" t="s">
        <v>1715</v>
      </c>
      <c r="AT195" s="142" t="s">
        <v>614</v>
      </c>
      <c r="AU195" s="142" t="s">
        <v>85</v>
      </c>
      <c r="AY195" s="16" t="s">
        <v>161</v>
      </c>
      <c r="BE195" s="143">
        <f>IF(N195="základní",J195,0)</f>
        <v>48600</v>
      </c>
      <c r="BF195" s="143">
        <f>IF(N195="snížená",J195,0)</f>
        <v>0</v>
      </c>
      <c r="BG195" s="143">
        <f>IF(N195="zákl. přenesená",J195,0)</f>
        <v>0</v>
      </c>
      <c r="BH195" s="143">
        <f>IF(N195="sníž. přenesená",J195,0)</f>
        <v>0</v>
      </c>
      <c r="BI195" s="143">
        <f>IF(N195="nulová",J195,0)</f>
        <v>0</v>
      </c>
      <c r="BJ195" s="16" t="s">
        <v>85</v>
      </c>
      <c r="BK195" s="143">
        <f>ROUND(I195*H195,2)</f>
        <v>48600</v>
      </c>
      <c r="BL195" s="16" t="s">
        <v>765</v>
      </c>
      <c r="BM195" s="142" t="s">
        <v>925</v>
      </c>
    </row>
    <row r="196" spans="2:65" s="1" customFormat="1" ht="107.25">
      <c r="B196" s="31"/>
      <c r="D196" s="144" t="s">
        <v>171</v>
      </c>
      <c r="F196" s="145" t="s">
        <v>2672</v>
      </c>
      <c r="I196" s="146"/>
      <c r="L196" s="31"/>
      <c r="M196" s="147"/>
      <c r="T196" s="55"/>
      <c r="AT196" s="16" t="s">
        <v>171</v>
      </c>
      <c r="AU196" s="16" t="s">
        <v>85</v>
      </c>
    </row>
    <row r="197" spans="2:65" s="1" customFormat="1" ht="16.5" customHeight="1">
      <c r="B197" s="31"/>
      <c r="C197" s="131" t="s">
        <v>414</v>
      </c>
      <c r="D197" s="131" t="s">
        <v>164</v>
      </c>
      <c r="E197" s="132" t="s">
        <v>2673</v>
      </c>
      <c r="F197" s="133" t="s">
        <v>2674</v>
      </c>
      <c r="G197" s="134" t="s">
        <v>1665</v>
      </c>
      <c r="H197" s="135">
        <v>10</v>
      </c>
      <c r="I197" s="136">
        <v>270</v>
      </c>
      <c r="J197" s="137">
        <f>ROUND(I197*H197,2)</f>
        <v>2700</v>
      </c>
      <c r="K197" s="133" t="s">
        <v>1</v>
      </c>
      <c r="L197" s="31"/>
      <c r="M197" s="138" t="s">
        <v>1</v>
      </c>
      <c r="N197" s="139" t="s">
        <v>42</v>
      </c>
      <c r="P197" s="140">
        <f>O197*H197</f>
        <v>0</v>
      </c>
      <c r="Q197" s="140">
        <v>0</v>
      </c>
      <c r="R197" s="140">
        <f>Q197*H197</f>
        <v>0</v>
      </c>
      <c r="S197" s="140">
        <v>0</v>
      </c>
      <c r="T197" s="141">
        <f>S197*H197</f>
        <v>0</v>
      </c>
      <c r="AR197" s="142" t="s">
        <v>765</v>
      </c>
      <c r="AT197" s="142" t="s">
        <v>164</v>
      </c>
      <c r="AU197" s="142" t="s">
        <v>85</v>
      </c>
      <c r="AY197" s="16" t="s">
        <v>161</v>
      </c>
      <c r="BE197" s="143">
        <f>IF(N197="základní",J197,0)</f>
        <v>2700</v>
      </c>
      <c r="BF197" s="143">
        <f>IF(N197="snížená",J197,0)</f>
        <v>0</v>
      </c>
      <c r="BG197" s="143">
        <f>IF(N197="zákl. přenesená",J197,0)</f>
        <v>0</v>
      </c>
      <c r="BH197" s="143">
        <f>IF(N197="sníž. přenesená",J197,0)</f>
        <v>0</v>
      </c>
      <c r="BI197" s="143">
        <f>IF(N197="nulová",J197,0)</f>
        <v>0</v>
      </c>
      <c r="BJ197" s="16" t="s">
        <v>85</v>
      </c>
      <c r="BK197" s="143">
        <f>ROUND(I197*H197,2)</f>
        <v>2700</v>
      </c>
      <c r="BL197" s="16" t="s">
        <v>765</v>
      </c>
      <c r="BM197" s="142" t="s">
        <v>936</v>
      </c>
    </row>
    <row r="198" spans="2:65" s="1" customFormat="1" ht="16.5" customHeight="1">
      <c r="B198" s="31"/>
      <c r="C198" s="173" t="s">
        <v>419</v>
      </c>
      <c r="D198" s="173" t="s">
        <v>614</v>
      </c>
      <c r="E198" s="174" t="s">
        <v>2675</v>
      </c>
      <c r="F198" s="175" t="s">
        <v>2674</v>
      </c>
      <c r="G198" s="176" t="s">
        <v>1665</v>
      </c>
      <c r="H198" s="177">
        <v>10</v>
      </c>
      <c r="I198" s="136">
        <v>2790</v>
      </c>
      <c r="J198" s="178">
        <f>ROUND(I198*H198,2)</f>
        <v>27900</v>
      </c>
      <c r="K198" s="175" t="s">
        <v>1</v>
      </c>
      <c r="L198" s="179"/>
      <c r="M198" s="180" t="s">
        <v>1</v>
      </c>
      <c r="N198" s="181" t="s">
        <v>42</v>
      </c>
      <c r="P198" s="140">
        <f>O198*H198</f>
        <v>0</v>
      </c>
      <c r="Q198" s="140">
        <v>0</v>
      </c>
      <c r="R198" s="140">
        <f>Q198*H198</f>
        <v>0</v>
      </c>
      <c r="S198" s="140">
        <v>0</v>
      </c>
      <c r="T198" s="141">
        <f>S198*H198</f>
        <v>0</v>
      </c>
      <c r="AR198" s="142" t="s">
        <v>1715</v>
      </c>
      <c r="AT198" s="142" t="s">
        <v>614</v>
      </c>
      <c r="AU198" s="142" t="s">
        <v>85</v>
      </c>
      <c r="AY198" s="16" t="s">
        <v>161</v>
      </c>
      <c r="BE198" s="143">
        <f>IF(N198="základní",J198,0)</f>
        <v>27900</v>
      </c>
      <c r="BF198" s="143">
        <f>IF(N198="snížená",J198,0)</f>
        <v>0</v>
      </c>
      <c r="BG198" s="143">
        <f>IF(N198="zákl. přenesená",J198,0)</f>
        <v>0</v>
      </c>
      <c r="BH198" s="143">
        <f>IF(N198="sníž. přenesená",J198,0)</f>
        <v>0</v>
      </c>
      <c r="BI198" s="143">
        <f>IF(N198="nulová",J198,0)</f>
        <v>0</v>
      </c>
      <c r="BJ198" s="16" t="s">
        <v>85</v>
      </c>
      <c r="BK198" s="143">
        <f>ROUND(I198*H198,2)</f>
        <v>27900</v>
      </c>
      <c r="BL198" s="16" t="s">
        <v>765</v>
      </c>
      <c r="BM198" s="142" t="s">
        <v>948</v>
      </c>
    </row>
    <row r="199" spans="2:65" s="1" customFormat="1" ht="107.25">
      <c r="B199" s="31"/>
      <c r="D199" s="144" t="s">
        <v>171</v>
      </c>
      <c r="F199" s="145" t="s">
        <v>2676</v>
      </c>
      <c r="I199" s="146"/>
      <c r="L199" s="31"/>
      <c r="M199" s="147"/>
      <c r="T199" s="55"/>
      <c r="AT199" s="16" t="s">
        <v>171</v>
      </c>
      <c r="AU199" s="16" t="s">
        <v>85</v>
      </c>
    </row>
    <row r="200" spans="2:65" s="1" customFormat="1" ht="16.5" customHeight="1">
      <c r="B200" s="31"/>
      <c r="C200" s="131" t="s">
        <v>424</v>
      </c>
      <c r="D200" s="131" t="s">
        <v>164</v>
      </c>
      <c r="E200" s="132" t="s">
        <v>2677</v>
      </c>
      <c r="F200" s="133" t="s">
        <v>2678</v>
      </c>
      <c r="G200" s="134" t="s">
        <v>1665</v>
      </c>
      <c r="H200" s="135">
        <v>4</v>
      </c>
      <c r="I200" s="136">
        <v>270</v>
      </c>
      <c r="J200" s="137">
        <f>ROUND(I200*H200,2)</f>
        <v>1080</v>
      </c>
      <c r="K200" s="133" t="s">
        <v>1</v>
      </c>
      <c r="L200" s="31"/>
      <c r="M200" s="138" t="s">
        <v>1</v>
      </c>
      <c r="N200" s="139" t="s">
        <v>42</v>
      </c>
      <c r="P200" s="140">
        <f>O200*H200</f>
        <v>0</v>
      </c>
      <c r="Q200" s="140">
        <v>0</v>
      </c>
      <c r="R200" s="140">
        <f>Q200*H200</f>
        <v>0</v>
      </c>
      <c r="S200" s="140">
        <v>0</v>
      </c>
      <c r="T200" s="141">
        <f>S200*H200</f>
        <v>0</v>
      </c>
      <c r="AR200" s="142" t="s">
        <v>765</v>
      </c>
      <c r="AT200" s="142" t="s">
        <v>164</v>
      </c>
      <c r="AU200" s="142" t="s">
        <v>85</v>
      </c>
      <c r="AY200" s="16" t="s">
        <v>161</v>
      </c>
      <c r="BE200" s="143">
        <f>IF(N200="základní",J200,0)</f>
        <v>1080</v>
      </c>
      <c r="BF200" s="143">
        <f>IF(N200="snížená",J200,0)</f>
        <v>0</v>
      </c>
      <c r="BG200" s="143">
        <f>IF(N200="zákl. přenesená",J200,0)</f>
        <v>0</v>
      </c>
      <c r="BH200" s="143">
        <f>IF(N200="sníž. přenesená",J200,0)</f>
        <v>0</v>
      </c>
      <c r="BI200" s="143">
        <f>IF(N200="nulová",J200,0)</f>
        <v>0</v>
      </c>
      <c r="BJ200" s="16" t="s">
        <v>85</v>
      </c>
      <c r="BK200" s="143">
        <f>ROUND(I200*H200,2)</f>
        <v>1080</v>
      </c>
      <c r="BL200" s="16" t="s">
        <v>765</v>
      </c>
      <c r="BM200" s="142" t="s">
        <v>957</v>
      </c>
    </row>
    <row r="201" spans="2:65" s="1" customFormat="1" ht="16.5" customHeight="1">
      <c r="B201" s="31"/>
      <c r="C201" s="173" t="s">
        <v>429</v>
      </c>
      <c r="D201" s="173" t="s">
        <v>614</v>
      </c>
      <c r="E201" s="174" t="s">
        <v>2679</v>
      </c>
      <c r="F201" s="175" t="s">
        <v>2678</v>
      </c>
      <c r="G201" s="176" t="s">
        <v>1665</v>
      </c>
      <c r="H201" s="177">
        <v>4</v>
      </c>
      <c r="I201" s="136">
        <v>7380</v>
      </c>
      <c r="J201" s="178">
        <f>ROUND(I201*H201,2)</f>
        <v>29520</v>
      </c>
      <c r="K201" s="175" t="s">
        <v>1</v>
      </c>
      <c r="L201" s="179"/>
      <c r="M201" s="180" t="s">
        <v>1</v>
      </c>
      <c r="N201" s="181" t="s">
        <v>42</v>
      </c>
      <c r="P201" s="140">
        <f>O201*H201</f>
        <v>0</v>
      </c>
      <c r="Q201" s="140">
        <v>0</v>
      </c>
      <c r="R201" s="140">
        <f>Q201*H201</f>
        <v>0</v>
      </c>
      <c r="S201" s="140">
        <v>0</v>
      </c>
      <c r="T201" s="141">
        <f>S201*H201</f>
        <v>0</v>
      </c>
      <c r="AR201" s="142" t="s">
        <v>1715</v>
      </c>
      <c r="AT201" s="142" t="s">
        <v>614</v>
      </c>
      <c r="AU201" s="142" t="s">
        <v>85</v>
      </c>
      <c r="AY201" s="16" t="s">
        <v>161</v>
      </c>
      <c r="BE201" s="143">
        <f>IF(N201="základní",J201,0)</f>
        <v>29520</v>
      </c>
      <c r="BF201" s="143">
        <f>IF(N201="snížená",J201,0)</f>
        <v>0</v>
      </c>
      <c r="BG201" s="143">
        <f>IF(N201="zákl. přenesená",J201,0)</f>
        <v>0</v>
      </c>
      <c r="BH201" s="143">
        <f>IF(N201="sníž. přenesená",J201,0)</f>
        <v>0</v>
      </c>
      <c r="BI201" s="143">
        <f>IF(N201="nulová",J201,0)</f>
        <v>0</v>
      </c>
      <c r="BJ201" s="16" t="s">
        <v>85</v>
      </c>
      <c r="BK201" s="143">
        <f>ROUND(I201*H201,2)</f>
        <v>29520</v>
      </c>
      <c r="BL201" s="16" t="s">
        <v>765</v>
      </c>
      <c r="BM201" s="142" t="s">
        <v>965</v>
      </c>
    </row>
    <row r="202" spans="2:65" s="1" customFormat="1" ht="107.25">
      <c r="B202" s="31"/>
      <c r="D202" s="144" t="s">
        <v>171</v>
      </c>
      <c r="F202" s="145" t="s">
        <v>2680</v>
      </c>
      <c r="I202" s="146"/>
      <c r="L202" s="31"/>
      <c r="M202" s="147"/>
      <c r="T202" s="55"/>
      <c r="AT202" s="16" t="s">
        <v>171</v>
      </c>
      <c r="AU202" s="16" t="s">
        <v>85</v>
      </c>
    </row>
    <row r="203" spans="2:65" s="1" customFormat="1" ht="16.5" customHeight="1">
      <c r="B203" s="31"/>
      <c r="C203" s="131" t="s">
        <v>434</v>
      </c>
      <c r="D203" s="131" t="s">
        <v>164</v>
      </c>
      <c r="E203" s="132" t="s">
        <v>2681</v>
      </c>
      <c r="F203" s="133" t="s">
        <v>2682</v>
      </c>
      <c r="G203" s="134" t="s">
        <v>1665</v>
      </c>
      <c r="H203" s="135">
        <v>8</v>
      </c>
      <c r="I203" s="136">
        <v>270</v>
      </c>
      <c r="J203" s="137">
        <f>ROUND(I203*H203,2)</f>
        <v>2160</v>
      </c>
      <c r="K203" s="133" t="s">
        <v>1</v>
      </c>
      <c r="L203" s="31"/>
      <c r="M203" s="138" t="s">
        <v>1</v>
      </c>
      <c r="N203" s="139" t="s">
        <v>42</v>
      </c>
      <c r="P203" s="140">
        <f>O203*H203</f>
        <v>0</v>
      </c>
      <c r="Q203" s="140">
        <v>0</v>
      </c>
      <c r="R203" s="140">
        <f>Q203*H203</f>
        <v>0</v>
      </c>
      <c r="S203" s="140">
        <v>0</v>
      </c>
      <c r="T203" s="141">
        <f>S203*H203</f>
        <v>0</v>
      </c>
      <c r="AR203" s="142" t="s">
        <v>765</v>
      </c>
      <c r="AT203" s="142" t="s">
        <v>164</v>
      </c>
      <c r="AU203" s="142" t="s">
        <v>85</v>
      </c>
      <c r="AY203" s="16" t="s">
        <v>161</v>
      </c>
      <c r="BE203" s="143">
        <f>IF(N203="základní",J203,0)</f>
        <v>2160</v>
      </c>
      <c r="BF203" s="143">
        <f>IF(N203="snížená",J203,0)</f>
        <v>0</v>
      </c>
      <c r="BG203" s="143">
        <f>IF(N203="zákl. přenesená",J203,0)</f>
        <v>0</v>
      </c>
      <c r="BH203" s="143">
        <f>IF(N203="sníž. přenesená",J203,0)</f>
        <v>0</v>
      </c>
      <c r="BI203" s="143">
        <f>IF(N203="nulová",J203,0)</f>
        <v>0</v>
      </c>
      <c r="BJ203" s="16" t="s">
        <v>85</v>
      </c>
      <c r="BK203" s="143">
        <f>ROUND(I203*H203,2)</f>
        <v>2160</v>
      </c>
      <c r="BL203" s="16" t="s">
        <v>765</v>
      </c>
      <c r="BM203" s="142" t="s">
        <v>975</v>
      </c>
    </row>
    <row r="204" spans="2:65" s="1" customFormat="1" ht="16.5" customHeight="1">
      <c r="B204" s="31"/>
      <c r="C204" s="173" t="s">
        <v>438</v>
      </c>
      <c r="D204" s="173" t="s">
        <v>614</v>
      </c>
      <c r="E204" s="174" t="s">
        <v>2683</v>
      </c>
      <c r="F204" s="175" t="s">
        <v>2682</v>
      </c>
      <c r="G204" s="176" t="s">
        <v>1665</v>
      </c>
      <c r="H204" s="177">
        <v>8</v>
      </c>
      <c r="I204" s="136">
        <v>6750</v>
      </c>
      <c r="J204" s="178">
        <f>ROUND(I204*H204,2)</f>
        <v>54000</v>
      </c>
      <c r="K204" s="175" t="s">
        <v>1</v>
      </c>
      <c r="L204" s="179"/>
      <c r="M204" s="180" t="s">
        <v>1</v>
      </c>
      <c r="N204" s="181" t="s">
        <v>42</v>
      </c>
      <c r="P204" s="140">
        <f>O204*H204</f>
        <v>0</v>
      </c>
      <c r="Q204" s="140">
        <v>0</v>
      </c>
      <c r="R204" s="140">
        <f>Q204*H204</f>
        <v>0</v>
      </c>
      <c r="S204" s="140">
        <v>0</v>
      </c>
      <c r="T204" s="141">
        <f>S204*H204</f>
        <v>0</v>
      </c>
      <c r="AR204" s="142" t="s">
        <v>1715</v>
      </c>
      <c r="AT204" s="142" t="s">
        <v>614</v>
      </c>
      <c r="AU204" s="142" t="s">
        <v>85</v>
      </c>
      <c r="AY204" s="16" t="s">
        <v>161</v>
      </c>
      <c r="BE204" s="143">
        <f>IF(N204="základní",J204,0)</f>
        <v>54000</v>
      </c>
      <c r="BF204" s="143">
        <f>IF(N204="snížená",J204,0)</f>
        <v>0</v>
      </c>
      <c r="BG204" s="143">
        <f>IF(N204="zákl. přenesená",J204,0)</f>
        <v>0</v>
      </c>
      <c r="BH204" s="143">
        <f>IF(N204="sníž. přenesená",J204,0)</f>
        <v>0</v>
      </c>
      <c r="BI204" s="143">
        <f>IF(N204="nulová",J204,0)</f>
        <v>0</v>
      </c>
      <c r="BJ204" s="16" t="s">
        <v>85</v>
      </c>
      <c r="BK204" s="143">
        <f>ROUND(I204*H204,2)</f>
        <v>54000</v>
      </c>
      <c r="BL204" s="16" t="s">
        <v>765</v>
      </c>
      <c r="BM204" s="142" t="s">
        <v>985</v>
      </c>
    </row>
    <row r="205" spans="2:65" s="1" customFormat="1" ht="87.75">
      <c r="B205" s="31"/>
      <c r="D205" s="144" t="s">
        <v>171</v>
      </c>
      <c r="F205" s="145" t="s">
        <v>2684</v>
      </c>
      <c r="I205" s="146"/>
      <c r="L205" s="31"/>
      <c r="M205" s="147"/>
      <c r="T205" s="55"/>
      <c r="AT205" s="16" t="s">
        <v>171</v>
      </c>
      <c r="AU205" s="16" t="s">
        <v>85</v>
      </c>
    </row>
    <row r="206" spans="2:65" s="1" customFormat="1" ht="16.5" customHeight="1">
      <c r="B206" s="31"/>
      <c r="C206" s="131" t="s">
        <v>444</v>
      </c>
      <c r="D206" s="131" t="s">
        <v>164</v>
      </c>
      <c r="E206" s="132" t="s">
        <v>2685</v>
      </c>
      <c r="F206" s="133" t="s">
        <v>2686</v>
      </c>
      <c r="G206" s="134" t="s">
        <v>1665</v>
      </c>
      <c r="H206" s="135">
        <v>11</v>
      </c>
      <c r="I206" s="136">
        <v>270</v>
      </c>
      <c r="J206" s="137">
        <f>ROUND(I206*H206,2)</f>
        <v>2970</v>
      </c>
      <c r="K206" s="133" t="s">
        <v>1</v>
      </c>
      <c r="L206" s="31"/>
      <c r="M206" s="138" t="s">
        <v>1</v>
      </c>
      <c r="N206" s="139" t="s">
        <v>42</v>
      </c>
      <c r="P206" s="140">
        <f>O206*H206</f>
        <v>0</v>
      </c>
      <c r="Q206" s="140">
        <v>0</v>
      </c>
      <c r="R206" s="140">
        <f>Q206*H206</f>
        <v>0</v>
      </c>
      <c r="S206" s="140">
        <v>0</v>
      </c>
      <c r="T206" s="141">
        <f>S206*H206</f>
        <v>0</v>
      </c>
      <c r="AR206" s="142" t="s">
        <v>765</v>
      </c>
      <c r="AT206" s="142" t="s">
        <v>164</v>
      </c>
      <c r="AU206" s="142" t="s">
        <v>85</v>
      </c>
      <c r="AY206" s="16" t="s">
        <v>161</v>
      </c>
      <c r="BE206" s="143">
        <f>IF(N206="základní",J206,0)</f>
        <v>2970</v>
      </c>
      <c r="BF206" s="143">
        <f>IF(N206="snížená",J206,0)</f>
        <v>0</v>
      </c>
      <c r="BG206" s="143">
        <f>IF(N206="zákl. přenesená",J206,0)</f>
        <v>0</v>
      </c>
      <c r="BH206" s="143">
        <f>IF(N206="sníž. přenesená",J206,0)</f>
        <v>0</v>
      </c>
      <c r="BI206" s="143">
        <f>IF(N206="nulová",J206,0)</f>
        <v>0</v>
      </c>
      <c r="BJ206" s="16" t="s">
        <v>85</v>
      </c>
      <c r="BK206" s="143">
        <f>ROUND(I206*H206,2)</f>
        <v>2970</v>
      </c>
      <c r="BL206" s="16" t="s">
        <v>765</v>
      </c>
      <c r="BM206" s="142" t="s">
        <v>994</v>
      </c>
    </row>
    <row r="207" spans="2:65" s="1" customFormat="1" ht="16.5" customHeight="1">
      <c r="B207" s="31"/>
      <c r="C207" s="173" t="s">
        <v>450</v>
      </c>
      <c r="D207" s="173" t="s">
        <v>614</v>
      </c>
      <c r="E207" s="174" t="s">
        <v>2687</v>
      </c>
      <c r="F207" s="175" t="s">
        <v>2686</v>
      </c>
      <c r="G207" s="176" t="s">
        <v>1665</v>
      </c>
      <c r="H207" s="177">
        <v>11</v>
      </c>
      <c r="I207" s="136">
        <v>1800</v>
      </c>
      <c r="J207" s="178">
        <f>ROUND(I207*H207,2)</f>
        <v>19800</v>
      </c>
      <c r="K207" s="175" t="s">
        <v>1</v>
      </c>
      <c r="L207" s="179"/>
      <c r="M207" s="180" t="s">
        <v>1</v>
      </c>
      <c r="N207" s="181" t="s">
        <v>42</v>
      </c>
      <c r="P207" s="140">
        <f>O207*H207</f>
        <v>0</v>
      </c>
      <c r="Q207" s="140">
        <v>0</v>
      </c>
      <c r="R207" s="140">
        <f>Q207*H207</f>
        <v>0</v>
      </c>
      <c r="S207" s="140">
        <v>0</v>
      </c>
      <c r="T207" s="141">
        <f>S207*H207</f>
        <v>0</v>
      </c>
      <c r="AR207" s="142" t="s">
        <v>1715</v>
      </c>
      <c r="AT207" s="142" t="s">
        <v>614</v>
      </c>
      <c r="AU207" s="142" t="s">
        <v>85</v>
      </c>
      <c r="AY207" s="16" t="s">
        <v>161</v>
      </c>
      <c r="BE207" s="143">
        <f>IF(N207="základní",J207,0)</f>
        <v>19800</v>
      </c>
      <c r="BF207" s="143">
        <f>IF(N207="snížená",J207,0)</f>
        <v>0</v>
      </c>
      <c r="BG207" s="143">
        <f>IF(N207="zákl. přenesená",J207,0)</f>
        <v>0</v>
      </c>
      <c r="BH207" s="143">
        <f>IF(N207="sníž. přenesená",J207,0)</f>
        <v>0</v>
      </c>
      <c r="BI207" s="143">
        <f>IF(N207="nulová",J207,0)</f>
        <v>0</v>
      </c>
      <c r="BJ207" s="16" t="s">
        <v>85</v>
      </c>
      <c r="BK207" s="143">
        <f>ROUND(I207*H207,2)</f>
        <v>19800</v>
      </c>
      <c r="BL207" s="16" t="s">
        <v>765</v>
      </c>
      <c r="BM207" s="142" t="s">
        <v>1006</v>
      </c>
    </row>
    <row r="208" spans="2:65" s="1" customFormat="1" ht="87.75">
      <c r="B208" s="31"/>
      <c r="D208" s="144" t="s">
        <v>171</v>
      </c>
      <c r="F208" s="145" t="s">
        <v>2688</v>
      </c>
      <c r="I208" s="146"/>
      <c r="L208" s="31"/>
      <c r="M208" s="147"/>
      <c r="T208" s="55"/>
      <c r="AT208" s="16" t="s">
        <v>171</v>
      </c>
      <c r="AU208" s="16" t="s">
        <v>85</v>
      </c>
    </row>
    <row r="209" spans="2:65" s="1" customFormat="1" ht="16.5" customHeight="1">
      <c r="B209" s="31"/>
      <c r="C209" s="131" t="s">
        <v>455</v>
      </c>
      <c r="D209" s="131" t="s">
        <v>164</v>
      </c>
      <c r="E209" s="132" t="s">
        <v>2689</v>
      </c>
      <c r="F209" s="133" t="s">
        <v>2690</v>
      </c>
      <c r="G209" s="134" t="s">
        <v>1665</v>
      </c>
      <c r="H209" s="135">
        <v>7</v>
      </c>
      <c r="I209" s="136">
        <v>270</v>
      </c>
      <c r="J209" s="137">
        <f>ROUND(I209*H209,2)</f>
        <v>1890</v>
      </c>
      <c r="K209" s="133" t="s">
        <v>1</v>
      </c>
      <c r="L209" s="31"/>
      <c r="M209" s="138" t="s">
        <v>1</v>
      </c>
      <c r="N209" s="139" t="s">
        <v>42</v>
      </c>
      <c r="P209" s="140">
        <f>O209*H209</f>
        <v>0</v>
      </c>
      <c r="Q209" s="140">
        <v>0</v>
      </c>
      <c r="R209" s="140">
        <f>Q209*H209</f>
        <v>0</v>
      </c>
      <c r="S209" s="140">
        <v>0</v>
      </c>
      <c r="T209" s="141">
        <f>S209*H209</f>
        <v>0</v>
      </c>
      <c r="AR209" s="142" t="s">
        <v>765</v>
      </c>
      <c r="AT209" s="142" t="s">
        <v>164</v>
      </c>
      <c r="AU209" s="142" t="s">
        <v>85</v>
      </c>
      <c r="AY209" s="16" t="s">
        <v>161</v>
      </c>
      <c r="BE209" s="143">
        <f>IF(N209="základní",J209,0)</f>
        <v>1890</v>
      </c>
      <c r="BF209" s="143">
        <f>IF(N209="snížená",J209,0)</f>
        <v>0</v>
      </c>
      <c r="BG209" s="143">
        <f>IF(N209="zákl. přenesená",J209,0)</f>
        <v>0</v>
      </c>
      <c r="BH209" s="143">
        <f>IF(N209="sníž. přenesená",J209,0)</f>
        <v>0</v>
      </c>
      <c r="BI209" s="143">
        <f>IF(N209="nulová",J209,0)</f>
        <v>0</v>
      </c>
      <c r="BJ209" s="16" t="s">
        <v>85</v>
      </c>
      <c r="BK209" s="143">
        <f>ROUND(I209*H209,2)</f>
        <v>1890</v>
      </c>
      <c r="BL209" s="16" t="s">
        <v>765</v>
      </c>
      <c r="BM209" s="142" t="s">
        <v>1017</v>
      </c>
    </row>
    <row r="210" spans="2:65" s="1" customFormat="1" ht="16.5" customHeight="1">
      <c r="B210" s="31"/>
      <c r="C210" s="173" t="s">
        <v>462</v>
      </c>
      <c r="D210" s="173" t="s">
        <v>614</v>
      </c>
      <c r="E210" s="174" t="s">
        <v>2691</v>
      </c>
      <c r="F210" s="175" t="s">
        <v>2690</v>
      </c>
      <c r="G210" s="176" t="s">
        <v>1665</v>
      </c>
      <c r="H210" s="177">
        <v>7</v>
      </c>
      <c r="I210" s="136">
        <v>3060</v>
      </c>
      <c r="J210" s="178">
        <f>ROUND(I210*H210,2)</f>
        <v>21420</v>
      </c>
      <c r="K210" s="175" t="s">
        <v>1</v>
      </c>
      <c r="L210" s="179"/>
      <c r="M210" s="180" t="s">
        <v>1</v>
      </c>
      <c r="N210" s="181" t="s">
        <v>42</v>
      </c>
      <c r="P210" s="140">
        <f>O210*H210</f>
        <v>0</v>
      </c>
      <c r="Q210" s="140">
        <v>0</v>
      </c>
      <c r="R210" s="140">
        <f>Q210*H210</f>
        <v>0</v>
      </c>
      <c r="S210" s="140">
        <v>0</v>
      </c>
      <c r="T210" s="141">
        <f>S210*H210</f>
        <v>0</v>
      </c>
      <c r="AR210" s="142" t="s">
        <v>1715</v>
      </c>
      <c r="AT210" s="142" t="s">
        <v>614</v>
      </c>
      <c r="AU210" s="142" t="s">
        <v>85</v>
      </c>
      <c r="AY210" s="16" t="s">
        <v>161</v>
      </c>
      <c r="BE210" s="143">
        <f>IF(N210="základní",J210,0)</f>
        <v>21420</v>
      </c>
      <c r="BF210" s="143">
        <f>IF(N210="snížená",J210,0)</f>
        <v>0</v>
      </c>
      <c r="BG210" s="143">
        <f>IF(N210="zákl. přenesená",J210,0)</f>
        <v>0</v>
      </c>
      <c r="BH210" s="143">
        <f>IF(N210="sníž. přenesená",J210,0)</f>
        <v>0</v>
      </c>
      <c r="BI210" s="143">
        <f>IF(N210="nulová",J210,0)</f>
        <v>0</v>
      </c>
      <c r="BJ210" s="16" t="s">
        <v>85</v>
      </c>
      <c r="BK210" s="143">
        <f>ROUND(I210*H210,2)</f>
        <v>21420</v>
      </c>
      <c r="BL210" s="16" t="s">
        <v>765</v>
      </c>
      <c r="BM210" s="142" t="s">
        <v>1026</v>
      </c>
    </row>
    <row r="211" spans="2:65" s="1" customFormat="1" ht="87.75">
      <c r="B211" s="31"/>
      <c r="D211" s="144" t="s">
        <v>171</v>
      </c>
      <c r="F211" s="145" t="s">
        <v>2692</v>
      </c>
      <c r="I211" s="146"/>
      <c r="L211" s="31"/>
      <c r="M211" s="147"/>
      <c r="T211" s="55"/>
      <c r="AT211" s="16" t="s">
        <v>171</v>
      </c>
      <c r="AU211" s="16" t="s">
        <v>85</v>
      </c>
    </row>
    <row r="212" spans="2:65" s="1" customFormat="1" ht="16.5" customHeight="1">
      <c r="B212" s="31"/>
      <c r="C212" s="131" t="s">
        <v>466</v>
      </c>
      <c r="D212" s="131" t="s">
        <v>164</v>
      </c>
      <c r="E212" s="132" t="s">
        <v>2693</v>
      </c>
      <c r="F212" s="133" t="s">
        <v>2694</v>
      </c>
      <c r="G212" s="134" t="s">
        <v>1665</v>
      </c>
      <c r="H212" s="135">
        <v>4</v>
      </c>
      <c r="I212" s="136">
        <v>270</v>
      </c>
      <c r="J212" s="137">
        <f>ROUND(I212*H212,2)</f>
        <v>1080</v>
      </c>
      <c r="K212" s="133" t="s">
        <v>1</v>
      </c>
      <c r="L212" s="31"/>
      <c r="M212" s="138" t="s">
        <v>1</v>
      </c>
      <c r="N212" s="139" t="s">
        <v>42</v>
      </c>
      <c r="P212" s="140">
        <f>O212*H212</f>
        <v>0</v>
      </c>
      <c r="Q212" s="140">
        <v>0</v>
      </c>
      <c r="R212" s="140">
        <f>Q212*H212</f>
        <v>0</v>
      </c>
      <c r="S212" s="140">
        <v>0</v>
      </c>
      <c r="T212" s="141">
        <f>S212*H212</f>
        <v>0</v>
      </c>
      <c r="AR212" s="142" t="s">
        <v>765</v>
      </c>
      <c r="AT212" s="142" t="s">
        <v>164</v>
      </c>
      <c r="AU212" s="142" t="s">
        <v>85</v>
      </c>
      <c r="AY212" s="16" t="s">
        <v>161</v>
      </c>
      <c r="BE212" s="143">
        <f>IF(N212="základní",J212,0)</f>
        <v>1080</v>
      </c>
      <c r="BF212" s="143">
        <f>IF(N212="snížená",J212,0)</f>
        <v>0</v>
      </c>
      <c r="BG212" s="143">
        <f>IF(N212="zákl. přenesená",J212,0)</f>
        <v>0</v>
      </c>
      <c r="BH212" s="143">
        <f>IF(N212="sníž. přenesená",J212,0)</f>
        <v>0</v>
      </c>
      <c r="BI212" s="143">
        <f>IF(N212="nulová",J212,0)</f>
        <v>0</v>
      </c>
      <c r="BJ212" s="16" t="s">
        <v>85</v>
      </c>
      <c r="BK212" s="143">
        <f>ROUND(I212*H212,2)</f>
        <v>1080</v>
      </c>
      <c r="BL212" s="16" t="s">
        <v>765</v>
      </c>
      <c r="BM212" s="142" t="s">
        <v>1034</v>
      </c>
    </row>
    <row r="213" spans="2:65" s="1" customFormat="1" ht="16.5" customHeight="1">
      <c r="B213" s="31"/>
      <c r="C213" s="173" t="s">
        <v>470</v>
      </c>
      <c r="D213" s="173" t="s">
        <v>614</v>
      </c>
      <c r="E213" s="174" t="s">
        <v>2695</v>
      </c>
      <c r="F213" s="175" t="s">
        <v>2694</v>
      </c>
      <c r="G213" s="176" t="s">
        <v>1665</v>
      </c>
      <c r="H213" s="177">
        <v>4</v>
      </c>
      <c r="I213" s="136">
        <v>3780</v>
      </c>
      <c r="J213" s="178">
        <f>ROUND(I213*H213,2)</f>
        <v>15120</v>
      </c>
      <c r="K213" s="175" t="s">
        <v>1</v>
      </c>
      <c r="L213" s="179"/>
      <c r="M213" s="180" t="s">
        <v>1</v>
      </c>
      <c r="N213" s="181" t="s">
        <v>42</v>
      </c>
      <c r="P213" s="140">
        <f>O213*H213</f>
        <v>0</v>
      </c>
      <c r="Q213" s="140">
        <v>0</v>
      </c>
      <c r="R213" s="140">
        <f>Q213*H213</f>
        <v>0</v>
      </c>
      <c r="S213" s="140">
        <v>0</v>
      </c>
      <c r="T213" s="141">
        <f>S213*H213</f>
        <v>0</v>
      </c>
      <c r="AR213" s="142" t="s">
        <v>1715</v>
      </c>
      <c r="AT213" s="142" t="s">
        <v>614</v>
      </c>
      <c r="AU213" s="142" t="s">
        <v>85</v>
      </c>
      <c r="AY213" s="16" t="s">
        <v>161</v>
      </c>
      <c r="BE213" s="143">
        <f>IF(N213="základní",J213,0)</f>
        <v>15120</v>
      </c>
      <c r="BF213" s="143">
        <f>IF(N213="snížená",J213,0)</f>
        <v>0</v>
      </c>
      <c r="BG213" s="143">
        <f>IF(N213="zákl. přenesená",J213,0)</f>
        <v>0</v>
      </c>
      <c r="BH213" s="143">
        <f>IF(N213="sníž. přenesená",J213,0)</f>
        <v>0</v>
      </c>
      <c r="BI213" s="143">
        <f>IF(N213="nulová",J213,0)</f>
        <v>0</v>
      </c>
      <c r="BJ213" s="16" t="s">
        <v>85</v>
      </c>
      <c r="BK213" s="143">
        <f>ROUND(I213*H213,2)</f>
        <v>15120</v>
      </c>
      <c r="BL213" s="16" t="s">
        <v>765</v>
      </c>
      <c r="BM213" s="142" t="s">
        <v>1043</v>
      </c>
    </row>
    <row r="214" spans="2:65" s="1" customFormat="1" ht="97.5">
      <c r="B214" s="31"/>
      <c r="D214" s="144" t="s">
        <v>171</v>
      </c>
      <c r="F214" s="145" t="s">
        <v>2696</v>
      </c>
      <c r="I214" s="146"/>
      <c r="L214" s="31"/>
      <c r="M214" s="147"/>
      <c r="T214" s="55"/>
      <c r="AT214" s="16" t="s">
        <v>171</v>
      </c>
      <c r="AU214" s="16" t="s">
        <v>85</v>
      </c>
    </row>
    <row r="215" spans="2:65" s="1" customFormat="1" ht="16.5" customHeight="1">
      <c r="B215" s="31"/>
      <c r="C215" s="131" t="s">
        <v>476</v>
      </c>
      <c r="D215" s="131" t="s">
        <v>164</v>
      </c>
      <c r="E215" s="132" t="s">
        <v>2697</v>
      </c>
      <c r="F215" s="133" t="s">
        <v>2698</v>
      </c>
      <c r="G215" s="134" t="s">
        <v>1665</v>
      </c>
      <c r="H215" s="135">
        <v>32</v>
      </c>
      <c r="I215" s="136">
        <v>270</v>
      </c>
      <c r="J215" s="137">
        <f>ROUND(I215*H215,2)</f>
        <v>8640</v>
      </c>
      <c r="K215" s="133" t="s">
        <v>1</v>
      </c>
      <c r="L215" s="31"/>
      <c r="M215" s="138" t="s">
        <v>1</v>
      </c>
      <c r="N215" s="139" t="s">
        <v>42</v>
      </c>
      <c r="P215" s="140">
        <f>O215*H215</f>
        <v>0</v>
      </c>
      <c r="Q215" s="140">
        <v>0</v>
      </c>
      <c r="R215" s="140">
        <f>Q215*H215</f>
        <v>0</v>
      </c>
      <c r="S215" s="140">
        <v>0</v>
      </c>
      <c r="T215" s="141">
        <f>S215*H215</f>
        <v>0</v>
      </c>
      <c r="AR215" s="142" t="s">
        <v>765</v>
      </c>
      <c r="AT215" s="142" t="s">
        <v>164</v>
      </c>
      <c r="AU215" s="142" t="s">
        <v>85</v>
      </c>
      <c r="AY215" s="16" t="s">
        <v>161</v>
      </c>
      <c r="BE215" s="143">
        <f>IF(N215="základní",J215,0)</f>
        <v>8640</v>
      </c>
      <c r="BF215" s="143">
        <f>IF(N215="snížená",J215,0)</f>
        <v>0</v>
      </c>
      <c r="BG215" s="143">
        <f>IF(N215="zákl. přenesená",J215,0)</f>
        <v>0</v>
      </c>
      <c r="BH215" s="143">
        <f>IF(N215="sníž. přenesená",J215,0)</f>
        <v>0</v>
      </c>
      <c r="BI215" s="143">
        <f>IF(N215="nulová",J215,0)</f>
        <v>0</v>
      </c>
      <c r="BJ215" s="16" t="s">
        <v>85</v>
      </c>
      <c r="BK215" s="143">
        <f>ROUND(I215*H215,2)</f>
        <v>8640</v>
      </c>
      <c r="BL215" s="16" t="s">
        <v>765</v>
      </c>
      <c r="BM215" s="142" t="s">
        <v>1053</v>
      </c>
    </row>
    <row r="216" spans="2:65" s="1" customFormat="1" ht="16.5" customHeight="1">
      <c r="B216" s="31"/>
      <c r="C216" s="173" t="s">
        <v>480</v>
      </c>
      <c r="D216" s="173" t="s">
        <v>614</v>
      </c>
      <c r="E216" s="174" t="s">
        <v>2699</v>
      </c>
      <c r="F216" s="175" t="s">
        <v>2698</v>
      </c>
      <c r="G216" s="176" t="s">
        <v>1665</v>
      </c>
      <c r="H216" s="177">
        <v>32</v>
      </c>
      <c r="I216" s="136">
        <v>4923</v>
      </c>
      <c r="J216" s="178">
        <f>ROUND(I216*H216,2)</f>
        <v>157536</v>
      </c>
      <c r="K216" s="175" t="s">
        <v>1</v>
      </c>
      <c r="L216" s="179"/>
      <c r="M216" s="180" t="s">
        <v>1</v>
      </c>
      <c r="N216" s="181" t="s">
        <v>42</v>
      </c>
      <c r="P216" s="140">
        <f>O216*H216</f>
        <v>0</v>
      </c>
      <c r="Q216" s="140">
        <v>0</v>
      </c>
      <c r="R216" s="140">
        <f>Q216*H216</f>
        <v>0</v>
      </c>
      <c r="S216" s="140">
        <v>0</v>
      </c>
      <c r="T216" s="141">
        <f>S216*H216</f>
        <v>0</v>
      </c>
      <c r="AR216" s="142" t="s">
        <v>1715</v>
      </c>
      <c r="AT216" s="142" t="s">
        <v>614</v>
      </c>
      <c r="AU216" s="142" t="s">
        <v>85</v>
      </c>
      <c r="AY216" s="16" t="s">
        <v>161</v>
      </c>
      <c r="BE216" s="143">
        <f>IF(N216="základní",J216,0)</f>
        <v>157536</v>
      </c>
      <c r="BF216" s="143">
        <f>IF(N216="snížená",J216,0)</f>
        <v>0</v>
      </c>
      <c r="BG216" s="143">
        <f>IF(N216="zákl. přenesená",J216,0)</f>
        <v>0</v>
      </c>
      <c r="BH216" s="143">
        <f>IF(N216="sníž. přenesená",J216,0)</f>
        <v>0</v>
      </c>
      <c r="BI216" s="143">
        <f>IF(N216="nulová",J216,0)</f>
        <v>0</v>
      </c>
      <c r="BJ216" s="16" t="s">
        <v>85</v>
      </c>
      <c r="BK216" s="143">
        <f>ROUND(I216*H216,2)</f>
        <v>157536</v>
      </c>
      <c r="BL216" s="16" t="s">
        <v>765</v>
      </c>
      <c r="BM216" s="142" t="s">
        <v>1068</v>
      </c>
    </row>
    <row r="217" spans="2:65" s="1" customFormat="1" ht="97.5">
      <c r="B217" s="31"/>
      <c r="D217" s="144" t="s">
        <v>171</v>
      </c>
      <c r="F217" s="145" t="s">
        <v>2700</v>
      </c>
      <c r="I217" s="146"/>
      <c r="L217" s="31"/>
      <c r="M217" s="147"/>
      <c r="T217" s="55"/>
      <c r="AT217" s="16" t="s">
        <v>171</v>
      </c>
      <c r="AU217" s="16" t="s">
        <v>85</v>
      </c>
    </row>
    <row r="218" spans="2:65" s="1" customFormat="1" ht="16.5" customHeight="1">
      <c r="B218" s="31"/>
      <c r="C218" s="131" t="s">
        <v>486</v>
      </c>
      <c r="D218" s="131" t="s">
        <v>164</v>
      </c>
      <c r="E218" s="132" t="s">
        <v>2701</v>
      </c>
      <c r="F218" s="133" t="s">
        <v>2702</v>
      </c>
      <c r="G218" s="134" t="s">
        <v>1665</v>
      </c>
      <c r="H218" s="135">
        <v>10</v>
      </c>
      <c r="I218" s="136">
        <v>270</v>
      </c>
      <c r="J218" s="137">
        <f>ROUND(I218*H218,2)</f>
        <v>2700</v>
      </c>
      <c r="K218" s="133" t="s">
        <v>1</v>
      </c>
      <c r="L218" s="31"/>
      <c r="M218" s="138" t="s">
        <v>1</v>
      </c>
      <c r="N218" s="139" t="s">
        <v>42</v>
      </c>
      <c r="P218" s="140">
        <f>O218*H218</f>
        <v>0</v>
      </c>
      <c r="Q218" s="140">
        <v>0</v>
      </c>
      <c r="R218" s="140">
        <f>Q218*H218</f>
        <v>0</v>
      </c>
      <c r="S218" s="140">
        <v>0</v>
      </c>
      <c r="T218" s="141">
        <f>S218*H218</f>
        <v>0</v>
      </c>
      <c r="AR218" s="142" t="s">
        <v>765</v>
      </c>
      <c r="AT218" s="142" t="s">
        <v>164</v>
      </c>
      <c r="AU218" s="142" t="s">
        <v>85</v>
      </c>
      <c r="AY218" s="16" t="s">
        <v>161</v>
      </c>
      <c r="BE218" s="143">
        <f>IF(N218="základní",J218,0)</f>
        <v>2700</v>
      </c>
      <c r="BF218" s="143">
        <f>IF(N218="snížená",J218,0)</f>
        <v>0</v>
      </c>
      <c r="BG218" s="143">
        <f>IF(N218="zákl. přenesená",J218,0)</f>
        <v>0</v>
      </c>
      <c r="BH218" s="143">
        <f>IF(N218="sníž. přenesená",J218,0)</f>
        <v>0</v>
      </c>
      <c r="BI218" s="143">
        <f>IF(N218="nulová",J218,0)</f>
        <v>0</v>
      </c>
      <c r="BJ218" s="16" t="s">
        <v>85</v>
      </c>
      <c r="BK218" s="143">
        <f>ROUND(I218*H218,2)</f>
        <v>2700</v>
      </c>
      <c r="BL218" s="16" t="s">
        <v>765</v>
      </c>
      <c r="BM218" s="142" t="s">
        <v>1080</v>
      </c>
    </row>
    <row r="219" spans="2:65" s="1" customFormat="1" ht="16.5" customHeight="1">
      <c r="B219" s="31"/>
      <c r="C219" s="173" t="s">
        <v>492</v>
      </c>
      <c r="D219" s="173" t="s">
        <v>614</v>
      </c>
      <c r="E219" s="174" t="s">
        <v>2703</v>
      </c>
      <c r="F219" s="175" t="s">
        <v>2702</v>
      </c>
      <c r="G219" s="176" t="s">
        <v>1665</v>
      </c>
      <c r="H219" s="177">
        <v>10</v>
      </c>
      <c r="I219" s="136">
        <v>1305</v>
      </c>
      <c r="J219" s="178">
        <f>ROUND(I219*H219,2)</f>
        <v>13050</v>
      </c>
      <c r="K219" s="175" t="s">
        <v>1</v>
      </c>
      <c r="L219" s="179"/>
      <c r="M219" s="180" t="s">
        <v>1</v>
      </c>
      <c r="N219" s="181" t="s">
        <v>42</v>
      </c>
      <c r="P219" s="140">
        <f>O219*H219</f>
        <v>0</v>
      </c>
      <c r="Q219" s="140">
        <v>0</v>
      </c>
      <c r="R219" s="140">
        <f>Q219*H219</f>
        <v>0</v>
      </c>
      <c r="S219" s="140">
        <v>0</v>
      </c>
      <c r="T219" s="141">
        <f>S219*H219</f>
        <v>0</v>
      </c>
      <c r="AR219" s="142" t="s">
        <v>1715</v>
      </c>
      <c r="AT219" s="142" t="s">
        <v>614</v>
      </c>
      <c r="AU219" s="142" t="s">
        <v>85</v>
      </c>
      <c r="AY219" s="16" t="s">
        <v>161</v>
      </c>
      <c r="BE219" s="143">
        <f>IF(N219="základní",J219,0)</f>
        <v>13050</v>
      </c>
      <c r="BF219" s="143">
        <f>IF(N219="snížená",J219,0)</f>
        <v>0</v>
      </c>
      <c r="BG219" s="143">
        <f>IF(N219="zákl. přenesená",J219,0)</f>
        <v>0</v>
      </c>
      <c r="BH219" s="143">
        <f>IF(N219="sníž. přenesená",J219,0)</f>
        <v>0</v>
      </c>
      <c r="BI219" s="143">
        <f>IF(N219="nulová",J219,0)</f>
        <v>0</v>
      </c>
      <c r="BJ219" s="16" t="s">
        <v>85</v>
      </c>
      <c r="BK219" s="143">
        <f>ROUND(I219*H219,2)</f>
        <v>13050</v>
      </c>
      <c r="BL219" s="16" t="s">
        <v>765</v>
      </c>
      <c r="BM219" s="142" t="s">
        <v>1089</v>
      </c>
    </row>
    <row r="220" spans="2:65" s="1" customFormat="1" ht="58.5">
      <c r="B220" s="31"/>
      <c r="D220" s="144" t="s">
        <v>171</v>
      </c>
      <c r="F220" s="145" t="s">
        <v>2704</v>
      </c>
      <c r="I220" s="146"/>
      <c r="L220" s="31"/>
      <c r="M220" s="147"/>
      <c r="T220" s="55"/>
      <c r="AT220" s="16" t="s">
        <v>171</v>
      </c>
      <c r="AU220" s="16" t="s">
        <v>85</v>
      </c>
    </row>
    <row r="221" spans="2:65" s="1" customFormat="1" ht="16.5" customHeight="1">
      <c r="B221" s="31"/>
      <c r="C221" s="131" t="s">
        <v>765</v>
      </c>
      <c r="D221" s="131" t="s">
        <v>164</v>
      </c>
      <c r="E221" s="132" t="s">
        <v>2705</v>
      </c>
      <c r="F221" s="133" t="s">
        <v>2706</v>
      </c>
      <c r="G221" s="134" t="s">
        <v>1665</v>
      </c>
      <c r="H221" s="135">
        <v>14</v>
      </c>
      <c r="I221" s="136">
        <v>270</v>
      </c>
      <c r="J221" s="137">
        <f>ROUND(I221*H221,2)</f>
        <v>3780</v>
      </c>
      <c r="K221" s="133" t="s">
        <v>1</v>
      </c>
      <c r="L221" s="31"/>
      <c r="M221" s="138" t="s">
        <v>1</v>
      </c>
      <c r="N221" s="139" t="s">
        <v>42</v>
      </c>
      <c r="P221" s="140">
        <f>O221*H221</f>
        <v>0</v>
      </c>
      <c r="Q221" s="140">
        <v>0</v>
      </c>
      <c r="R221" s="140">
        <f>Q221*H221</f>
        <v>0</v>
      </c>
      <c r="S221" s="140">
        <v>0</v>
      </c>
      <c r="T221" s="141">
        <f>S221*H221</f>
        <v>0</v>
      </c>
      <c r="AR221" s="142" t="s">
        <v>765</v>
      </c>
      <c r="AT221" s="142" t="s">
        <v>164</v>
      </c>
      <c r="AU221" s="142" t="s">
        <v>85</v>
      </c>
      <c r="AY221" s="16" t="s">
        <v>161</v>
      </c>
      <c r="BE221" s="143">
        <f>IF(N221="základní",J221,0)</f>
        <v>3780</v>
      </c>
      <c r="BF221" s="143">
        <f>IF(N221="snížená",J221,0)</f>
        <v>0</v>
      </c>
      <c r="BG221" s="143">
        <f>IF(N221="zákl. přenesená",J221,0)</f>
        <v>0</v>
      </c>
      <c r="BH221" s="143">
        <f>IF(N221="sníž. přenesená",J221,0)</f>
        <v>0</v>
      </c>
      <c r="BI221" s="143">
        <f>IF(N221="nulová",J221,0)</f>
        <v>0</v>
      </c>
      <c r="BJ221" s="16" t="s">
        <v>85</v>
      </c>
      <c r="BK221" s="143">
        <f>ROUND(I221*H221,2)</f>
        <v>3780</v>
      </c>
      <c r="BL221" s="16" t="s">
        <v>765</v>
      </c>
      <c r="BM221" s="142" t="s">
        <v>1100</v>
      </c>
    </row>
    <row r="222" spans="2:65" s="1" customFormat="1" ht="16.5" customHeight="1">
      <c r="B222" s="31"/>
      <c r="C222" s="173" t="s">
        <v>769</v>
      </c>
      <c r="D222" s="173" t="s">
        <v>614</v>
      </c>
      <c r="E222" s="174" t="s">
        <v>2707</v>
      </c>
      <c r="F222" s="175" t="s">
        <v>2706</v>
      </c>
      <c r="G222" s="176" t="s">
        <v>1665</v>
      </c>
      <c r="H222" s="177">
        <v>14</v>
      </c>
      <c r="I222" s="136">
        <v>2160</v>
      </c>
      <c r="J222" s="178">
        <f>ROUND(I222*H222,2)</f>
        <v>30240</v>
      </c>
      <c r="K222" s="175" t="s">
        <v>1</v>
      </c>
      <c r="L222" s="179"/>
      <c r="M222" s="180" t="s">
        <v>1</v>
      </c>
      <c r="N222" s="181" t="s">
        <v>42</v>
      </c>
      <c r="P222" s="140">
        <f>O222*H222</f>
        <v>0</v>
      </c>
      <c r="Q222" s="140">
        <v>0</v>
      </c>
      <c r="R222" s="140">
        <f>Q222*H222</f>
        <v>0</v>
      </c>
      <c r="S222" s="140">
        <v>0</v>
      </c>
      <c r="T222" s="141">
        <f>S222*H222</f>
        <v>0</v>
      </c>
      <c r="AR222" s="142" t="s">
        <v>1715</v>
      </c>
      <c r="AT222" s="142" t="s">
        <v>614</v>
      </c>
      <c r="AU222" s="142" t="s">
        <v>85</v>
      </c>
      <c r="AY222" s="16" t="s">
        <v>161</v>
      </c>
      <c r="BE222" s="143">
        <f>IF(N222="základní",J222,0)</f>
        <v>30240</v>
      </c>
      <c r="BF222" s="143">
        <f>IF(N222="snížená",J222,0)</f>
        <v>0</v>
      </c>
      <c r="BG222" s="143">
        <f>IF(N222="zákl. přenesená",J222,0)</f>
        <v>0</v>
      </c>
      <c r="BH222" s="143">
        <f>IF(N222="sníž. přenesená",J222,0)</f>
        <v>0</v>
      </c>
      <c r="BI222" s="143">
        <f>IF(N222="nulová",J222,0)</f>
        <v>0</v>
      </c>
      <c r="BJ222" s="16" t="s">
        <v>85</v>
      </c>
      <c r="BK222" s="143">
        <f>ROUND(I222*H222,2)</f>
        <v>30240</v>
      </c>
      <c r="BL222" s="16" t="s">
        <v>765</v>
      </c>
      <c r="BM222" s="142" t="s">
        <v>1108</v>
      </c>
    </row>
    <row r="223" spans="2:65" s="1" customFormat="1" ht="87.75">
      <c r="B223" s="31"/>
      <c r="D223" s="144" t="s">
        <v>171</v>
      </c>
      <c r="F223" s="145" t="s">
        <v>2708</v>
      </c>
      <c r="I223" s="146"/>
      <c r="L223" s="31"/>
      <c r="M223" s="147"/>
      <c r="T223" s="55"/>
      <c r="AT223" s="16" t="s">
        <v>171</v>
      </c>
      <c r="AU223" s="16" t="s">
        <v>85</v>
      </c>
    </row>
    <row r="224" spans="2:65" s="1" customFormat="1" ht="16.5" customHeight="1">
      <c r="B224" s="31"/>
      <c r="C224" s="131" t="s">
        <v>775</v>
      </c>
      <c r="D224" s="131" t="s">
        <v>164</v>
      </c>
      <c r="E224" s="132" t="s">
        <v>2709</v>
      </c>
      <c r="F224" s="133" t="s">
        <v>2710</v>
      </c>
      <c r="G224" s="134" t="s">
        <v>1665</v>
      </c>
      <c r="H224" s="135">
        <v>5</v>
      </c>
      <c r="I224" s="136">
        <v>270</v>
      </c>
      <c r="J224" s="137">
        <f>ROUND(I224*H224,2)</f>
        <v>1350</v>
      </c>
      <c r="K224" s="133" t="s">
        <v>1</v>
      </c>
      <c r="L224" s="31"/>
      <c r="M224" s="138" t="s">
        <v>1</v>
      </c>
      <c r="N224" s="139" t="s">
        <v>42</v>
      </c>
      <c r="P224" s="140">
        <f>O224*H224</f>
        <v>0</v>
      </c>
      <c r="Q224" s="140">
        <v>0</v>
      </c>
      <c r="R224" s="140">
        <f>Q224*H224</f>
        <v>0</v>
      </c>
      <c r="S224" s="140">
        <v>0</v>
      </c>
      <c r="T224" s="141">
        <f>S224*H224</f>
        <v>0</v>
      </c>
      <c r="AR224" s="142" t="s">
        <v>765</v>
      </c>
      <c r="AT224" s="142" t="s">
        <v>164</v>
      </c>
      <c r="AU224" s="142" t="s">
        <v>85</v>
      </c>
      <c r="AY224" s="16" t="s">
        <v>161</v>
      </c>
      <c r="BE224" s="143">
        <f>IF(N224="základní",J224,0)</f>
        <v>1350</v>
      </c>
      <c r="BF224" s="143">
        <f>IF(N224="snížená",J224,0)</f>
        <v>0</v>
      </c>
      <c r="BG224" s="143">
        <f>IF(N224="zákl. přenesená",J224,0)</f>
        <v>0</v>
      </c>
      <c r="BH224" s="143">
        <f>IF(N224="sníž. přenesená",J224,0)</f>
        <v>0</v>
      </c>
      <c r="BI224" s="143">
        <f>IF(N224="nulová",J224,0)</f>
        <v>0</v>
      </c>
      <c r="BJ224" s="16" t="s">
        <v>85</v>
      </c>
      <c r="BK224" s="143">
        <f>ROUND(I224*H224,2)</f>
        <v>1350</v>
      </c>
      <c r="BL224" s="16" t="s">
        <v>765</v>
      </c>
      <c r="BM224" s="142" t="s">
        <v>1120</v>
      </c>
    </row>
    <row r="225" spans="2:65" s="1" customFormat="1" ht="16.5" customHeight="1">
      <c r="B225" s="31"/>
      <c r="C225" s="173" t="s">
        <v>780</v>
      </c>
      <c r="D225" s="173" t="s">
        <v>614</v>
      </c>
      <c r="E225" s="174" t="s">
        <v>2711</v>
      </c>
      <c r="F225" s="175" t="s">
        <v>2710</v>
      </c>
      <c r="G225" s="176" t="s">
        <v>1665</v>
      </c>
      <c r="H225" s="177">
        <v>5</v>
      </c>
      <c r="I225" s="136">
        <v>4725</v>
      </c>
      <c r="J225" s="178">
        <f>ROUND(I225*H225,2)</f>
        <v>23625</v>
      </c>
      <c r="K225" s="175" t="s">
        <v>1</v>
      </c>
      <c r="L225" s="179"/>
      <c r="M225" s="180" t="s">
        <v>1</v>
      </c>
      <c r="N225" s="181" t="s">
        <v>42</v>
      </c>
      <c r="P225" s="140">
        <f>O225*H225</f>
        <v>0</v>
      </c>
      <c r="Q225" s="140">
        <v>0</v>
      </c>
      <c r="R225" s="140">
        <f>Q225*H225</f>
        <v>0</v>
      </c>
      <c r="S225" s="140">
        <v>0</v>
      </c>
      <c r="T225" s="141">
        <f>S225*H225</f>
        <v>0</v>
      </c>
      <c r="AR225" s="142" t="s">
        <v>1715</v>
      </c>
      <c r="AT225" s="142" t="s">
        <v>614</v>
      </c>
      <c r="AU225" s="142" t="s">
        <v>85</v>
      </c>
      <c r="AY225" s="16" t="s">
        <v>161</v>
      </c>
      <c r="BE225" s="143">
        <f>IF(N225="základní",J225,0)</f>
        <v>23625</v>
      </c>
      <c r="BF225" s="143">
        <f>IF(N225="snížená",J225,0)</f>
        <v>0</v>
      </c>
      <c r="BG225" s="143">
        <f>IF(N225="zákl. přenesená",J225,0)</f>
        <v>0</v>
      </c>
      <c r="BH225" s="143">
        <f>IF(N225="sníž. přenesená",J225,0)</f>
        <v>0</v>
      </c>
      <c r="BI225" s="143">
        <f>IF(N225="nulová",J225,0)</f>
        <v>0</v>
      </c>
      <c r="BJ225" s="16" t="s">
        <v>85</v>
      </c>
      <c r="BK225" s="143">
        <f>ROUND(I225*H225,2)</f>
        <v>23625</v>
      </c>
      <c r="BL225" s="16" t="s">
        <v>765</v>
      </c>
      <c r="BM225" s="142" t="s">
        <v>1129</v>
      </c>
    </row>
    <row r="226" spans="2:65" s="1" customFormat="1" ht="78">
      <c r="B226" s="31"/>
      <c r="D226" s="144" t="s">
        <v>171</v>
      </c>
      <c r="F226" s="145" t="s">
        <v>2712</v>
      </c>
      <c r="I226" s="146"/>
      <c r="L226" s="31"/>
      <c r="M226" s="147"/>
      <c r="T226" s="55"/>
      <c r="AT226" s="16" t="s">
        <v>171</v>
      </c>
      <c r="AU226" s="16" t="s">
        <v>85</v>
      </c>
    </row>
    <row r="227" spans="2:65" s="1" customFormat="1" ht="16.5" customHeight="1">
      <c r="B227" s="31"/>
      <c r="C227" s="131" t="s">
        <v>784</v>
      </c>
      <c r="D227" s="131" t="s">
        <v>164</v>
      </c>
      <c r="E227" s="132" t="s">
        <v>2713</v>
      </c>
      <c r="F227" s="133" t="s">
        <v>2714</v>
      </c>
      <c r="G227" s="134" t="s">
        <v>1665</v>
      </c>
      <c r="H227" s="135">
        <v>3</v>
      </c>
      <c r="I227" s="136">
        <v>270</v>
      </c>
      <c r="J227" s="137">
        <f>ROUND(I227*H227,2)</f>
        <v>810</v>
      </c>
      <c r="K227" s="133" t="s">
        <v>1</v>
      </c>
      <c r="L227" s="31"/>
      <c r="M227" s="138" t="s">
        <v>1</v>
      </c>
      <c r="N227" s="139" t="s">
        <v>42</v>
      </c>
      <c r="P227" s="140">
        <f>O227*H227</f>
        <v>0</v>
      </c>
      <c r="Q227" s="140">
        <v>0</v>
      </c>
      <c r="R227" s="140">
        <f>Q227*H227</f>
        <v>0</v>
      </c>
      <c r="S227" s="140">
        <v>0</v>
      </c>
      <c r="T227" s="141">
        <f>S227*H227</f>
        <v>0</v>
      </c>
      <c r="AR227" s="142" t="s">
        <v>765</v>
      </c>
      <c r="AT227" s="142" t="s">
        <v>164</v>
      </c>
      <c r="AU227" s="142" t="s">
        <v>85</v>
      </c>
      <c r="AY227" s="16" t="s">
        <v>161</v>
      </c>
      <c r="BE227" s="143">
        <f>IF(N227="základní",J227,0)</f>
        <v>810</v>
      </c>
      <c r="BF227" s="143">
        <f>IF(N227="snížená",J227,0)</f>
        <v>0</v>
      </c>
      <c r="BG227" s="143">
        <f>IF(N227="zákl. přenesená",J227,0)</f>
        <v>0</v>
      </c>
      <c r="BH227" s="143">
        <f>IF(N227="sníž. přenesená",J227,0)</f>
        <v>0</v>
      </c>
      <c r="BI227" s="143">
        <f>IF(N227="nulová",J227,0)</f>
        <v>0</v>
      </c>
      <c r="BJ227" s="16" t="s">
        <v>85</v>
      </c>
      <c r="BK227" s="143">
        <f>ROUND(I227*H227,2)</f>
        <v>810</v>
      </c>
      <c r="BL227" s="16" t="s">
        <v>765</v>
      </c>
      <c r="BM227" s="142" t="s">
        <v>1135</v>
      </c>
    </row>
    <row r="228" spans="2:65" s="1" customFormat="1" ht="16.5" customHeight="1">
      <c r="B228" s="31"/>
      <c r="C228" s="173" t="s">
        <v>791</v>
      </c>
      <c r="D228" s="173" t="s">
        <v>614</v>
      </c>
      <c r="E228" s="174" t="s">
        <v>2715</v>
      </c>
      <c r="F228" s="175" t="s">
        <v>2714</v>
      </c>
      <c r="G228" s="176" t="s">
        <v>1665</v>
      </c>
      <c r="H228" s="177">
        <v>3</v>
      </c>
      <c r="I228" s="136">
        <v>2880</v>
      </c>
      <c r="J228" s="178">
        <f>ROUND(I228*H228,2)</f>
        <v>8640</v>
      </c>
      <c r="K228" s="175" t="s">
        <v>1</v>
      </c>
      <c r="L228" s="179"/>
      <c r="M228" s="180" t="s">
        <v>1</v>
      </c>
      <c r="N228" s="181" t="s">
        <v>42</v>
      </c>
      <c r="P228" s="140">
        <f>O228*H228</f>
        <v>0</v>
      </c>
      <c r="Q228" s="140">
        <v>0</v>
      </c>
      <c r="R228" s="140">
        <f>Q228*H228</f>
        <v>0</v>
      </c>
      <c r="S228" s="140">
        <v>0</v>
      </c>
      <c r="T228" s="141">
        <f>S228*H228</f>
        <v>0</v>
      </c>
      <c r="AR228" s="142" t="s">
        <v>1715</v>
      </c>
      <c r="AT228" s="142" t="s">
        <v>614</v>
      </c>
      <c r="AU228" s="142" t="s">
        <v>85</v>
      </c>
      <c r="AY228" s="16" t="s">
        <v>161</v>
      </c>
      <c r="BE228" s="143">
        <f>IF(N228="základní",J228,0)</f>
        <v>8640</v>
      </c>
      <c r="BF228" s="143">
        <f>IF(N228="snížená",J228,0)</f>
        <v>0</v>
      </c>
      <c r="BG228" s="143">
        <f>IF(N228="zákl. přenesená",J228,0)</f>
        <v>0</v>
      </c>
      <c r="BH228" s="143">
        <f>IF(N228="sníž. přenesená",J228,0)</f>
        <v>0</v>
      </c>
      <c r="BI228" s="143">
        <f>IF(N228="nulová",J228,0)</f>
        <v>0</v>
      </c>
      <c r="BJ228" s="16" t="s">
        <v>85</v>
      </c>
      <c r="BK228" s="143">
        <f>ROUND(I228*H228,2)</f>
        <v>8640</v>
      </c>
      <c r="BL228" s="16" t="s">
        <v>765</v>
      </c>
      <c r="BM228" s="142" t="s">
        <v>1143</v>
      </c>
    </row>
    <row r="229" spans="2:65" s="1" customFormat="1" ht="107.25">
      <c r="B229" s="31"/>
      <c r="D229" s="144" t="s">
        <v>171</v>
      </c>
      <c r="F229" s="145" t="s">
        <v>2716</v>
      </c>
      <c r="I229" s="146"/>
      <c r="L229" s="31"/>
      <c r="M229" s="147"/>
      <c r="T229" s="55"/>
      <c r="AT229" s="16" t="s">
        <v>171</v>
      </c>
      <c r="AU229" s="16" t="s">
        <v>85</v>
      </c>
    </row>
    <row r="230" spans="2:65" s="1" customFormat="1" ht="16.5" customHeight="1">
      <c r="B230" s="31"/>
      <c r="C230" s="131" t="s">
        <v>795</v>
      </c>
      <c r="D230" s="131" t="s">
        <v>164</v>
      </c>
      <c r="E230" s="132" t="s">
        <v>2717</v>
      </c>
      <c r="F230" s="133" t="s">
        <v>2718</v>
      </c>
      <c r="G230" s="134" t="s">
        <v>1665</v>
      </c>
      <c r="H230" s="135">
        <v>14</v>
      </c>
      <c r="I230" s="136">
        <v>270</v>
      </c>
      <c r="J230" s="137">
        <f>ROUND(I230*H230,2)</f>
        <v>3780</v>
      </c>
      <c r="K230" s="133" t="s">
        <v>1</v>
      </c>
      <c r="L230" s="31"/>
      <c r="M230" s="138" t="s">
        <v>1</v>
      </c>
      <c r="N230" s="139" t="s">
        <v>42</v>
      </c>
      <c r="P230" s="140">
        <f>O230*H230</f>
        <v>0</v>
      </c>
      <c r="Q230" s="140">
        <v>0</v>
      </c>
      <c r="R230" s="140">
        <f>Q230*H230</f>
        <v>0</v>
      </c>
      <c r="S230" s="140">
        <v>0</v>
      </c>
      <c r="T230" s="141">
        <f>S230*H230</f>
        <v>0</v>
      </c>
      <c r="AR230" s="142" t="s">
        <v>765</v>
      </c>
      <c r="AT230" s="142" t="s">
        <v>164</v>
      </c>
      <c r="AU230" s="142" t="s">
        <v>85</v>
      </c>
      <c r="AY230" s="16" t="s">
        <v>161</v>
      </c>
      <c r="BE230" s="143">
        <f>IF(N230="základní",J230,0)</f>
        <v>3780</v>
      </c>
      <c r="BF230" s="143">
        <f>IF(N230="snížená",J230,0)</f>
        <v>0</v>
      </c>
      <c r="BG230" s="143">
        <f>IF(N230="zákl. přenesená",J230,0)</f>
        <v>0</v>
      </c>
      <c r="BH230" s="143">
        <f>IF(N230="sníž. přenesená",J230,0)</f>
        <v>0</v>
      </c>
      <c r="BI230" s="143">
        <f>IF(N230="nulová",J230,0)</f>
        <v>0</v>
      </c>
      <c r="BJ230" s="16" t="s">
        <v>85</v>
      </c>
      <c r="BK230" s="143">
        <f>ROUND(I230*H230,2)</f>
        <v>3780</v>
      </c>
      <c r="BL230" s="16" t="s">
        <v>765</v>
      </c>
      <c r="BM230" s="142" t="s">
        <v>1154</v>
      </c>
    </row>
    <row r="231" spans="2:65" s="1" customFormat="1" ht="16.5" customHeight="1">
      <c r="B231" s="31"/>
      <c r="C231" s="173" t="s">
        <v>800</v>
      </c>
      <c r="D231" s="173" t="s">
        <v>614</v>
      </c>
      <c r="E231" s="174" t="s">
        <v>2719</v>
      </c>
      <c r="F231" s="175" t="s">
        <v>2718</v>
      </c>
      <c r="G231" s="176" t="s">
        <v>1665</v>
      </c>
      <c r="H231" s="177">
        <v>14</v>
      </c>
      <c r="I231" s="136">
        <v>4500</v>
      </c>
      <c r="J231" s="178">
        <f>ROUND(I231*H231,2)</f>
        <v>63000</v>
      </c>
      <c r="K231" s="175" t="s">
        <v>1</v>
      </c>
      <c r="L231" s="179"/>
      <c r="M231" s="180" t="s">
        <v>1</v>
      </c>
      <c r="N231" s="181" t="s">
        <v>42</v>
      </c>
      <c r="P231" s="140">
        <f>O231*H231</f>
        <v>0</v>
      </c>
      <c r="Q231" s="140">
        <v>0</v>
      </c>
      <c r="R231" s="140">
        <f>Q231*H231</f>
        <v>0</v>
      </c>
      <c r="S231" s="140">
        <v>0</v>
      </c>
      <c r="T231" s="141">
        <f>S231*H231</f>
        <v>0</v>
      </c>
      <c r="AR231" s="142" t="s">
        <v>1715</v>
      </c>
      <c r="AT231" s="142" t="s">
        <v>614</v>
      </c>
      <c r="AU231" s="142" t="s">
        <v>85</v>
      </c>
      <c r="AY231" s="16" t="s">
        <v>161</v>
      </c>
      <c r="BE231" s="143">
        <f>IF(N231="základní",J231,0)</f>
        <v>63000</v>
      </c>
      <c r="BF231" s="143">
        <f>IF(N231="snížená",J231,0)</f>
        <v>0</v>
      </c>
      <c r="BG231" s="143">
        <f>IF(N231="zákl. přenesená",J231,0)</f>
        <v>0</v>
      </c>
      <c r="BH231" s="143">
        <f>IF(N231="sníž. přenesená",J231,0)</f>
        <v>0</v>
      </c>
      <c r="BI231" s="143">
        <f>IF(N231="nulová",J231,0)</f>
        <v>0</v>
      </c>
      <c r="BJ231" s="16" t="s">
        <v>85</v>
      </c>
      <c r="BK231" s="143">
        <f>ROUND(I231*H231,2)</f>
        <v>63000</v>
      </c>
      <c r="BL231" s="16" t="s">
        <v>765</v>
      </c>
      <c r="BM231" s="142" t="s">
        <v>1164</v>
      </c>
    </row>
    <row r="232" spans="2:65" s="1" customFormat="1" ht="87.75">
      <c r="B232" s="31"/>
      <c r="D232" s="144" t="s">
        <v>171</v>
      </c>
      <c r="F232" s="145" t="s">
        <v>2720</v>
      </c>
      <c r="I232" s="146"/>
      <c r="L232" s="31"/>
      <c r="M232" s="147"/>
      <c r="T232" s="55"/>
      <c r="AT232" s="16" t="s">
        <v>171</v>
      </c>
      <c r="AU232" s="16" t="s">
        <v>85</v>
      </c>
    </row>
    <row r="233" spans="2:65" s="1" customFormat="1" ht="16.5" customHeight="1">
      <c r="B233" s="31"/>
      <c r="C233" s="131" t="s">
        <v>805</v>
      </c>
      <c r="D233" s="131" t="s">
        <v>164</v>
      </c>
      <c r="E233" s="132" t="s">
        <v>2721</v>
      </c>
      <c r="F233" s="133" t="s">
        <v>2722</v>
      </c>
      <c r="G233" s="134" t="s">
        <v>1665</v>
      </c>
      <c r="H233" s="135">
        <v>15</v>
      </c>
      <c r="I233" s="136">
        <v>270</v>
      </c>
      <c r="J233" s="137">
        <f>ROUND(I233*H233,2)</f>
        <v>4050</v>
      </c>
      <c r="K233" s="133" t="s">
        <v>1</v>
      </c>
      <c r="L233" s="31"/>
      <c r="M233" s="138" t="s">
        <v>1</v>
      </c>
      <c r="N233" s="139" t="s">
        <v>42</v>
      </c>
      <c r="P233" s="140">
        <f>O233*H233</f>
        <v>0</v>
      </c>
      <c r="Q233" s="140">
        <v>0</v>
      </c>
      <c r="R233" s="140">
        <f>Q233*H233</f>
        <v>0</v>
      </c>
      <c r="S233" s="140">
        <v>0</v>
      </c>
      <c r="T233" s="141">
        <f>S233*H233</f>
        <v>0</v>
      </c>
      <c r="AR233" s="142" t="s">
        <v>765</v>
      </c>
      <c r="AT233" s="142" t="s">
        <v>164</v>
      </c>
      <c r="AU233" s="142" t="s">
        <v>85</v>
      </c>
      <c r="AY233" s="16" t="s">
        <v>161</v>
      </c>
      <c r="BE233" s="143">
        <f>IF(N233="základní",J233,0)</f>
        <v>4050</v>
      </c>
      <c r="BF233" s="143">
        <f>IF(N233="snížená",J233,0)</f>
        <v>0</v>
      </c>
      <c r="BG233" s="143">
        <f>IF(N233="zákl. přenesená",J233,0)</f>
        <v>0</v>
      </c>
      <c r="BH233" s="143">
        <f>IF(N233="sníž. přenesená",J233,0)</f>
        <v>0</v>
      </c>
      <c r="BI233" s="143">
        <f>IF(N233="nulová",J233,0)</f>
        <v>0</v>
      </c>
      <c r="BJ233" s="16" t="s">
        <v>85</v>
      </c>
      <c r="BK233" s="143">
        <f>ROUND(I233*H233,2)</f>
        <v>4050</v>
      </c>
      <c r="BL233" s="16" t="s">
        <v>765</v>
      </c>
      <c r="BM233" s="142" t="s">
        <v>1173</v>
      </c>
    </row>
    <row r="234" spans="2:65" s="1" customFormat="1" ht="16.5" customHeight="1">
      <c r="B234" s="31"/>
      <c r="C234" s="173" t="s">
        <v>809</v>
      </c>
      <c r="D234" s="173" t="s">
        <v>614</v>
      </c>
      <c r="E234" s="174" t="s">
        <v>2723</v>
      </c>
      <c r="F234" s="175" t="s">
        <v>2722</v>
      </c>
      <c r="G234" s="176" t="s">
        <v>1665</v>
      </c>
      <c r="H234" s="177">
        <v>15</v>
      </c>
      <c r="I234" s="136">
        <v>2160</v>
      </c>
      <c r="J234" s="178">
        <f>ROUND(I234*H234,2)</f>
        <v>32400</v>
      </c>
      <c r="K234" s="175" t="s">
        <v>1</v>
      </c>
      <c r="L234" s="179"/>
      <c r="M234" s="180" t="s">
        <v>1</v>
      </c>
      <c r="N234" s="181" t="s">
        <v>42</v>
      </c>
      <c r="P234" s="140">
        <f>O234*H234</f>
        <v>0</v>
      </c>
      <c r="Q234" s="140">
        <v>0</v>
      </c>
      <c r="R234" s="140">
        <f>Q234*H234</f>
        <v>0</v>
      </c>
      <c r="S234" s="140">
        <v>0</v>
      </c>
      <c r="T234" s="141">
        <f>S234*H234</f>
        <v>0</v>
      </c>
      <c r="AR234" s="142" t="s">
        <v>1715</v>
      </c>
      <c r="AT234" s="142" t="s">
        <v>614</v>
      </c>
      <c r="AU234" s="142" t="s">
        <v>85</v>
      </c>
      <c r="AY234" s="16" t="s">
        <v>161</v>
      </c>
      <c r="BE234" s="143">
        <f>IF(N234="základní",J234,0)</f>
        <v>32400</v>
      </c>
      <c r="BF234" s="143">
        <f>IF(N234="snížená",J234,0)</f>
        <v>0</v>
      </c>
      <c r="BG234" s="143">
        <f>IF(N234="zákl. přenesená",J234,0)</f>
        <v>0</v>
      </c>
      <c r="BH234" s="143">
        <f>IF(N234="sníž. přenesená",J234,0)</f>
        <v>0</v>
      </c>
      <c r="BI234" s="143">
        <f>IF(N234="nulová",J234,0)</f>
        <v>0</v>
      </c>
      <c r="BJ234" s="16" t="s">
        <v>85</v>
      </c>
      <c r="BK234" s="143">
        <f>ROUND(I234*H234,2)</f>
        <v>32400</v>
      </c>
      <c r="BL234" s="16" t="s">
        <v>765</v>
      </c>
      <c r="BM234" s="142" t="s">
        <v>1183</v>
      </c>
    </row>
    <row r="235" spans="2:65" s="1" customFormat="1" ht="107.25">
      <c r="B235" s="31"/>
      <c r="D235" s="144" t="s">
        <v>171</v>
      </c>
      <c r="F235" s="145" t="s">
        <v>2724</v>
      </c>
      <c r="I235" s="146"/>
      <c r="L235" s="31"/>
      <c r="M235" s="147"/>
      <c r="T235" s="55"/>
      <c r="AT235" s="16" t="s">
        <v>171</v>
      </c>
      <c r="AU235" s="16" t="s">
        <v>85</v>
      </c>
    </row>
    <row r="236" spans="2:65" s="1" customFormat="1" ht="16.5" customHeight="1">
      <c r="B236" s="31"/>
      <c r="C236" s="131" t="s">
        <v>813</v>
      </c>
      <c r="D236" s="131" t="s">
        <v>164</v>
      </c>
      <c r="E236" s="132" t="s">
        <v>2725</v>
      </c>
      <c r="F236" s="133" t="s">
        <v>2726</v>
      </c>
      <c r="G236" s="134" t="s">
        <v>1665</v>
      </c>
      <c r="H236" s="135">
        <v>2</v>
      </c>
      <c r="I236" s="136">
        <v>270</v>
      </c>
      <c r="J236" s="137">
        <f>ROUND(I236*H236,2)</f>
        <v>540</v>
      </c>
      <c r="K236" s="133" t="s">
        <v>1</v>
      </c>
      <c r="L236" s="31"/>
      <c r="M236" s="138" t="s">
        <v>1</v>
      </c>
      <c r="N236" s="139" t="s">
        <v>42</v>
      </c>
      <c r="P236" s="140">
        <f>O236*H236</f>
        <v>0</v>
      </c>
      <c r="Q236" s="140">
        <v>0</v>
      </c>
      <c r="R236" s="140">
        <f>Q236*H236</f>
        <v>0</v>
      </c>
      <c r="S236" s="140">
        <v>0</v>
      </c>
      <c r="T236" s="141">
        <f>S236*H236</f>
        <v>0</v>
      </c>
      <c r="AR236" s="142" t="s">
        <v>765</v>
      </c>
      <c r="AT236" s="142" t="s">
        <v>164</v>
      </c>
      <c r="AU236" s="142" t="s">
        <v>85</v>
      </c>
      <c r="AY236" s="16" t="s">
        <v>161</v>
      </c>
      <c r="BE236" s="143">
        <f>IF(N236="základní",J236,0)</f>
        <v>540</v>
      </c>
      <c r="BF236" s="143">
        <f>IF(N236="snížená",J236,0)</f>
        <v>0</v>
      </c>
      <c r="BG236" s="143">
        <f>IF(N236="zákl. přenesená",J236,0)</f>
        <v>0</v>
      </c>
      <c r="BH236" s="143">
        <f>IF(N236="sníž. přenesená",J236,0)</f>
        <v>0</v>
      </c>
      <c r="BI236" s="143">
        <f>IF(N236="nulová",J236,0)</f>
        <v>0</v>
      </c>
      <c r="BJ236" s="16" t="s">
        <v>85</v>
      </c>
      <c r="BK236" s="143">
        <f>ROUND(I236*H236,2)</f>
        <v>540</v>
      </c>
      <c r="BL236" s="16" t="s">
        <v>765</v>
      </c>
      <c r="BM236" s="142" t="s">
        <v>1192</v>
      </c>
    </row>
    <row r="237" spans="2:65" s="1" customFormat="1" ht="16.5" customHeight="1">
      <c r="B237" s="31"/>
      <c r="C237" s="173" t="s">
        <v>818</v>
      </c>
      <c r="D237" s="173" t="s">
        <v>614</v>
      </c>
      <c r="E237" s="174" t="s">
        <v>2727</v>
      </c>
      <c r="F237" s="175" t="s">
        <v>2726</v>
      </c>
      <c r="G237" s="176" t="s">
        <v>1665</v>
      </c>
      <c r="H237" s="177">
        <v>2</v>
      </c>
      <c r="I237" s="136">
        <v>2565</v>
      </c>
      <c r="J237" s="178">
        <f>ROUND(I237*H237,2)</f>
        <v>5130</v>
      </c>
      <c r="K237" s="175" t="s">
        <v>1</v>
      </c>
      <c r="L237" s="179"/>
      <c r="M237" s="180" t="s">
        <v>1</v>
      </c>
      <c r="N237" s="181" t="s">
        <v>42</v>
      </c>
      <c r="P237" s="140">
        <f>O237*H237</f>
        <v>0</v>
      </c>
      <c r="Q237" s="140">
        <v>0</v>
      </c>
      <c r="R237" s="140">
        <f>Q237*H237</f>
        <v>0</v>
      </c>
      <c r="S237" s="140">
        <v>0</v>
      </c>
      <c r="T237" s="141">
        <f>S237*H237</f>
        <v>0</v>
      </c>
      <c r="AR237" s="142" t="s">
        <v>1715</v>
      </c>
      <c r="AT237" s="142" t="s">
        <v>614</v>
      </c>
      <c r="AU237" s="142" t="s">
        <v>85</v>
      </c>
      <c r="AY237" s="16" t="s">
        <v>161</v>
      </c>
      <c r="BE237" s="143">
        <f>IF(N237="základní",J237,0)</f>
        <v>5130</v>
      </c>
      <c r="BF237" s="143">
        <f>IF(N237="snížená",J237,0)</f>
        <v>0</v>
      </c>
      <c r="BG237" s="143">
        <f>IF(N237="zákl. přenesená",J237,0)</f>
        <v>0</v>
      </c>
      <c r="BH237" s="143">
        <f>IF(N237="sníž. přenesená",J237,0)</f>
        <v>0</v>
      </c>
      <c r="BI237" s="143">
        <f>IF(N237="nulová",J237,0)</f>
        <v>0</v>
      </c>
      <c r="BJ237" s="16" t="s">
        <v>85</v>
      </c>
      <c r="BK237" s="143">
        <f>ROUND(I237*H237,2)</f>
        <v>5130</v>
      </c>
      <c r="BL237" s="16" t="s">
        <v>765</v>
      </c>
      <c r="BM237" s="142" t="s">
        <v>1200</v>
      </c>
    </row>
    <row r="238" spans="2:65" s="1" customFormat="1" ht="58.5">
      <c r="B238" s="31"/>
      <c r="D238" s="144" t="s">
        <v>171</v>
      </c>
      <c r="F238" s="145" t="s">
        <v>2728</v>
      </c>
      <c r="I238" s="146"/>
      <c r="L238" s="31"/>
      <c r="M238" s="147"/>
      <c r="T238" s="55"/>
      <c r="AT238" s="16" t="s">
        <v>171</v>
      </c>
      <c r="AU238" s="16" t="s">
        <v>85</v>
      </c>
    </row>
    <row r="239" spans="2:65" s="1" customFormat="1" ht="16.5" customHeight="1">
      <c r="B239" s="31"/>
      <c r="C239" s="131" t="s">
        <v>823</v>
      </c>
      <c r="D239" s="131" t="s">
        <v>164</v>
      </c>
      <c r="E239" s="132" t="s">
        <v>2729</v>
      </c>
      <c r="F239" s="133" t="s">
        <v>2730</v>
      </c>
      <c r="G239" s="134" t="s">
        <v>1665</v>
      </c>
      <c r="H239" s="135">
        <v>2</v>
      </c>
      <c r="I239" s="136">
        <v>270</v>
      </c>
      <c r="J239" s="137">
        <f>ROUND(I239*H239,2)</f>
        <v>540</v>
      </c>
      <c r="K239" s="133" t="s">
        <v>1</v>
      </c>
      <c r="L239" s="31"/>
      <c r="M239" s="138" t="s">
        <v>1</v>
      </c>
      <c r="N239" s="139" t="s">
        <v>42</v>
      </c>
      <c r="P239" s="140">
        <f>O239*H239</f>
        <v>0</v>
      </c>
      <c r="Q239" s="140">
        <v>0</v>
      </c>
      <c r="R239" s="140">
        <f>Q239*H239</f>
        <v>0</v>
      </c>
      <c r="S239" s="140">
        <v>0</v>
      </c>
      <c r="T239" s="141">
        <f>S239*H239</f>
        <v>0</v>
      </c>
      <c r="AR239" s="142" t="s">
        <v>765</v>
      </c>
      <c r="AT239" s="142" t="s">
        <v>164</v>
      </c>
      <c r="AU239" s="142" t="s">
        <v>85</v>
      </c>
      <c r="AY239" s="16" t="s">
        <v>161</v>
      </c>
      <c r="BE239" s="143">
        <f>IF(N239="základní",J239,0)</f>
        <v>540</v>
      </c>
      <c r="BF239" s="143">
        <f>IF(N239="snížená",J239,0)</f>
        <v>0</v>
      </c>
      <c r="BG239" s="143">
        <f>IF(N239="zákl. přenesená",J239,0)</f>
        <v>0</v>
      </c>
      <c r="BH239" s="143">
        <f>IF(N239="sníž. přenesená",J239,0)</f>
        <v>0</v>
      </c>
      <c r="BI239" s="143">
        <f>IF(N239="nulová",J239,0)</f>
        <v>0</v>
      </c>
      <c r="BJ239" s="16" t="s">
        <v>85</v>
      </c>
      <c r="BK239" s="143">
        <f>ROUND(I239*H239,2)</f>
        <v>540</v>
      </c>
      <c r="BL239" s="16" t="s">
        <v>765</v>
      </c>
      <c r="BM239" s="142" t="s">
        <v>1208</v>
      </c>
    </row>
    <row r="240" spans="2:65" s="1" customFormat="1" ht="16.5" customHeight="1">
      <c r="B240" s="31"/>
      <c r="C240" s="173" t="s">
        <v>828</v>
      </c>
      <c r="D240" s="173" t="s">
        <v>614</v>
      </c>
      <c r="E240" s="174" t="s">
        <v>2731</v>
      </c>
      <c r="F240" s="175" t="s">
        <v>2730</v>
      </c>
      <c r="G240" s="176" t="s">
        <v>1665</v>
      </c>
      <c r="H240" s="177">
        <v>2</v>
      </c>
      <c r="I240" s="136">
        <v>4860</v>
      </c>
      <c r="J240" s="178">
        <f>ROUND(I240*H240,2)</f>
        <v>9720</v>
      </c>
      <c r="K240" s="175" t="s">
        <v>1</v>
      </c>
      <c r="L240" s="179"/>
      <c r="M240" s="180" t="s">
        <v>1</v>
      </c>
      <c r="N240" s="181" t="s">
        <v>42</v>
      </c>
      <c r="P240" s="140">
        <f>O240*H240</f>
        <v>0</v>
      </c>
      <c r="Q240" s="140">
        <v>0</v>
      </c>
      <c r="R240" s="140">
        <f>Q240*H240</f>
        <v>0</v>
      </c>
      <c r="S240" s="140">
        <v>0</v>
      </c>
      <c r="T240" s="141">
        <f>S240*H240</f>
        <v>0</v>
      </c>
      <c r="AR240" s="142" t="s">
        <v>1715</v>
      </c>
      <c r="AT240" s="142" t="s">
        <v>614</v>
      </c>
      <c r="AU240" s="142" t="s">
        <v>85</v>
      </c>
      <c r="AY240" s="16" t="s">
        <v>161</v>
      </c>
      <c r="BE240" s="143">
        <f>IF(N240="základní",J240,0)</f>
        <v>9720</v>
      </c>
      <c r="BF240" s="143">
        <f>IF(N240="snížená",J240,0)</f>
        <v>0</v>
      </c>
      <c r="BG240" s="143">
        <f>IF(N240="zákl. přenesená",J240,0)</f>
        <v>0</v>
      </c>
      <c r="BH240" s="143">
        <f>IF(N240="sníž. přenesená",J240,0)</f>
        <v>0</v>
      </c>
      <c r="BI240" s="143">
        <f>IF(N240="nulová",J240,0)</f>
        <v>0</v>
      </c>
      <c r="BJ240" s="16" t="s">
        <v>85</v>
      </c>
      <c r="BK240" s="143">
        <f>ROUND(I240*H240,2)</f>
        <v>9720</v>
      </c>
      <c r="BL240" s="16" t="s">
        <v>765</v>
      </c>
      <c r="BM240" s="142" t="s">
        <v>1216</v>
      </c>
    </row>
    <row r="241" spans="2:65" s="1" customFormat="1" ht="68.25">
      <c r="B241" s="31"/>
      <c r="D241" s="144" t="s">
        <v>171</v>
      </c>
      <c r="F241" s="145" t="s">
        <v>2732</v>
      </c>
      <c r="I241" s="146"/>
      <c r="L241" s="31"/>
      <c r="M241" s="147"/>
      <c r="T241" s="55"/>
      <c r="AT241" s="16" t="s">
        <v>171</v>
      </c>
      <c r="AU241" s="16" t="s">
        <v>85</v>
      </c>
    </row>
    <row r="242" spans="2:65" s="1" customFormat="1" ht="16.5" customHeight="1">
      <c r="B242" s="31"/>
      <c r="C242" s="131" t="s">
        <v>833</v>
      </c>
      <c r="D242" s="131" t="s">
        <v>164</v>
      </c>
      <c r="E242" s="132" t="s">
        <v>2733</v>
      </c>
      <c r="F242" s="133" t="s">
        <v>2734</v>
      </c>
      <c r="G242" s="134" t="s">
        <v>1665</v>
      </c>
      <c r="H242" s="135">
        <v>2</v>
      </c>
      <c r="I242" s="136">
        <v>270</v>
      </c>
      <c r="J242" s="137">
        <f>ROUND(I242*H242,2)</f>
        <v>540</v>
      </c>
      <c r="K242" s="133" t="s">
        <v>1</v>
      </c>
      <c r="L242" s="31"/>
      <c r="M242" s="138" t="s">
        <v>1</v>
      </c>
      <c r="N242" s="139" t="s">
        <v>42</v>
      </c>
      <c r="P242" s="140">
        <f>O242*H242</f>
        <v>0</v>
      </c>
      <c r="Q242" s="140">
        <v>0</v>
      </c>
      <c r="R242" s="140">
        <f>Q242*H242</f>
        <v>0</v>
      </c>
      <c r="S242" s="140">
        <v>0</v>
      </c>
      <c r="T242" s="141">
        <f>S242*H242</f>
        <v>0</v>
      </c>
      <c r="AR242" s="142" t="s">
        <v>765</v>
      </c>
      <c r="AT242" s="142" t="s">
        <v>164</v>
      </c>
      <c r="AU242" s="142" t="s">
        <v>85</v>
      </c>
      <c r="AY242" s="16" t="s">
        <v>161</v>
      </c>
      <c r="BE242" s="143">
        <f>IF(N242="základní",J242,0)</f>
        <v>540</v>
      </c>
      <c r="BF242" s="143">
        <f>IF(N242="snížená",J242,0)</f>
        <v>0</v>
      </c>
      <c r="BG242" s="143">
        <f>IF(N242="zákl. přenesená",J242,0)</f>
        <v>0</v>
      </c>
      <c r="BH242" s="143">
        <f>IF(N242="sníž. přenesená",J242,0)</f>
        <v>0</v>
      </c>
      <c r="BI242" s="143">
        <f>IF(N242="nulová",J242,0)</f>
        <v>0</v>
      </c>
      <c r="BJ242" s="16" t="s">
        <v>85</v>
      </c>
      <c r="BK242" s="143">
        <f>ROUND(I242*H242,2)</f>
        <v>540</v>
      </c>
      <c r="BL242" s="16" t="s">
        <v>765</v>
      </c>
      <c r="BM242" s="142" t="s">
        <v>1225</v>
      </c>
    </row>
    <row r="243" spans="2:65" s="1" customFormat="1" ht="16.5" customHeight="1">
      <c r="B243" s="31"/>
      <c r="C243" s="173" t="s">
        <v>840</v>
      </c>
      <c r="D243" s="173" t="s">
        <v>614</v>
      </c>
      <c r="E243" s="174" t="s">
        <v>2735</v>
      </c>
      <c r="F243" s="175" t="s">
        <v>2734</v>
      </c>
      <c r="G243" s="176" t="s">
        <v>1665</v>
      </c>
      <c r="H243" s="177">
        <v>2</v>
      </c>
      <c r="I243" s="136">
        <v>5832</v>
      </c>
      <c r="J243" s="178">
        <f>ROUND(I243*H243,2)</f>
        <v>11664</v>
      </c>
      <c r="K243" s="175" t="s">
        <v>1</v>
      </c>
      <c r="L243" s="179"/>
      <c r="M243" s="180" t="s">
        <v>1</v>
      </c>
      <c r="N243" s="181" t="s">
        <v>42</v>
      </c>
      <c r="P243" s="140">
        <f>O243*H243</f>
        <v>0</v>
      </c>
      <c r="Q243" s="140">
        <v>0</v>
      </c>
      <c r="R243" s="140">
        <f>Q243*H243</f>
        <v>0</v>
      </c>
      <c r="S243" s="140">
        <v>0</v>
      </c>
      <c r="T243" s="141">
        <f>S243*H243</f>
        <v>0</v>
      </c>
      <c r="AR243" s="142" t="s">
        <v>1715</v>
      </c>
      <c r="AT243" s="142" t="s">
        <v>614</v>
      </c>
      <c r="AU243" s="142" t="s">
        <v>85</v>
      </c>
      <c r="AY243" s="16" t="s">
        <v>161</v>
      </c>
      <c r="BE243" s="143">
        <f>IF(N243="základní",J243,0)</f>
        <v>11664</v>
      </c>
      <c r="BF243" s="143">
        <f>IF(N243="snížená",J243,0)</f>
        <v>0</v>
      </c>
      <c r="BG243" s="143">
        <f>IF(N243="zákl. přenesená",J243,0)</f>
        <v>0</v>
      </c>
      <c r="BH243" s="143">
        <f>IF(N243="sníž. přenesená",J243,0)</f>
        <v>0</v>
      </c>
      <c r="BI243" s="143">
        <f>IF(N243="nulová",J243,0)</f>
        <v>0</v>
      </c>
      <c r="BJ243" s="16" t="s">
        <v>85</v>
      </c>
      <c r="BK243" s="143">
        <f>ROUND(I243*H243,2)</f>
        <v>11664</v>
      </c>
      <c r="BL243" s="16" t="s">
        <v>765</v>
      </c>
      <c r="BM243" s="142" t="s">
        <v>1234</v>
      </c>
    </row>
    <row r="244" spans="2:65" s="1" customFormat="1" ht="87.75">
      <c r="B244" s="31"/>
      <c r="D244" s="144" t="s">
        <v>171</v>
      </c>
      <c r="F244" s="145" t="s">
        <v>2736</v>
      </c>
      <c r="I244" s="146"/>
      <c r="L244" s="31"/>
      <c r="M244" s="147"/>
      <c r="T244" s="55"/>
      <c r="AT244" s="16" t="s">
        <v>171</v>
      </c>
      <c r="AU244" s="16" t="s">
        <v>85</v>
      </c>
    </row>
    <row r="245" spans="2:65" s="1" customFormat="1" ht="16.5" customHeight="1">
      <c r="B245" s="31"/>
      <c r="C245" s="131" t="s">
        <v>847</v>
      </c>
      <c r="D245" s="131" t="s">
        <v>164</v>
      </c>
      <c r="E245" s="132" t="s">
        <v>2737</v>
      </c>
      <c r="F245" s="133" t="s">
        <v>2738</v>
      </c>
      <c r="G245" s="134" t="s">
        <v>1665</v>
      </c>
      <c r="H245" s="135">
        <v>103</v>
      </c>
      <c r="I245" s="136">
        <v>5.4</v>
      </c>
      <c r="J245" s="137">
        <f>ROUND(I245*H245,2)</f>
        <v>556.20000000000005</v>
      </c>
      <c r="K245" s="133" t="s">
        <v>1</v>
      </c>
      <c r="L245" s="31"/>
      <c r="M245" s="138" t="s">
        <v>1</v>
      </c>
      <c r="N245" s="139" t="s">
        <v>42</v>
      </c>
      <c r="P245" s="140">
        <f>O245*H245</f>
        <v>0</v>
      </c>
      <c r="Q245" s="140">
        <v>0</v>
      </c>
      <c r="R245" s="140">
        <f>Q245*H245</f>
        <v>0</v>
      </c>
      <c r="S245" s="140">
        <v>0</v>
      </c>
      <c r="T245" s="141">
        <f>S245*H245</f>
        <v>0</v>
      </c>
      <c r="AR245" s="142" t="s">
        <v>765</v>
      </c>
      <c r="AT245" s="142" t="s">
        <v>164</v>
      </c>
      <c r="AU245" s="142" t="s">
        <v>85</v>
      </c>
      <c r="AY245" s="16" t="s">
        <v>161</v>
      </c>
      <c r="BE245" s="143">
        <f>IF(N245="základní",J245,0)</f>
        <v>556.20000000000005</v>
      </c>
      <c r="BF245" s="143">
        <f>IF(N245="snížená",J245,0)</f>
        <v>0</v>
      </c>
      <c r="BG245" s="143">
        <f>IF(N245="zákl. přenesená",J245,0)</f>
        <v>0</v>
      </c>
      <c r="BH245" s="143">
        <f>IF(N245="sníž. přenesená",J245,0)</f>
        <v>0</v>
      </c>
      <c r="BI245" s="143">
        <f>IF(N245="nulová",J245,0)</f>
        <v>0</v>
      </c>
      <c r="BJ245" s="16" t="s">
        <v>85</v>
      </c>
      <c r="BK245" s="143">
        <f>ROUND(I245*H245,2)</f>
        <v>556.20000000000005</v>
      </c>
      <c r="BL245" s="16" t="s">
        <v>765</v>
      </c>
      <c r="BM245" s="142" t="s">
        <v>1242</v>
      </c>
    </row>
    <row r="246" spans="2:65" s="11" customFormat="1" ht="22.9" customHeight="1">
      <c r="B246" s="119"/>
      <c r="D246" s="120" t="s">
        <v>76</v>
      </c>
      <c r="E246" s="129" t="s">
        <v>2535</v>
      </c>
      <c r="F246" s="129" t="s">
        <v>2739</v>
      </c>
      <c r="I246" s="122"/>
      <c r="J246" s="130">
        <f>BK246</f>
        <v>0</v>
      </c>
      <c r="L246" s="119"/>
      <c r="M246" s="124"/>
      <c r="P246" s="125">
        <v>0</v>
      </c>
      <c r="R246" s="125">
        <v>0</v>
      </c>
      <c r="T246" s="126">
        <v>0</v>
      </c>
      <c r="AR246" s="120" t="s">
        <v>181</v>
      </c>
      <c r="AT246" s="127" t="s">
        <v>76</v>
      </c>
      <c r="AU246" s="127" t="s">
        <v>85</v>
      </c>
      <c r="AY246" s="120" t="s">
        <v>161</v>
      </c>
      <c r="BK246" s="128">
        <v>0</v>
      </c>
    </row>
    <row r="247" spans="2:65" s="11" customFormat="1" ht="25.9" customHeight="1">
      <c r="B247" s="119"/>
      <c r="D247" s="120" t="s">
        <v>76</v>
      </c>
      <c r="E247" s="121" t="s">
        <v>2740</v>
      </c>
      <c r="F247" s="121" t="s">
        <v>2741</v>
      </c>
      <c r="I247" s="122"/>
      <c r="J247" s="123">
        <f>BK247</f>
        <v>250524</v>
      </c>
      <c r="L247" s="119"/>
      <c r="M247" s="124"/>
      <c r="P247" s="125">
        <f>SUM(P248:P316)</f>
        <v>0</v>
      </c>
      <c r="R247" s="125">
        <f>SUM(R248:R316)</f>
        <v>0</v>
      </c>
      <c r="T247" s="126">
        <f>SUM(T248:T316)</f>
        <v>0</v>
      </c>
      <c r="AR247" s="120" t="s">
        <v>181</v>
      </c>
      <c r="AT247" s="127" t="s">
        <v>76</v>
      </c>
      <c r="AU247" s="127" t="s">
        <v>77</v>
      </c>
      <c r="AY247" s="120" t="s">
        <v>161</v>
      </c>
      <c r="BK247" s="128">
        <f>SUM(BK248:BK316)</f>
        <v>250524</v>
      </c>
    </row>
    <row r="248" spans="2:65" s="1" customFormat="1" ht="21.75" customHeight="1">
      <c r="B248" s="31"/>
      <c r="C248" s="131" t="s">
        <v>855</v>
      </c>
      <c r="D248" s="131" t="s">
        <v>164</v>
      </c>
      <c r="E248" s="132" t="s">
        <v>2742</v>
      </c>
      <c r="F248" s="133" t="s">
        <v>2743</v>
      </c>
      <c r="G248" s="134" t="s">
        <v>1665</v>
      </c>
      <c r="H248" s="135">
        <v>4</v>
      </c>
      <c r="I248" s="136">
        <v>45</v>
      </c>
      <c r="J248" s="137">
        <f t="shared" ref="J248:J279" si="20">ROUND(I248*H248,2)</f>
        <v>180</v>
      </c>
      <c r="K248" s="133" t="s">
        <v>1</v>
      </c>
      <c r="L248" s="31"/>
      <c r="M248" s="138" t="s">
        <v>1</v>
      </c>
      <c r="N248" s="139" t="s">
        <v>42</v>
      </c>
      <c r="P248" s="140">
        <f t="shared" ref="P248:P279" si="21">O248*H248</f>
        <v>0</v>
      </c>
      <c r="Q248" s="140">
        <v>0</v>
      </c>
      <c r="R248" s="140">
        <f t="shared" ref="R248:R279" si="22">Q248*H248</f>
        <v>0</v>
      </c>
      <c r="S248" s="140">
        <v>0</v>
      </c>
      <c r="T248" s="141">
        <f t="shared" ref="T248:T279" si="23">S248*H248</f>
        <v>0</v>
      </c>
      <c r="AR248" s="142" t="s">
        <v>765</v>
      </c>
      <c r="AT248" s="142" t="s">
        <v>164</v>
      </c>
      <c r="AU248" s="142" t="s">
        <v>85</v>
      </c>
      <c r="AY248" s="16" t="s">
        <v>161</v>
      </c>
      <c r="BE248" s="143">
        <f t="shared" ref="BE248:BE279" si="24">IF(N248="základní",J248,0)</f>
        <v>180</v>
      </c>
      <c r="BF248" s="143">
        <f t="shared" ref="BF248:BF279" si="25">IF(N248="snížená",J248,0)</f>
        <v>0</v>
      </c>
      <c r="BG248" s="143">
        <f t="shared" ref="BG248:BG279" si="26">IF(N248="zákl. přenesená",J248,0)</f>
        <v>0</v>
      </c>
      <c r="BH248" s="143">
        <f t="shared" ref="BH248:BH279" si="27">IF(N248="sníž. přenesená",J248,0)</f>
        <v>0</v>
      </c>
      <c r="BI248" s="143">
        <f t="shared" ref="BI248:BI279" si="28">IF(N248="nulová",J248,0)</f>
        <v>0</v>
      </c>
      <c r="BJ248" s="16" t="s">
        <v>85</v>
      </c>
      <c r="BK248" s="143">
        <f t="shared" ref="BK248:BK279" si="29">ROUND(I248*H248,2)</f>
        <v>180</v>
      </c>
      <c r="BL248" s="16" t="s">
        <v>765</v>
      </c>
      <c r="BM248" s="142" t="s">
        <v>1251</v>
      </c>
    </row>
    <row r="249" spans="2:65" s="1" customFormat="1" ht="21.75" customHeight="1">
      <c r="B249" s="31"/>
      <c r="C249" s="173" t="s">
        <v>860</v>
      </c>
      <c r="D249" s="173" t="s">
        <v>614</v>
      </c>
      <c r="E249" s="174" t="s">
        <v>2744</v>
      </c>
      <c r="F249" s="175" t="s">
        <v>2743</v>
      </c>
      <c r="G249" s="176" t="s">
        <v>1665</v>
      </c>
      <c r="H249" s="177">
        <v>4</v>
      </c>
      <c r="I249" s="136">
        <v>76.5</v>
      </c>
      <c r="J249" s="178">
        <f t="shared" si="20"/>
        <v>306</v>
      </c>
      <c r="K249" s="175" t="s">
        <v>1</v>
      </c>
      <c r="L249" s="179"/>
      <c r="M249" s="180" t="s">
        <v>1</v>
      </c>
      <c r="N249" s="181" t="s">
        <v>42</v>
      </c>
      <c r="P249" s="140">
        <f t="shared" si="21"/>
        <v>0</v>
      </c>
      <c r="Q249" s="140">
        <v>0</v>
      </c>
      <c r="R249" s="140">
        <f t="shared" si="22"/>
        <v>0</v>
      </c>
      <c r="S249" s="140">
        <v>0</v>
      </c>
      <c r="T249" s="141">
        <f t="shared" si="23"/>
        <v>0</v>
      </c>
      <c r="AR249" s="142" t="s">
        <v>1715</v>
      </c>
      <c r="AT249" s="142" t="s">
        <v>614</v>
      </c>
      <c r="AU249" s="142" t="s">
        <v>85</v>
      </c>
      <c r="AY249" s="16" t="s">
        <v>161</v>
      </c>
      <c r="BE249" s="143">
        <f t="shared" si="24"/>
        <v>306</v>
      </c>
      <c r="BF249" s="143">
        <f t="shared" si="25"/>
        <v>0</v>
      </c>
      <c r="BG249" s="143">
        <f t="shared" si="26"/>
        <v>0</v>
      </c>
      <c r="BH249" s="143">
        <f t="shared" si="27"/>
        <v>0</v>
      </c>
      <c r="BI249" s="143">
        <f t="shared" si="28"/>
        <v>0</v>
      </c>
      <c r="BJ249" s="16" t="s">
        <v>85</v>
      </c>
      <c r="BK249" s="143">
        <f t="shared" si="29"/>
        <v>306</v>
      </c>
      <c r="BL249" s="16" t="s">
        <v>765</v>
      </c>
      <c r="BM249" s="142" t="s">
        <v>1260</v>
      </c>
    </row>
    <row r="250" spans="2:65" s="1" customFormat="1" ht="21.75" customHeight="1">
      <c r="B250" s="31"/>
      <c r="C250" s="131" t="s">
        <v>869</v>
      </c>
      <c r="D250" s="131" t="s">
        <v>164</v>
      </c>
      <c r="E250" s="132" t="s">
        <v>2745</v>
      </c>
      <c r="F250" s="133" t="s">
        <v>2746</v>
      </c>
      <c r="G250" s="134" t="s">
        <v>1665</v>
      </c>
      <c r="H250" s="135">
        <v>19</v>
      </c>
      <c r="I250" s="136">
        <v>45</v>
      </c>
      <c r="J250" s="137">
        <f t="shared" si="20"/>
        <v>855</v>
      </c>
      <c r="K250" s="133" t="s">
        <v>1</v>
      </c>
      <c r="L250" s="31"/>
      <c r="M250" s="138" t="s">
        <v>1</v>
      </c>
      <c r="N250" s="139" t="s">
        <v>42</v>
      </c>
      <c r="P250" s="140">
        <f t="shared" si="21"/>
        <v>0</v>
      </c>
      <c r="Q250" s="140">
        <v>0</v>
      </c>
      <c r="R250" s="140">
        <f t="shared" si="22"/>
        <v>0</v>
      </c>
      <c r="S250" s="140">
        <v>0</v>
      </c>
      <c r="T250" s="141">
        <f t="shared" si="23"/>
        <v>0</v>
      </c>
      <c r="AR250" s="142" t="s">
        <v>765</v>
      </c>
      <c r="AT250" s="142" t="s">
        <v>164</v>
      </c>
      <c r="AU250" s="142" t="s">
        <v>85</v>
      </c>
      <c r="AY250" s="16" t="s">
        <v>161</v>
      </c>
      <c r="BE250" s="143">
        <f t="shared" si="24"/>
        <v>855</v>
      </c>
      <c r="BF250" s="143">
        <f t="shared" si="25"/>
        <v>0</v>
      </c>
      <c r="BG250" s="143">
        <f t="shared" si="26"/>
        <v>0</v>
      </c>
      <c r="BH250" s="143">
        <f t="shared" si="27"/>
        <v>0</v>
      </c>
      <c r="BI250" s="143">
        <f t="shared" si="28"/>
        <v>0</v>
      </c>
      <c r="BJ250" s="16" t="s">
        <v>85</v>
      </c>
      <c r="BK250" s="143">
        <f t="shared" si="29"/>
        <v>855</v>
      </c>
      <c r="BL250" s="16" t="s">
        <v>765</v>
      </c>
      <c r="BM250" s="142" t="s">
        <v>1268</v>
      </c>
    </row>
    <row r="251" spans="2:65" s="1" customFormat="1" ht="21.75" customHeight="1">
      <c r="B251" s="31"/>
      <c r="C251" s="173" t="s">
        <v>874</v>
      </c>
      <c r="D251" s="173" t="s">
        <v>614</v>
      </c>
      <c r="E251" s="174" t="s">
        <v>2747</v>
      </c>
      <c r="F251" s="175" t="s">
        <v>2746</v>
      </c>
      <c r="G251" s="176" t="s">
        <v>1665</v>
      </c>
      <c r="H251" s="177">
        <v>19</v>
      </c>
      <c r="I251" s="136">
        <v>50.4</v>
      </c>
      <c r="J251" s="178">
        <f t="shared" si="20"/>
        <v>957.6</v>
      </c>
      <c r="K251" s="175" t="s">
        <v>1</v>
      </c>
      <c r="L251" s="179"/>
      <c r="M251" s="180" t="s">
        <v>1</v>
      </c>
      <c r="N251" s="181" t="s">
        <v>42</v>
      </c>
      <c r="P251" s="140">
        <f t="shared" si="21"/>
        <v>0</v>
      </c>
      <c r="Q251" s="140">
        <v>0</v>
      </c>
      <c r="R251" s="140">
        <f t="shared" si="22"/>
        <v>0</v>
      </c>
      <c r="S251" s="140">
        <v>0</v>
      </c>
      <c r="T251" s="141">
        <f t="shared" si="23"/>
        <v>0</v>
      </c>
      <c r="AR251" s="142" t="s">
        <v>1715</v>
      </c>
      <c r="AT251" s="142" t="s">
        <v>614</v>
      </c>
      <c r="AU251" s="142" t="s">
        <v>85</v>
      </c>
      <c r="AY251" s="16" t="s">
        <v>161</v>
      </c>
      <c r="BE251" s="143">
        <f t="shared" si="24"/>
        <v>957.6</v>
      </c>
      <c r="BF251" s="143">
        <f t="shared" si="25"/>
        <v>0</v>
      </c>
      <c r="BG251" s="143">
        <f t="shared" si="26"/>
        <v>0</v>
      </c>
      <c r="BH251" s="143">
        <f t="shared" si="27"/>
        <v>0</v>
      </c>
      <c r="BI251" s="143">
        <f t="shared" si="28"/>
        <v>0</v>
      </c>
      <c r="BJ251" s="16" t="s">
        <v>85</v>
      </c>
      <c r="BK251" s="143">
        <f t="shared" si="29"/>
        <v>957.6</v>
      </c>
      <c r="BL251" s="16" t="s">
        <v>765</v>
      </c>
      <c r="BM251" s="142" t="s">
        <v>1276</v>
      </c>
    </row>
    <row r="252" spans="2:65" s="1" customFormat="1" ht="21.75" customHeight="1">
      <c r="B252" s="31"/>
      <c r="C252" s="131" t="s">
        <v>879</v>
      </c>
      <c r="D252" s="131" t="s">
        <v>164</v>
      </c>
      <c r="E252" s="132" t="s">
        <v>2748</v>
      </c>
      <c r="F252" s="133" t="s">
        <v>2749</v>
      </c>
      <c r="G252" s="134" t="s">
        <v>1665</v>
      </c>
      <c r="H252" s="135">
        <v>4</v>
      </c>
      <c r="I252" s="136">
        <v>45</v>
      </c>
      <c r="J252" s="137">
        <f t="shared" si="20"/>
        <v>180</v>
      </c>
      <c r="K252" s="133" t="s">
        <v>1</v>
      </c>
      <c r="L252" s="31"/>
      <c r="M252" s="138" t="s">
        <v>1</v>
      </c>
      <c r="N252" s="139" t="s">
        <v>42</v>
      </c>
      <c r="P252" s="140">
        <f t="shared" si="21"/>
        <v>0</v>
      </c>
      <c r="Q252" s="140">
        <v>0</v>
      </c>
      <c r="R252" s="140">
        <f t="shared" si="22"/>
        <v>0</v>
      </c>
      <c r="S252" s="140">
        <v>0</v>
      </c>
      <c r="T252" s="141">
        <f t="shared" si="23"/>
        <v>0</v>
      </c>
      <c r="AR252" s="142" t="s">
        <v>765</v>
      </c>
      <c r="AT252" s="142" t="s">
        <v>164</v>
      </c>
      <c r="AU252" s="142" t="s">
        <v>85</v>
      </c>
      <c r="AY252" s="16" t="s">
        <v>161</v>
      </c>
      <c r="BE252" s="143">
        <f t="shared" si="24"/>
        <v>180</v>
      </c>
      <c r="BF252" s="143">
        <f t="shared" si="25"/>
        <v>0</v>
      </c>
      <c r="BG252" s="143">
        <f t="shared" si="26"/>
        <v>0</v>
      </c>
      <c r="BH252" s="143">
        <f t="shared" si="27"/>
        <v>0</v>
      </c>
      <c r="BI252" s="143">
        <f t="shared" si="28"/>
        <v>0</v>
      </c>
      <c r="BJ252" s="16" t="s">
        <v>85</v>
      </c>
      <c r="BK252" s="143">
        <f t="shared" si="29"/>
        <v>180</v>
      </c>
      <c r="BL252" s="16" t="s">
        <v>765</v>
      </c>
      <c r="BM252" s="142" t="s">
        <v>1285</v>
      </c>
    </row>
    <row r="253" spans="2:65" s="1" customFormat="1" ht="21.75" customHeight="1">
      <c r="B253" s="31"/>
      <c r="C253" s="173" t="s">
        <v>885</v>
      </c>
      <c r="D253" s="173" t="s">
        <v>614</v>
      </c>
      <c r="E253" s="174" t="s">
        <v>2750</v>
      </c>
      <c r="F253" s="175" t="s">
        <v>2749</v>
      </c>
      <c r="G253" s="176" t="s">
        <v>1665</v>
      </c>
      <c r="H253" s="177">
        <v>4</v>
      </c>
      <c r="I253" s="136">
        <v>54</v>
      </c>
      <c r="J253" s="178">
        <f t="shared" si="20"/>
        <v>216</v>
      </c>
      <c r="K253" s="175" t="s">
        <v>1</v>
      </c>
      <c r="L253" s="179"/>
      <c r="M253" s="180" t="s">
        <v>1</v>
      </c>
      <c r="N253" s="181" t="s">
        <v>42</v>
      </c>
      <c r="P253" s="140">
        <f t="shared" si="21"/>
        <v>0</v>
      </c>
      <c r="Q253" s="140">
        <v>0</v>
      </c>
      <c r="R253" s="140">
        <f t="shared" si="22"/>
        <v>0</v>
      </c>
      <c r="S253" s="140">
        <v>0</v>
      </c>
      <c r="T253" s="141">
        <f t="shared" si="23"/>
        <v>0</v>
      </c>
      <c r="AR253" s="142" t="s">
        <v>1715</v>
      </c>
      <c r="AT253" s="142" t="s">
        <v>614</v>
      </c>
      <c r="AU253" s="142" t="s">
        <v>85</v>
      </c>
      <c r="AY253" s="16" t="s">
        <v>161</v>
      </c>
      <c r="BE253" s="143">
        <f t="shared" si="24"/>
        <v>216</v>
      </c>
      <c r="BF253" s="143">
        <f t="shared" si="25"/>
        <v>0</v>
      </c>
      <c r="BG253" s="143">
        <f t="shared" si="26"/>
        <v>0</v>
      </c>
      <c r="BH253" s="143">
        <f t="shared" si="27"/>
        <v>0</v>
      </c>
      <c r="BI253" s="143">
        <f t="shared" si="28"/>
        <v>0</v>
      </c>
      <c r="BJ253" s="16" t="s">
        <v>85</v>
      </c>
      <c r="BK253" s="143">
        <f t="shared" si="29"/>
        <v>216</v>
      </c>
      <c r="BL253" s="16" t="s">
        <v>765</v>
      </c>
      <c r="BM253" s="142" t="s">
        <v>1293</v>
      </c>
    </row>
    <row r="254" spans="2:65" s="1" customFormat="1" ht="21.75" customHeight="1">
      <c r="B254" s="31"/>
      <c r="C254" s="131" t="s">
        <v>891</v>
      </c>
      <c r="D254" s="131" t="s">
        <v>164</v>
      </c>
      <c r="E254" s="132" t="s">
        <v>2751</v>
      </c>
      <c r="F254" s="133" t="s">
        <v>2752</v>
      </c>
      <c r="G254" s="134" t="s">
        <v>1665</v>
      </c>
      <c r="H254" s="135">
        <v>5</v>
      </c>
      <c r="I254" s="136">
        <v>45</v>
      </c>
      <c r="J254" s="137">
        <f t="shared" si="20"/>
        <v>225</v>
      </c>
      <c r="K254" s="133" t="s">
        <v>1</v>
      </c>
      <c r="L254" s="31"/>
      <c r="M254" s="138" t="s">
        <v>1</v>
      </c>
      <c r="N254" s="139" t="s">
        <v>42</v>
      </c>
      <c r="P254" s="140">
        <f t="shared" si="21"/>
        <v>0</v>
      </c>
      <c r="Q254" s="140">
        <v>0</v>
      </c>
      <c r="R254" s="140">
        <f t="shared" si="22"/>
        <v>0</v>
      </c>
      <c r="S254" s="140">
        <v>0</v>
      </c>
      <c r="T254" s="141">
        <f t="shared" si="23"/>
        <v>0</v>
      </c>
      <c r="AR254" s="142" t="s">
        <v>765</v>
      </c>
      <c r="AT254" s="142" t="s">
        <v>164</v>
      </c>
      <c r="AU254" s="142" t="s">
        <v>85</v>
      </c>
      <c r="AY254" s="16" t="s">
        <v>161</v>
      </c>
      <c r="BE254" s="143">
        <f t="shared" si="24"/>
        <v>225</v>
      </c>
      <c r="BF254" s="143">
        <f t="shared" si="25"/>
        <v>0</v>
      </c>
      <c r="BG254" s="143">
        <f t="shared" si="26"/>
        <v>0</v>
      </c>
      <c r="BH254" s="143">
        <f t="shared" si="27"/>
        <v>0</v>
      </c>
      <c r="BI254" s="143">
        <f t="shared" si="28"/>
        <v>0</v>
      </c>
      <c r="BJ254" s="16" t="s">
        <v>85</v>
      </c>
      <c r="BK254" s="143">
        <f t="shared" si="29"/>
        <v>225</v>
      </c>
      <c r="BL254" s="16" t="s">
        <v>765</v>
      </c>
      <c r="BM254" s="142" t="s">
        <v>1302</v>
      </c>
    </row>
    <row r="255" spans="2:65" s="1" customFormat="1" ht="21.75" customHeight="1">
      <c r="B255" s="31"/>
      <c r="C255" s="173" t="s">
        <v>895</v>
      </c>
      <c r="D255" s="173" t="s">
        <v>614</v>
      </c>
      <c r="E255" s="174" t="s">
        <v>2753</v>
      </c>
      <c r="F255" s="175" t="s">
        <v>2752</v>
      </c>
      <c r="G255" s="176" t="s">
        <v>1665</v>
      </c>
      <c r="H255" s="177">
        <v>5</v>
      </c>
      <c r="I255" s="136">
        <v>72</v>
      </c>
      <c r="J255" s="178">
        <f t="shared" si="20"/>
        <v>360</v>
      </c>
      <c r="K255" s="175" t="s">
        <v>1</v>
      </c>
      <c r="L255" s="179"/>
      <c r="M255" s="180" t="s">
        <v>1</v>
      </c>
      <c r="N255" s="181" t="s">
        <v>42</v>
      </c>
      <c r="P255" s="140">
        <f t="shared" si="21"/>
        <v>0</v>
      </c>
      <c r="Q255" s="140">
        <v>0</v>
      </c>
      <c r="R255" s="140">
        <f t="shared" si="22"/>
        <v>0</v>
      </c>
      <c r="S255" s="140">
        <v>0</v>
      </c>
      <c r="T255" s="141">
        <f t="shared" si="23"/>
        <v>0</v>
      </c>
      <c r="AR255" s="142" t="s">
        <v>1715</v>
      </c>
      <c r="AT255" s="142" t="s">
        <v>614</v>
      </c>
      <c r="AU255" s="142" t="s">
        <v>85</v>
      </c>
      <c r="AY255" s="16" t="s">
        <v>161</v>
      </c>
      <c r="BE255" s="143">
        <f t="shared" si="24"/>
        <v>360</v>
      </c>
      <c r="BF255" s="143">
        <f t="shared" si="25"/>
        <v>0</v>
      </c>
      <c r="BG255" s="143">
        <f t="shared" si="26"/>
        <v>0</v>
      </c>
      <c r="BH255" s="143">
        <f t="shared" si="27"/>
        <v>0</v>
      </c>
      <c r="BI255" s="143">
        <f t="shared" si="28"/>
        <v>0</v>
      </c>
      <c r="BJ255" s="16" t="s">
        <v>85</v>
      </c>
      <c r="BK255" s="143">
        <f t="shared" si="29"/>
        <v>360</v>
      </c>
      <c r="BL255" s="16" t="s">
        <v>765</v>
      </c>
      <c r="BM255" s="142" t="s">
        <v>1312</v>
      </c>
    </row>
    <row r="256" spans="2:65" s="1" customFormat="1" ht="21.75" customHeight="1">
      <c r="B256" s="31"/>
      <c r="C256" s="131" t="s">
        <v>900</v>
      </c>
      <c r="D256" s="131" t="s">
        <v>164</v>
      </c>
      <c r="E256" s="132" t="s">
        <v>2754</v>
      </c>
      <c r="F256" s="133" t="s">
        <v>2755</v>
      </c>
      <c r="G256" s="134" t="s">
        <v>1665</v>
      </c>
      <c r="H256" s="135">
        <v>8</v>
      </c>
      <c r="I256" s="136">
        <v>45</v>
      </c>
      <c r="J256" s="137">
        <f t="shared" si="20"/>
        <v>360</v>
      </c>
      <c r="K256" s="133" t="s">
        <v>1</v>
      </c>
      <c r="L256" s="31"/>
      <c r="M256" s="138" t="s">
        <v>1</v>
      </c>
      <c r="N256" s="139" t="s">
        <v>42</v>
      </c>
      <c r="P256" s="140">
        <f t="shared" si="21"/>
        <v>0</v>
      </c>
      <c r="Q256" s="140">
        <v>0</v>
      </c>
      <c r="R256" s="140">
        <f t="shared" si="22"/>
        <v>0</v>
      </c>
      <c r="S256" s="140">
        <v>0</v>
      </c>
      <c r="T256" s="141">
        <f t="shared" si="23"/>
        <v>0</v>
      </c>
      <c r="AR256" s="142" t="s">
        <v>765</v>
      </c>
      <c r="AT256" s="142" t="s">
        <v>164</v>
      </c>
      <c r="AU256" s="142" t="s">
        <v>85</v>
      </c>
      <c r="AY256" s="16" t="s">
        <v>161</v>
      </c>
      <c r="BE256" s="143">
        <f t="shared" si="24"/>
        <v>360</v>
      </c>
      <c r="BF256" s="143">
        <f t="shared" si="25"/>
        <v>0</v>
      </c>
      <c r="BG256" s="143">
        <f t="shared" si="26"/>
        <v>0</v>
      </c>
      <c r="BH256" s="143">
        <f t="shared" si="27"/>
        <v>0</v>
      </c>
      <c r="BI256" s="143">
        <f t="shared" si="28"/>
        <v>0</v>
      </c>
      <c r="BJ256" s="16" t="s">
        <v>85</v>
      </c>
      <c r="BK256" s="143">
        <f t="shared" si="29"/>
        <v>360</v>
      </c>
      <c r="BL256" s="16" t="s">
        <v>765</v>
      </c>
      <c r="BM256" s="142" t="s">
        <v>1320</v>
      </c>
    </row>
    <row r="257" spans="2:65" s="1" customFormat="1" ht="21.75" customHeight="1">
      <c r="B257" s="31"/>
      <c r="C257" s="173" t="s">
        <v>904</v>
      </c>
      <c r="D257" s="173" t="s">
        <v>614</v>
      </c>
      <c r="E257" s="174" t="s">
        <v>2756</v>
      </c>
      <c r="F257" s="175" t="s">
        <v>2755</v>
      </c>
      <c r="G257" s="176" t="s">
        <v>1665</v>
      </c>
      <c r="H257" s="177">
        <v>8</v>
      </c>
      <c r="I257" s="136">
        <v>63</v>
      </c>
      <c r="J257" s="178">
        <f t="shared" si="20"/>
        <v>504</v>
      </c>
      <c r="K257" s="175" t="s">
        <v>1</v>
      </c>
      <c r="L257" s="179"/>
      <c r="M257" s="180" t="s">
        <v>1</v>
      </c>
      <c r="N257" s="181" t="s">
        <v>42</v>
      </c>
      <c r="P257" s="140">
        <f t="shared" si="21"/>
        <v>0</v>
      </c>
      <c r="Q257" s="140">
        <v>0</v>
      </c>
      <c r="R257" s="140">
        <f t="shared" si="22"/>
        <v>0</v>
      </c>
      <c r="S257" s="140">
        <v>0</v>
      </c>
      <c r="T257" s="141">
        <f t="shared" si="23"/>
        <v>0</v>
      </c>
      <c r="AR257" s="142" t="s">
        <v>1715</v>
      </c>
      <c r="AT257" s="142" t="s">
        <v>614</v>
      </c>
      <c r="AU257" s="142" t="s">
        <v>85</v>
      </c>
      <c r="AY257" s="16" t="s">
        <v>161</v>
      </c>
      <c r="BE257" s="143">
        <f t="shared" si="24"/>
        <v>504</v>
      </c>
      <c r="BF257" s="143">
        <f t="shared" si="25"/>
        <v>0</v>
      </c>
      <c r="BG257" s="143">
        <f t="shared" si="26"/>
        <v>0</v>
      </c>
      <c r="BH257" s="143">
        <f t="shared" si="27"/>
        <v>0</v>
      </c>
      <c r="BI257" s="143">
        <f t="shared" si="28"/>
        <v>0</v>
      </c>
      <c r="BJ257" s="16" t="s">
        <v>85</v>
      </c>
      <c r="BK257" s="143">
        <f t="shared" si="29"/>
        <v>504</v>
      </c>
      <c r="BL257" s="16" t="s">
        <v>765</v>
      </c>
      <c r="BM257" s="142" t="s">
        <v>1330</v>
      </c>
    </row>
    <row r="258" spans="2:65" s="1" customFormat="1" ht="16.5" customHeight="1">
      <c r="B258" s="31"/>
      <c r="C258" s="131" t="s">
        <v>910</v>
      </c>
      <c r="D258" s="131" t="s">
        <v>164</v>
      </c>
      <c r="E258" s="132" t="s">
        <v>2757</v>
      </c>
      <c r="F258" s="133" t="s">
        <v>2758</v>
      </c>
      <c r="G258" s="134" t="s">
        <v>1665</v>
      </c>
      <c r="H258" s="135">
        <v>9</v>
      </c>
      <c r="I258" s="136">
        <v>45</v>
      </c>
      <c r="J258" s="137">
        <f t="shared" si="20"/>
        <v>405</v>
      </c>
      <c r="K258" s="133" t="s">
        <v>1</v>
      </c>
      <c r="L258" s="31"/>
      <c r="M258" s="138" t="s">
        <v>1</v>
      </c>
      <c r="N258" s="139" t="s">
        <v>42</v>
      </c>
      <c r="P258" s="140">
        <f t="shared" si="21"/>
        <v>0</v>
      </c>
      <c r="Q258" s="140">
        <v>0</v>
      </c>
      <c r="R258" s="140">
        <f t="shared" si="22"/>
        <v>0</v>
      </c>
      <c r="S258" s="140">
        <v>0</v>
      </c>
      <c r="T258" s="141">
        <f t="shared" si="23"/>
        <v>0</v>
      </c>
      <c r="AR258" s="142" t="s">
        <v>765</v>
      </c>
      <c r="AT258" s="142" t="s">
        <v>164</v>
      </c>
      <c r="AU258" s="142" t="s">
        <v>85</v>
      </c>
      <c r="AY258" s="16" t="s">
        <v>161</v>
      </c>
      <c r="BE258" s="143">
        <f t="shared" si="24"/>
        <v>405</v>
      </c>
      <c r="BF258" s="143">
        <f t="shared" si="25"/>
        <v>0</v>
      </c>
      <c r="BG258" s="143">
        <f t="shared" si="26"/>
        <v>0</v>
      </c>
      <c r="BH258" s="143">
        <f t="shared" si="27"/>
        <v>0</v>
      </c>
      <c r="BI258" s="143">
        <f t="shared" si="28"/>
        <v>0</v>
      </c>
      <c r="BJ258" s="16" t="s">
        <v>85</v>
      </c>
      <c r="BK258" s="143">
        <f t="shared" si="29"/>
        <v>405</v>
      </c>
      <c r="BL258" s="16" t="s">
        <v>765</v>
      </c>
      <c r="BM258" s="142" t="s">
        <v>1338</v>
      </c>
    </row>
    <row r="259" spans="2:65" s="1" customFormat="1" ht="16.5" customHeight="1">
      <c r="B259" s="31"/>
      <c r="C259" s="173" t="s">
        <v>915</v>
      </c>
      <c r="D259" s="173" t="s">
        <v>614</v>
      </c>
      <c r="E259" s="174" t="s">
        <v>2759</v>
      </c>
      <c r="F259" s="175" t="s">
        <v>2758</v>
      </c>
      <c r="G259" s="176" t="s">
        <v>1665</v>
      </c>
      <c r="H259" s="177">
        <v>9</v>
      </c>
      <c r="I259" s="136">
        <v>94.5</v>
      </c>
      <c r="J259" s="178">
        <f t="shared" si="20"/>
        <v>850.5</v>
      </c>
      <c r="K259" s="175" t="s">
        <v>1</v>
      </c>
      <c r="L259" s="179"/>
      <c r="M259" s="180" t="s">
        <v>1</v>
      </c>
      <c r="N259" s="181" t="s">
        <v>42</v>
      </c>
      <c r="P259" s="140">
        <f t="shared" si="21"/>
        <v>0</v>
      </c>
      <c r="Q259" s="140">
        <v>0</v>
      </c>
      <c r="R259" s="140">
        <f t="shared" si="22"/>
        <v>0</v>
      </c>
      <c r="S259" s="140">
        <v>0</v>
      </c>
      <c r="T259" s="141">
        <f t="shared" si="23"/>
        <v>0</v>
      </c>
      <c r="AR259" s="142" t="s">
        <v>1715</v>
      </c>
      <c r="AT259" s="142" t="s">
        <v>614</v>
      </c>
      <c r="AU259" s="142" t="s">
        <v>85</v>
      </c>
      <c r="AY259" s="16" t="s">
        <v>161</v>
      </c>
      <c r="BE259" s="143">
        <f t="shared" si="24"/>
        <v>850.5</v>
      </c>
      <c r="BF259" s="143">
        <f t="shared" si="25"/>
        <v>0</v>
      </c>
      <c r="BG259" s="143">
        <f t="shared" si="26"/>
        <v>0</v>
      </c>
      <c r="BH259" s="143">
        <f t="shared" si="27"/>
        <v>0</v>
      </c>
      <c r="BI259" s="143">
        <f t="shared" si="28"/>
        <v>0</v>
      </c>
      <c r="BJ259" s="16" t="s">
        <v>85</v>
      </c>
      <c r="BK259" s="143">
        <f t="shared" si="29"/>
        <v>850.5</v>
      </c>
      <c r="BL259" s="16" t="s">
        <v>765</v>
      </c>
      <c r="BM259" s="142" t="s">
        <v>1348</v>
      </c>
    </row>
    <row r="260" spans="2:65" s="1" customFormat="1" ht="21.75" customHeight="1">
      <c r="B260" s="31"/>
      <c r="C260" s="131" t="s">
        <v>919</v>
      </c>
      <c r="D260" s="131" t="s">
        <v>164</v>
      </c>
      <c r="E260" s="132" t="s">
        <v>2760</v>
      </c>
      <c r="F260" s="133" t="s">
        <v>2761</v>
      </c>
      <c r="G260" s="134" t="s">
        <v>1665</v>
      </c>
      <c r="H260" s="135">
        <v>2</v>
      </c>
      <c r="I260" s="136">
        <v>45</v>
      </c>
      <c r="J260" s="137">
        <f t="shared" si="20"/>
        <v>90</v>
      </c>
      <c r="K260" s="133" t="s">
        <v>1</v>
      </c>
      <c r="L260" s="31"/>
      <c r="M260" s="138" t="s">
        <v>1</v>
      </c>
      <c r="N260" s="139" t="s">
        <v>42</v>
      </c>
      <c r="P260" s="140">
        <f t="shared" si="21"/>
        <v>0</v>
      </c>
      <c r="Q260" s="140">
        <v>0</v>
      </c>
      <c r="R260" s="140">
        <f t="shared" si="22"/>
        <v>0</v>
      </c>
      <c r="S260" s="140">
        <v>0</v>
      </c>
      <c r="T260" s="141">
        <f t="shared" si="23"/>
        <v>0</v>
      </c>
      <c r="AR260" s="142" t="s">
        <v>765</v>
      </c>
      <c r="AT260" s="142" t="s">
        <v>164</v>
      </c>
      <c r="AU260" s="142" t="s">
        <v>85</v>
      </c>
      <c r="AY260" s="16" t="s">
        <v>161</v>
      </c>
      <c r="BE260" s="143">
        <f t="shared" si="24"/>
        <v>90</v>
      </c>
      <c r="BF260" s="143">
        <f t="shared" si="25"/>
        <v>0</v>
      </c>
      <c r="BG260" s="143">
        <f t="shared" si="26"/>
        <v>0</v>
      </c>
      <c r="BH260" s="143">
        <f t="shared" si="27"/>
        <v>0</v>
      </c>
      <c r="BI260" s="143">
        <f t="shared" si="28"/>
        <v>0</v>
      </c>
      <c r="BJ260" s="16" t="s">
        <v>85</v>
      </c>
      <c r="BK260" s="143">
        <f t="shared" si="29"/>
        <v>90</v>
      </c>
      <c r="BL260" s="16" t="s">
        <v>765</v>
      </c>
      <c r="BM260" s="142" t="s">
        <v>1361</v>
      </c>
    </row>
    <row r="261" spans="2:65" s="1" customFormat="1" ht="21.75" customHeight="1">
      <c r="B261" s="31"/>
      <c r="C261" s="173" t="s">
        <v>925</v>
      </c>
      <c r="D261" s="173" t="s">
        <v>614</v>
      </c>
      <c r="E261" s="174" t="s">
        <v>2762</v>
      </c>
      <c r="F261" s="175" t="s">
        <v>2761</v>
      </c>
      <c r="G261" s="176" t="s">
        <v>1665</v>
      </c>
      <c r="H261" s="177">
        <v>2</v>
      </c>
      <c r="I261" s="136">
        <v>495</v>
      </c>
      <c r="J261" s="178">
        <f t="shared" si="20"/>
        <v>990</v>
      </c>
      <c r="K261" s="175" t="s">
        <v>1</v>
      </c>
      <c r="L261" s="179"/>
      <c r="M261" s="180" t="s">
        <v>1</v>
      </c>
      <c r="N261" s="181" t="s">
        <v>42</v>
      </c>
      <c r="P261" s="140">
        <f t="shared" si="21"/>
        <v>0</v>
      </c>
      <c r="Q261" s="140">
        <v>0</v>
      </c>
      <c r="R261" s="140">
        <f t="shared" si="22"/>
        <v>0</v>
      </c>
      <c r="S261" s="140">
        <v>0</v>
      </c>
      <c r="T261" s="141">
        <f t="shared" si="23"/>
        <v>0</v>
      </c>
      <c r="AR261" s="142" t="s">
        <v>1715</v>
      </c>
      <c r="AT261" s="142" t="s">
        <v>614</v>
      </c>
      <c r="AU261" s="142" t="s">
        <v>85</v>
      </c>
      <c r="AY261" s="16" t="s">
        <v>161</v>
      </c>
      <c r="BE261" s="143">
        <f t="shared" si="24"/>
        <v>990</v>
      </c>
      <c r="BF261" s="143">
        <f t="shared" si="25"/>
        <v>0</v>
      </c>
      <c r="BG261" s="143">
        <f t="shared" si="26"/>
        <v>0</v>
      </c>
      <c r="BH261" s="143">
        <f t="shared" si="27"/>
        <v>0</v>
      </c>
      <c r="BI261" s="143">
        <f t="shared" si="28"/>
        <v>0</v>
      </c>
      <c r="BJ261" s="16" t="s">
        <v>85</v>
      </c>
      <c r="BK261" s="143">
        <f t="shared" si="29"/>
        <v>990</v>
      </c>
      <c r="BL261" s="16" t="s">
        <v>765</v>
      </c>
      <c r="BM261" s="142" t="s">
        <v>1372</v>
      </c>
    </row>
    <row r="262" spans="2:65" s="1" customFormat="1" ht="24.2" customHeight="1">
      <c r="B262" s="31"/>
      <c r="C262" s="131" t="s">
        <v>931</v>
      </c>
      <c r="D262" s="131" t="s">
        <v>164</v>
      </c>
      <c r="E262" s="132" t="s">
        <v>2763</v>
      </c>
      <c r="F262" s="133" t="s">
        <v>2764</v>
      </c>
      <c r="G262" s="134" t="s">
        <v>1665</v>
      </c>
      <c r="H262" s="135">
        <v>2</v>
      </c>
      <c r="I262" s="136">
        <v>45</v>
      </c>
      <c r="J262" s="137">
        <f t="shared" si="20"/>
        <v>90</v>
      </c>
      <c r="K262" s="133" t="s">
        <v>1</v>
      </c>
      <c r="L262" s="31"/>
      <c r="M262" s="138" t="s">
        <v>1</v>
      </c>
      <c r="N262" s="139" t="s">
        <v>42</v>
      </c>
      <c r="P262" s="140">
        <f t="shared" si="21"/>
        <v>0</v>
      </c>
      <c r="Q262" s="140">
        <v>0</v>
      </c>
      <c r="R262" s="140">
        <f t="shared" si="22"/>
        <v>0</v>
      </c>
      <c r="S262" s="140">
        <v>0</v>
      </c>
      <c r="T262" s="141">
        <f t="shared" si="23"/>
        <v>0</v>
      </c>
      <c r="AR262" s="142" t="s">
        <v>765</v>
      </c>
      <c r="AT262" s="142" t="s">
        <v>164</v>
      </c>
      <c r="AU262" s="142" t="s">
        <v>85</v>
      </c>
      <c r="AY262" s="16" t="s">
        <v>161</v>
      </c>
      <c r="BE262" s="143">
        <f t="shared" si="24"/>
        <v>90</v>
      </c>
      <c r="BF262" s="143">
        <f t="shared" si="25"/>
        <v>0</v>
      </c>
      <c r="BG262" s="143">
        <f t="shared" si="26"/>
        <v>0</v>
      </c>
      <c r="BH262" s="143">
        <f t="shared" si="27"/>
        <v>0</v>
      </c>
      <c r="BI262" s="143">
        <f t="shared" si="28"/>
        <v>0</v>
      </c>
      <c r="BJ262" s="16" t="s">
        <v>85</v>
      </c>
      <c r="BK262" s="143">
        <f t="shared" si="29"/>
        <v>90</v>
      </c>
      <c r="BL262" s="16" t="s">
        <v>765</v>
      </c>
      <c r="BM262" s="142" t="s">
        <v>1382</v>
      </c>
    </row>
    <row r="263" spans="2:65" s="1" customFormat="1" ht="24.2" customHeight="1">
      <c r="B263" s="31"/>
      <c r="C263" s="173" t="s">
        <v>936</v>
      </c>
      <c r="D263" s="173" t="s">
        <v>614</v>
      </c>
      <c r="E263" s="174" t="s">
        <v>2765</v>
      </c>
      <c r="F263" s="175" t="s">
        <v>2764</v>
      </c>
      <c r="G263" s="176" t="s">
        <v>1665</v>
      </c>
      <c r="H263" s="177">
        <v>2</v>
      </c>
      <c r="I263" s="136">
        <v>540</v>
      </c>
      <c r="J263" s="178">
        <f t="shared" si="20"/>
        <v>1080</v>
      </c>
      <c r="K263" s="175" t="s">
        <v>1</v>
      </c>
      <c r="L263" s="179"/>
      <c r="M263" s="180" t="s">
        <v>1</v>
      </c>
      <c r="N263" s="181" t="s">
        <v>42</v>
      </c>
      <c r="P263" s="140">
        <f t="shared" si="21"/>
        <v>0</v>
      </c>
      <c r="Q263" s="140">
        <v>0</v>
      </c>
      <c r="R263" s="140">
        <f t="shared" si="22"/>
        <v>0</v>
      </c>
      <c r="S263" s="140">
        <v>0</v>
      </c>
      <c r="T263" s="141">
        <f t="shared" si="23"/>
        <v>0</v>
      </c>
      <c r="AR263" s="142" t="s">
        <v>1715</v>
      </c>
      <c r="AT263" s="142" t="s">
        <v>614</v>
      </c>
      <c r="AU263" s="142" t="s">
        <v>85</v>
      </c>
      <c r="AY263" s="16" t="s">
        <v>161</v>
      </c>
      <c r="BE263" s="143">
        <f t="shared" si="24"/>
        <v>1080</v>
      </c>
      <c r="BF263" s="143">
        <f t="shared" si="25"/>
        <v>0</v>
      </c>
      <c r="BG263" s="143">
        <f t="shared" si="26"/>
        <v>0</v>
      </c>
      <c r="BH263" s="143">
        <f t="shared" si="27"/>
        <v>0</v>
      </c>
      <c r="BI263" s="143">
        <f t="shared" si="28"/>
        <v>0</v>
      </c>
      <c r="BJ263" s="16" t="s">
        <v>85</v>
      </c>
      <c r="BK263" s="143">
        <f t="shared" si="29"/>
        <v>1080</v>
      </c>
      <c r="BL263" s="16" t="s">
        <v>765</v>
      </c>
      <c r="BM263" s="142" t="s">
        <v>1391</v>
      </c>
    </row>
    <row r="264" spans="2:65" s="1" customFormat="1" ht="24.2" customHeight="1">
      <c r="B264" s="31"/>
      <c r="C264" s="131" t="s">
        <v>942</v>
      </c>
      <c r="D264" s="131" t="s">
        <v>164</v>
      </c>
      <c r="E264" s="132" t="s">
        <v>2766</v>
      </c>
      <c r="F264" s="133" t="s">
        <v>2767</v>
      </c>
      <c r="G264" s="134" t="s">
        <v>1665</v>
      </c>
      <c r="H264" s="135">
        <v>16</v>
      </c>
      <c r="I264" s="136">
        <v>45</v>
      </c>
      <c r="J264" s="137">
        <f t="shared" si="20"/>
        <v>720</v>
      </c>
      <c r="K264" s="133" t="s">
        <v>1</v>
      </c>
      <c r="L264" s="31"/>
      <c r="M264" s="138" t="s">
        <v>1</v>
      </c>
      <c r="N264" s="139" t="s">
        <v>42</v>
      </c>
      <c r="P264" s="140">
        <f t="shared" si="21"/>
        <v>0</v>
      </c>
      <c r="Q264" s="140">
        <v>0</v>
      </c>
      <c r="R264" s="140">
        <f t="shared" si="22"/>
        <v>0</v>
      </c>
      <c r="S264" s="140">
        <v>0</v>
      </c>
      <c r="T264" s="141">
        <f t="shared" si="23"/>
        <v>0</v>
      </c>
      <c r="AR264" s="142" t="s">
        <v>765</v>
      </c>
      <c r="AT264" s="142" t="s">
        <v>164</v>
      </c>
      <c r="AU264" s="142" t="s">
        <v>85</v>
      </c>
      <c r="AY264" s="16" t="s">
        <v>161</v>
      </c>
      <c r="BE264" s="143">
        <f t="shared" si="24"/>
        <v>720</v>
      </c>
      <c r="BF264" s="143">
        <f t="shared" si="25"/>
        <v>0</v>
      </c>
      <c r="BG264" s="143">
        <f t="shared" si="26"/>
        <v>0</v>
      </c>
      <c r="BH264" s="143">
        <f t="shared" si="27"/>
        <v>0</v>
      </c>
      <c r="BI264" s="143">
        <f t="shared" si="28"/>
        <v>0</v>
      </c>
      <c r="BJ264" s="16" t="s">
        <v>85</v>
      </c>
      <c r="BK264" s="143">
        <f t="shared" si="29"/>
        <v>720</v>
      </c>
      <c r="BL264" s="16" t="s">
        <v>765</v>
      </c>
      <c r="BM264" s="142" t="s">
        <v>1402</v>
      </c>
    </row>
    <row r="265" spans="2:65" s="1" customFormat="1" ht="24.2" customHeight="1">
      <c r="B265" s="31"/>
      <c r="C265" s="173" t="s">
        <v>948</v>
      </c>
      <c r="D265" s="173" t="s">
        <v>614</v>
      </c>
      <c r="E265" s="174" t="s">
        <v>2768</v>
      </c>
      <c r="F265" s="175" t="s">
        <v>2767</v>
      </c>
      <c r="G265" s="176" t="s">
        <v>1665</v>
      </c>
      <c r="H265" s="177">
        <v>16</v>
      </c>
      <c r="I265" s="136">
        <v>50.4</v>
      </c>
      <c r="J265" s="178">
        <f t="shared" si="20"/>
        <v>806.4</v>
      </c>
      <c r="K265" s="175" t="s">
        <v>1</v>
      </c>
      <c r="L265" s="179"/>
      <c r="M265" s="180" t="s">
        <v>1</v>
      </c>
      <c r="N265" s="181" t="s">
        <v>42</v>
      </c>
      <c r="P265" s="140">
        <f t="shared" si="21"/>
        <v>0</v>
      </c>
      <c r="Q265" s="140">
        <v>0</v>
      </c>
      <c r="R265" s="140">
        <f t="shared" si="22"/>
        <v>0</v>
      </c>
      <c r="S265" s="140">
        <v>0</v>
      </c>
      <c r="T265" s="141">
        <f t="shared" si="23"/>
        <v>0</v>
      </c>
      <c r="AR265" s="142" t="s">
        <v>1715</v>
      </c>
      <c r="AT265" s="142" t="s">
        <v>614</v>
      </c>
      <c r="AU265" s="142" t="s">
        <v>85</v>
      </c>
      <c r="AY265" s="16" t="s">
        <v>161</v>
      </c>
      <c r="BE265" s="143">
        <f t="shared" si="24"/>
        <v>806.4</v>
      </c>
      <c r="BF265" s="143">
        <f t="shared" si="25"/>
        <v>0</v>
      </c>
      <c r="BG265" s="143">
        <f t="shared" si="26"/>
        <v>0</v>
      </c>
      <c r="BH265" s="143">
        <f t="shared" si="27"/>
        <v>0</v>
      </c>
      <c r="BI265" s="143">
        <f t="shared" si="28"/>
        <v>0</v>
      </c>
      <c r="BJ265" s="16" t="s">
        <v>85</v>
      </c>
      <c r="BK265" s="143">
        <f t="shared" si="29"/>
        <v>806.4</v>
      </c>
      <c r="BL265" s="16" t="s">
        <v>765</v>
      </c>
      <c r="BM265" s="142" t="s">
        <v>1413</v>
      </c>
    </row>
    <row r="266" spans="2:65" s="1" customFormat="1" ht="24.2" customHeight="1">
      <c r="B266" s="31"/>
      <c r="C266" s="131" t="s">
        <v>953</v>
      </c>
      <c r="D266" s="131" t="s">
        <v>164</v>
      </c>
      <c r="E266" s="132" t="s">
        <v>2769</v>
      </c>
      <c r="F266" s="133" t="s">
        <v>2770</v>
      </c>
      <c r="G266" s="134" t="s">
        <v>1665</v>
      </c>
      <c r="H266" s="135">
        <v>28</v>
      </c>
      <c r="I266" s="136">
        <v>45</v>
      </c>
      <c r="J266" s="137">
        <f t="shared" si="20"/>
        <v>1260</v>
      </c>
      <c r="K266" s="133" t="s">
        <v>1</v>
      </c>
      <c r="L266" s="31"/>
      <c r="M266" s="138" t="s">
        <v>1</v>
      </c>
      <c r="N266" s="139" t="s">
        <v>42</v>
      </c>
      <c r="P266" s="140">
        <f t="shared" si="21"/>
        <v>0</v>
      </c>
      <c r="Q266" s="140">
        <v>0</v>
      </c>
      <c r="R266" s="140">
        <f t="shared" si="22"/>
        <v>0</v>
      </c>
      <c r="S266" s="140">
        <v>0</v>
      </c>
      <c r="T266" s="141">
        <f t="shared" si="23"/>
        <v>0</v>
      </c>
      <c r="AR266" s="142" t="s">
        <v>765</v>
      </c>
      <c r="AT266" s="142" t="s">
        <v>164</v>
      </c>
      <c r="AU266" s="142" t="s">
        <v>85</v>
      </c>
      <c r="AY266" s="16" t="s">
        <v>161</v>
      </c>
      <c r="BE266" s="143">
        <f t="shared" si="24"/>
        <v>1260</v>
      </c>
      <c r="BF266" s="143">
        <f t="shared" si="25"/>
        <v>0</v>
      </c>
      <c r="BG266" s="143">
        <f t="shared" si="26"/>
        <v>0</v>
      </c>
      <c r="BH266" s="143">
        <f t="shared" si="27"/>
        <v>0</v>
      </c>
      <c r="BI266" s="143">
        <f t="shared" si="28"/>
        <v>0</v>
      </c>
      <c r="BJ266" s="16" t="s">
        <v>85</v>
      </c>
      <c r="BK266" s="143">
        <f t="shared" si="29"/>
        <v>1260</v>
      </c>
      <c r="BL266" s="16" t="s">
        <v>765</v>
      </c>
      <c r="BM266" s="142" t="s">
        <v>1421</v>
      </c>
    </row>
    <row r="267" spans="2:65" s="1" customFormat="1" ht="24.2" customHeight="1">
      <c r="B267" s="31"/>
      <c r="C267" s="173" t="s">
        <v>957</v>
      </c>
      <c r="D267" s="173" t="s">
        <v>614</v>
      </c>
      <c r="E267" s="174" t="s">
        <v>2771</v>
      </c>
      <c r="F267" s="175" t="s">
        <v>2770</v>
      </c>
      <c r="G267" s="176" t="s">
        <v>1665</v>
      </c>
      <c r="H267" s="177">
        <v>28</v>
      </c>
      <c r="I267" s="136">
        <v>126</v>
      </c>
      <c r="J267" s="178">
        <f t="shared" si="20"/>
        <v>3528</v>
      </c>
      <c r="K267" s="175" t="s">
        <v>1</v>
      </c>
      <c r="L267" s="179"/>
      <c r="M267" s="180" t="s">
        <v>1</v>
      </c>
      <c r="N267" s="181" t="s">
        <v>42</v>
      </c>
      <c r="P267" s="140">
        <f t="shared" si="21"/>
        <v>0</v>
      </c>
      <c r="Q267" s="140">
        <v>0</v>
      </c>
      <c r="R267" s="140">
        <f t="shared" si="22"/>
        <v>0</v>
      </c>
      <c r="S267" s="140">
        <v>0</v>
      </c>
      <c r="T267" s="141">
        <f t="shared" si="23"/>
        <v>0</v>
      </c>
      <c r="AR267" s="142" t="s">
        <v>1715</v>
      </c>
      <c r="AT267" s="142" t="s">
        <v>614</v>
      </c>
      <c r="AU267" s="142" t="s">
        <v>85</v>
      </c>
      <c r="AY267" s="16" t="s">
        <v>161</v>
      </c>
      <c r="BE267" s="143">
        <f t="shared" si="24"/>
        <v>3528</v>
      </c>
      <c r="BF267" s="143">
        <f t="shared" si="25"/>
        <v>0</v>
      </c>
      <c r="BG267" s="143">
        <f t="shared" si="26"/>
        <v>0</v>
      </c>
      <c r="BH267" s="143">
        <f t="shared" si="27"/>
        <v>0</v>
      </c>
      <c r="BI267" s="143">
        <f t="shared" si="28"/>
        <v>0</v>
      </c>
      <c r="BJ267" s="16" t="s">
        <v>85</v>
      </c>
      <c r="BK267" s="143">
        <f t="shared" si="29"/>
        <v>3528</v>
      </c>
      <c r="BL267" s="16" t="s">
        <v>765</v>
      </c>
      <c r="BM267" s="142" t="s">
        <v>1429</v>
      </c>
    </row>
    <row r="268" spans="2:65" s="1" customFormat="1" ht="24.2" customHeight="1">
      <c r="B268" s="31"/>
      <c r="C268" s="131" t="s">
        <v>961</v>
      </c>
      <c r="D268" s="131" t="s">
        <v>164</v>
      </c>
      <c r="E268" s="132" t="s">
        <v>2772</v>
      </c>
      <c r="F268" s="133" t="s">
        <v>2773</v>
      </c>
      <c r="G268" s="134" t="s">
        <v>1665</v>
      </c>
      <c r="H268" s="135">
        <v>3</v>
      </c>
      <c r="I268" s="136">
        <v>45</v>
      </c>
      <c r="J268" s="137">
        <f t="shared" si="20"/>
        <v>135</v>
      </c>
      <c r="K268" s="133" t="s">
        <v>1</v>
      </c>
      <c r="L268" s="31"/>
      <c r="M268" s="138" t="s">
        <v>1</v>
      </c>
      <c r="N268" s="139" t="s">
        <v>42</v>
      </c>
      <c r="P268" s="140">
        <f t="shared" si="21"/>
        <v>0</v>
      </c>
      <c r="Q268" s="140">
        <v>0</v>
      </c>
      <c r="R268" s="140">
        <f t="shared" si="22"/>
        <v>0</v>
      </c>
      <c r="S268" s="140">
        <v>0</v>
      </c>
      <c r="T268" s="141">
        <f t="shared" si="23"/>
        <v>0</v>
      </c>
      <c r="AR268" s="142" t="s">
        <v>765</v>
      </c>
      <c r="AT268" s="142" t="s">
        <v>164</v>
      </c>
      <c r="AU268" s="142" t="s">
        <v>85</v>
      </c>
      <c r="AY268" s="16" t="s">
        <v>161</v>
      </c>
      <c r="BE268" s="143">
        <f t="shared" si="24"/>
        <v>135</v>
      </c>
      <c r="BF268" s="143">
        <f t="shared" si="25"/>
        <v>0</v>
      </c>
      <c r="BG268" s="143">
        <f t="shared" si="26"/>
        <v>0</v>
      </c>
      <c r="BH268" s="143">
        <f t="shared" si="27"/>
        <v>0</v>
      </c>
      <c r="BI268" s="143">
        <f t="shared" si="28"/>
        <v>0</v>
      </c>
      <c r="BJ268" s="16" t="s">
        <v>85</v>
      </c>
      <c r="BK268" s="143">
        <f t="shared" si="29"/>
        <v>135</v>
      </c>
      <c r="BL268" s="16" t="s">
        <v>765</v>
      </c>
      <c r="BM268" s="142" t="s">
        <v>1438</v>
      </c>
    </row>
    <row r="269" spans="2:65" s="1" customFormat="1" ht="24.2" customHeight="1">
      <c r="B269" s="31"/>
      <c r="C269" s="173" t="s">
        <v>965</v>
      </c>
      <c r="D269" s="173" t="s">
        <v>614</v>
      </c>
      <c r="E269" s="174" t="s">
        <v>2774</v>
      </c>
      <c r="F269" s="175" t="s">
        <v>2773</v>
      </c>
      <c r="G269" s="176" t="s">
        <v>1665</v>
      </c>
      <c r="H269" s="177">
        <v>3</v>
      </c>
      <c r="I269" s="136">
        <v>189</v>
      </c>
      <c r="J269" s="178">
        <f t="shared" si="20"/>
        <v>567</v>
      </c>
      <c r="K269" s="175" t="s">
        <v>1</v>
      </c>
      <c r="L269" s="179"/>
      <c r="M269" s="180" t="s">
        <v>1</v>
      </c>
      <c r="N269" s="181" t="s">
        <v>42</v>
      </c>
      <c r="P269" s="140">
        <f t="shared" si="21"/>
        <v>0</v>
      </c>
      <c r="Q269" s="140">
        <v>0</v>
      </c>
      <c r="R269" s="140">
        <f t="shared" si="22"/>
        <v>0</v>
      </c>
      <c r="S269" s="140">
        <v>0</v>
      </c>
      <c r="T269" s="141">
        <f t="shared" si="23"/>
        <v>0</v>
      </c>
      <c r="AR269" s="142" t="s">
        <v>1715</v>
      </c>
      <c r="AT269" s="142" t="s">
        <v>614</v>
      </c>
      <c r="AU269" s="142" t="s">
        <v>85</v>
      </c>
      <c r="AY269" s="16" t="s">
        <v>161</v>
      </c>
      <c r="BE269" s="143">
        <f t="shared" si="24"/>
        <v>567</v>
      </c>
      <c r="BF269" s="143">
        <f t="shared" si="25"/>
        <v>0</v>
      </c>
      <c r="BG269" s="143">
        <f t="shared" si="26"/>
        <v>0</v>
      </c>
      <c r="BH269" s="143">
        <f t="shared" si="27"/>
        <v>0</v>
      </c>
      <c r="BI269" s="143">
        <f t="shared" si="28"/>
        <v>0</v>
      </c>
      <c r="BJ269" s="16" t="s">
        <v>85</v>
      </c>
      <c r="BK269" s="143">
        <f t="shared" si="29"/>
        <v>567</v>
      </c>
      <c r="BL269" s="16" t="s">
        <v>765</v>
      </c>
      <c r="BM269" s="142" t="s">
        <v>1448</v>
      </c>
    </row>
    <row r="270" spans="2:65" s="1" customFormat="1" ht="24.2" customHeight="1">
      <c r="B270" s="31"/>
      <c r="C270" s="131" t="s">
        <v>969</v>
      </c>
      <c r="D270" s="131" t="s">
        <v>164</v>
      </c>
      <c r="E270" s="132" t="s">
        <v>2775</v>
      </c>
      <c r="F270" s="133" t="s">
        <v>2776</v>
      </c>
      <c r="G270" s="134" t="s">
        <v>1665</v>
      </c>
      <c r="H270" s="135">
        <v>6</v>
      </c>
      <c r="I270" s="136">
        <v>45</v>
      </c>
      <c r="J270" s="137">
        <f t="shared" si="20"/>
        <v>270</v>
      </c>
      <c r="K270" s="133" t="s">
        <v>1</v>
      </c>
      <c r="L270" s="31"/>
      <c r="M270" s="138" t="s">
        <v>1</v>
      </c>
      <c r="N270" s="139" t="s">
        <v>42</v>
      </c>
      <c r="P270" s="140">
        <f t="shared" si="21"/>
        <v>0</v>
      </c>
      <c r="Q270" s="140">
        <v>0</v>
      </c>
      <c r="R270" s="140">
        <f t="shared" si="22"/>
        <v>0</v>
      </c>
      <c r="S270" s="140">
        <v>0</v>
      </c>
      <c r="T270" s="141">
        <f t="shared" si="23"/>
        <v>0</v>
      </c>
      <c r="AR270" s="142" t="s">
        <v>765</v>
      </c>
      <c r="AT270" s="142" t="s">
        <v>164</v>
      </c>
      <c r="AU270" s="142" t="s">
        <v>85</v>
      </c>
      <c r="AY270" s="16" t="s">
        <v>161</v>
      </c>
      <c r="BE270" s="143">
        <f t="shared" si="24"/>
        <v>270</v>
      </c>
      <c r="BF270" s="143">
        <f t="shared" si="25"/>
        <v>0</v>
      </c>
      <c r="BG270" s="143">
        <f t="shared" si="26"/>
        <v>0</v>
      </c>
      <c r="BH270" s="143">
        <f t="shared" si="27"/>
        <v>0</v>
      </c>
      <c r="BI270" s="143">
        <f t="shared" si="28"/>
        <v>0</v>
      </c>
      <c r="BJ270" s="16" t="s">
        <v>85</v>
      </c>
      <c r="BK270" s="143">
        <f t="shared" si="29"/>
        <v>270</v>
      </c>
      <c r="BL270" s="16" t="s">
        <v>765</v>
      </c>
      <c r="BM270" s="142" t="s">
        <v>1456</v>
      </c>
    </row>
    <row r="271" spans="2:65" s="1" customFormat="1" ht="24.2" customHeight="1">
      <c r="B271" s="31"/>
      <c r="C271" s="173" t="s">
        <v>975</v>
      </c>
      <c r="D271" s="173" t="s">
        <v>614</v>
      </c>
      <c r="E271" s="174" t="s">
        <v>2777</v>
      </c>
      <c r="F271" s="175" t="s">
        <v>2776</v>
      </c>
      <c r="G271" s="176" t="s">
        <v>1665</v>
      </c>
      <c r="H271" s="177">
        <v>6</v>
      </c>
      <c r="I271" s="136">
        <v>360</v>
      </c>
      <c r="J271" s="178">
        <f t="shared" si="20"/>
        <v>2160</v>
      </c>
      <c r="K271" s="175" t="s">
        <v>1</v>
      </c>
      <c r="L271" s="179"/>
      <c r="M271" s="180" t="s">
        <v>1</v>
      </c>
      <c r="N271" s="181" t="s">
        <v>42</v>
      </c>
      <c r="P271" s="140">
        <f t="shared" si="21"/>
        <v>0</v>
      </c>
      <c r="Q271" s="140">
        <v>0</v>
      </c>
      <c r="R271" s="140">
        <f t="shared" si="22"/>
        <v>0</v>
      </c>
      <c r="S271" s="140">
        <v>0</v>
      </c>
      <c r="T271" s="141">
        <f t="shared" si="23"/>
        <v>0</v>
      </c>
      <c r="AR271" s="142" t="s">
        <v>1715</v>
      </c>
      <c r="AT271" s="142" t="s">
        <v>614</v>
      </c>
      <c r="AU271" s="142" t="s">
        <v>85</v>
      </c>
      <c r="AY271" s="16" t="s">
        <v>161</v>
      </c>
      <c r="BE271" s="143">
        <f t="shared" si="24"/>
        <v>2160</v>
      </c>
      <c r="BF271" s="143">
        <f t="shared" si="25"/>
        <v>0</v>
      </c>
      <c r="BG271" s="143">
        <f t="shared" si="26"/>
        <v>0</v>
      </c>
      <c r="BH271" s="143">
        <f t="shared" si="27"/>
        <v>0</v>
      </c>
      <c r="BI271" s="143">
        <f t="shared" si="28"/>
        <v>0</v>
      </c>
      <c r="BJ271" s="16" t="s">
        <v>85</v>
      </c>
      <c r="BK271" s="143">
        <f t="shared" si="29"/>
        <v>2160</v>
      </c>
      <c r="BL271" s="16" t="s">
        <v>765</v>
      </c>
      <c r="BM271" s="142" t="s">
        <v>1464</v>
      </c>
    </row>
    <row r="272" spans="2:65" s="1" customFormat="1" ht="37.9" customHeight="1">
      <c r="B272" s="31"/>
      <c r="C272" s="131" t="s">
        <v>980</v>
      </c>
      <c r="D272" s="131" t="s">
        <v>164</v>
      </c>
      <c r="E272" s="132" t="s">
        <v>2778</v>
      </c>
      <c r="F272" s="133" t="s">
        <v>2779</v>
      </c>
      <c r="G272" s="134" t="s">
        <v>1665</v>
      </c>
      <c r="H272" s="135">
        <v>2</v>
      </c>
      <c r="I272" s="136">
        <v>45</v>
      </c>
      <c r="J272" s="137">
        <f t="shared" si="20"/>
        <v>90</v>
      </c>
      <c r="K272" s="133" t="s">
        <v>1</v>
      </c>
      <c r="L272" s="31"/>
      <c r="M272" s="138" t="s">
        <v>1</v>
      </c>
      <c r="N272" s="139" t="s">
        <v>42</v>
      </c>
      <c r="P272" s="140">
        <f t="shared" si="21"/>
        <v>0</v>
      </c>
      <c r="Q272" s="140">
        <v>0</v>
      </c>
      <c r="R272" s="140">
        <f t="shared" si="22"/>
        <v>0</v>
      </c>
      <c r="S272" s="140">
        <v>0</v>
      </c>
      <c r="T272" s="141">
        <f t="shared" si="23"/>
        <v>0</v>
      </c>
      <c r="AR272" s="142" t="s">
        <v>765</v>
      </c>
      <c r="AT272" s="142" t="s">
        <v>164</v>
      </c>
      <c r="AU272" s="142" t="s">
        <v>85</v>
      </c>
      <c r="AY272" s="16" t="s">
        <v>161</v>
      </c>
      <c r="BE272" s="143">
        <f t="shared" si="24"/>
        <v>90</v>
      </c>
      <c r="BF272" s="143">
        <f t="shared" si="25"/>
        <v>0</v>
      </c>
      <c r="BG272" s="143">
        <f t="shared" si="26"/>
        <v>0</v>
      </c>
      <c r="BH272" s="143">
        <f t="shared" si="27"/>
        <v>0</v>
      </c>
      <c r="BI272" s="143">
        <f t="shared" si="28"/>
        <v>0</v>
      </c>
      <c r="BJ272" s="16" t="s">
        <v>85</v>
      </c>
      <c r="BK272" s="143">
        <f t="shared" si="29"/>
        <v>90</v>
      </c>
      <c r="BL272" s="16" t="s">
        <v>765</v>
      </c>
      <c r="BM272" s="142" t="s">
        <v>1474</v>
      </c>
    </row>
    <row r="273" spans="2:65" s="1" customFormat="1" ht="37.9" customHeight="1">
      <c r="B273" s="31"/>
      <c r="C273" s="173" t="s">
        <v>985</v>
      </c>
      <c r="D273" s="173" t="s">
        <v>614</v>
      </c>
      <c r="E273" s="174" t="s">
        <v>2780</v>
      </c>
      <c r="F273" s="175" t="s">
        <v>2779</v>
      </c>
      <c r="G273" s="176" t="s">
        <v>1665</v>
      </c>
      <c r="H273" s="177">
        <v>2</v>
      </c>
      <c r="I273" s="136">
        <v>900</v>
      </c>
      <c r="J273" s="178">
        <f t="shared" si="20"/>
        <v>1800</v>
      </c>
      <c r="K273" s="175" t="s">
        <v>1</v>
      </c>
      <c r="L273" s="179"/>
      <c r="M273" s="180" t="s">
        <v>1</v>
      </c>
      <c r="N273" s="181" t="s">
        <v>42</v>
      </c>
      <c r="P273" s="140">
        <f t="shared" si="21"/>
        <v>0</v>
      </c>
      <c r="Q273" s="140">
        <v>0</v>
      </c>
      <c r="R273" s="140">
        <f t="shared" si="22"/>
        <v>0</v>
      </c>
      <c r="S273" s="140">
        <v>0</v>
      </c>
      <c r="T273" s="141">
        <f t="shared" si="23"/>
        <v>0</v>
      </c>
      <c r="AR273" s="142" t="s">
        <v>1715</v>
      </c>
      <c r="AT273" s="142" t="s">
        <v>614</v>
      </c>
      <c r="AU273" s="142" t="s">
        <v>85</v>
      </c>
      <c r="AY273" s="16" t="s">
        <v>161</v>
      </c>
      <c r="BE273" s="143">
        <f t="shared" si="24"/>
        <v>1800</v>
      </c>
      <c r="BF273" s="143">
        <f t="shared" si="25"/>
        <v>0</v>
      </c>
      <c r="BG273" s="143">
        <f t="shared" si="26"/>
        <v>0</v>
      </c>
      <c r="BH273" s="143">
        <f t="shared" si="27"/>
        <v>0</v>
      </c>
      <c r="BI273" s="143">
        <f t="shared" si="28"/>
        <v>0</v>
      </c>
      <c r="BJ273" s="16" t="s">
        <v>85</v>
      </c>
      <c r="BK273" s="143">
        <f t="shared" si="29"/>
        <v>1800</v>
      </c>
      <c r="BL273" s="16" t="s">
        <v>765</v>
      </c>
      <c r="BM273" s="142" t="s">
        <v>1485</v>
      </c>
    </row>
    <row r="274" spans="2:65" s="1" customFormat="1" ht="24.2" customHeight="1">
      <c r="B274" s="31"/>
      <c r="C274" s="131" t="s">
        <v>989</v>
      </c>
      <c r="D274" s="131" t="s">
        <v>164</v>
      </c>
      <c r="E274" s="132" t="s">
        <v>2781</v>
      </c>
      <c r="F274" s="133" t="s">
        <v>2782</v>
      </c>
      <c r="G274" s="134" t="s">
        <v>1665</v>
      </c>
      <c r="H274" s="135">
        <v>1</v>
      </c>
      <c r="I274" s="136">
        <v>135</v>
      </c>
      <c r="J274" s="137">
        <f t="shared" si="20"/>
        <v>135</v>
      </c>
      <c r="K274" s="133" t="s">
        <v>1</v>
      </c>
      <c r="L274" s="31"/>
      <c r="M274" s="138" t="s">
        <v>1</v>
      </c>
      <c r="N274" s="139" t="s">
        <v>42</v>
      </c>
      <c r="P274" s="140">
        <f t="shared" si="21"/>
        <v>0</v>
      </c>
      <c r="Q274" s="140">
        <v>0</v>
      </c>
      <c r="R274" s="140">
        <f t="shared" si="22"/>
        <v>0</v>
      </c>
      <c r="S274" s="140">
        <v>0</v>
      </c>
      <c r="T274" s="141">
        <f t="shared" si="23"/>
        <v>0</v>
      </c>
      <c r="AR274" s="142" t="s">
        <v>765</v>
      </c>
      <c r="AT274" s="142" t="s">
        <v>164</v>
      </c>
      <c r="AU274" s="142" t="s">
        <v>85</v>
      </c>
      <c r="AY274" s="16" t="s">
        <v>161</v>
      </c>
      <c r="BE274" s="143">
        <f t="shared" si="24"/>
        <v>135</v>
      </c>
      <c r="BF274" s="143">
        <f t="shared" si="25"/>
        <v>0</v>
      </c>
      <c r="BG274" s="143">
        <f t="shared" si="26"/>
        <v>0</v>
      </c>
      <c r="BH274" s="143">
        <f t="shared" si="27"/>
        <v>0</v>
      </c>
      <c r="BI274" s="143">
        <f t="shared" si="28"/>
        <v>0</v>
      </c>
      <c r="BJ274" s="16" t="s">
        <v>85</v>
      </c>
      <c r="BK274" s="143">
        <f t="shared" si="29"/>
        <v>135</v>
      </c>
      <c r="BL274" s="16" t="s">
        <v>765</v>
      </c>
      <c r="BM274" s="142" t="s">
        <v>1497</v>
      </c>
    </row>
    <row r="275" spans="2:65" s="1" customFormat="1" ht="24.2" customHeight="1">
      <c r="B275" s="31"/>
      <c r="C275" s="173" t="s">
        <v>994</v>
      </c>
      <c r="D275" s="173" t="s">
        <v>614</v>
      </c>
      <c r="E275" s="174" t="s">
        <v>2783</v>
      </c>
      <c r="F275" s="175" t="s">
        <v>2782</v>
      </c>
      <c r="G275" s="176" t="s">
        <v>1665</v>
      </c>
      <c r="H275" s="177">
        <v>1</v>
      </c>
      <c r="I275" s="136">
        <v>1350</v>
      </c>
      <c r="J275" s="178">
        <f t="shared" si="20"/>
        <v>1350</v>
      </c>
      <c r="K275" s="175" t="s">
        <v>1</v>
      </c>
      <c r="L275" s="179"/>
      <c r="M275" s="180" t="s">
        <v>1</v>
      </c>
      <c r="N275" s="181" t="s">
        <v>42</v>
      </c>
      <c r="P275" s="140">
        <f t="shared" si="21"/>
        <v>0</v>
      </c>
      <c r="Q275" s="140">
        <v>0</v>
      </c>
      <c r="R275" s="140">
        <f t="shared" si="22"/>
        <v>0</v>
      </c>
      <c r="S275" s="140">
        <v>0</v>
      </c>
      <c r="T275" s="141">
        <f t="shared" si="23"/>
        <v>0</v>
      </c>
      <c r="AR275" s="142" t="s">
        <v>1715</v>
      </c>
      <c r="AT275" s="142" t="s">
        <v>614</v>
      </c>
      <c r="AU275" s="142" t="s">
        <v>85</v>
      </c>
      <c r="AY275" s="16" t="s">
        <v>161</v>
      </c>
      <c r="BE275" s="143">
        <f t="shared" si="24"/>
        <v>1350</v>
      </c>
      <c r="BF275" s="143">
        <f t="shared" si="25"/>
        <v>0</v>
      </c>
      <c r="BG275" s="143">
        <f t="shared" si="26"/>
        <v>0</v>
      </c>
      <c r="BH275" s="143">
        <f t="shared" si="27"/>
        <v>0</v>
      </c>
      <c r="BI275" s="143">
        <f t="shared" si="28"/>
        <v>0</v>
      </c>
      <c r="BJ275" s="16" t="s">
        <v>85</v>
      </c>
      <c r="BK275" s="143">
        <f t="shared" si="29"/>
        <v>1350</v>
      </c>
      <c r="BL275" s="16" t="s">
        <v>765</v>
      </c>
      <c r="BM275" s="142" t="s">
        <v>1511</v>
      </c>
    </row>
    <row r="276" spans="2:65" s="1" customFormat="1" ht="24.2" customHeight="1">
      <c r="B276" s="31"/>
      <c r="C276" s="131" t="s">
        <v>1000</v>
      </c>
      <c r="D276" s="131" t="s">
        <v>164</v>
      </c>
      <c r="E276" s="132" t="s">
        <v>2784</v>
      </c>
      <c r="F276" s="133" t="s">
        <v>2785</v>
      </c>
      <c r="G276" s="134" t="s">
        <v>1665</v>
      </c>
      <c r="H276" s="135">
        <v>5</v>
      </c>
      <c r="I276" s="136">
        <v>135</v>
      </c>
      <c r="J276" s="137">
        <f t="shared" si="20"/>
        <v>675</v>
      </c>
      <c r="K276" s="133" t="s">
        <v>1</v>
      </c>
      <c r="L276" s="31"/>
      <c r="M276" s="138" t="s">
        <v>1</v>
      </c>
      <c r="N276" s="139" t="s">
        <v>42</v>
      </c>
      <c r="P276" s="140">
        <f t="shared" si="21"/>
        <v>0</v>
      </c>
      <c r="Q276" s="140">
        <v>0</v>
      </c>
      <c r="R276" s="140">
        <f t="shared" si="22"/>
        <v>0</v>
      </c>
      <c r="S276" s="140">
        <v>0</v>
      </c>
      <c r="T276" s="141">
        <f t="shared" si="23"/>
        <v>0</v>
      </c>
      <c r="AR276" s="142" t="s">
        <v>765</v>
      </c>
      <c r="AT276" s="142" t="s">
        <v>164</v>
      </c>
      <c r="AU276" s="142" t="s">
        <v>85</v>
      </c>
      <c r="AY276" s="16" t="s">
        <v>161</v>
      </c>
      <c r="BE276" s="143">
        <f t="shared" si="24"/>
        <v>675</v>
      </c>
      <c r="BF276" s="143">
        <f t="shared" si="25"/>
        <v>0</v>
      </c>
      <c r="BG276" s="143">
        <f t="shared" si="26"/>
        <v>0</v>
      </c>
      <c r="BH276" s="143">
        <f t="shared" si="27"/>
        <v>0</v>
      </c>
      <c r="BI276" s="143">
        <f t="shared" si="28"/>
        <v>0</v>
      </c>
      <c r="BJ276" s="16" t="s">
        <v>85</v>
      </c>
      <c r="BK276" s="143">
        <f t="shared" si="29"/>
        <v>675</v>
      </c>
      <c r="BL276" s="16" t="s">
        <v>765</v>
      </c>
      <c r="BM276" s="142" t="s">
        <v>1523</v>
      </c>
    </row>
    <row r="277" spans="2:65" s="1" customFormat="1" ht="24.2" customHeight="1">
      <c r="B277" s="31"/>
      <c r="C277" s="173" t="s">
        <v>1006</v>
      </c>
      <c r="D277" s="173" t="s">
        <v>614</v>
      </c>
      <c r="E277" s="174" t="s">
        <v>2786</v>
      </c>
      <c r="F277" s="175" t="s">
        <v>2785</v>
      </c>
      <c r="G277" s="176" t="s">
        <v>1665</v>
      </c>
      <c r="H277" s="177">
        <v>5</v>
      </c>
      <c r="I277" s="136">
        <v>1260</v>
      </c>
      <c r="J277" s="178">
        <f t="shared" si="20"/>
        <v>6300</v>
      </c>
      <c r="K277" s="175" t="s">
        <v>1</v>
      </c>
      <c r="L277" s="179"/>
      <c r="M277" s="180" t="s">
        <v>1</v>
      </c>
      <c r="N277" s="181" t="s">
        <v>42</v>
      </c>
      <c r="P277" s="140">
        <f t="shared" si="21"/>
        <v>0</v>
      </c>
      <c r="Q277" s="140">
        <v>0</v>
      </c>
      <c r="R277" s="140">
        <f t="shared" si="22"/>
        <v>0</v>
      </c>
      <c r="S277" s="140">
        <v>0</v>
      </c>
      <c r="T277" s="141">
        <f t="shared" si="23"/>
        <v>0</v>
      </c>
      <c r="AR277" s="142" t="s">
        <v>1715</v>
      </c>
      <c r="AT277" s="142" t="s">
        <v>614</v>
      </c>
      <c r="AU277" s="142" t="s">
        <v>85</v>
      </c>
      <c r="AY277" s="16" t="s">
        <v>161</v>
      </c>
      <c r="BE277" s="143">
        <f t="shared" si="24"/>
        <v>6300</v>
      </c>
      <c r="BF277" s="143">
        <f t="shared" si="25"/>
        <v>0</v>
      </c>
      <c r="BG277" s="143">
        <f t="shared" si="26"/>
        <v>0</v>
      </c>
      <c r="BH277" s="143">
        <f t="shared" si="27"/>
        <v>0</v>
      </c>
      <c r="BI277" s="143">
        <f t="shared" si="28"/>
        <v>0</v>
      </c>
      <c r="BJ277" s="16" t="s">
        <v>85</v>
      </c>
      <c r="BK277" s="143">
        <f t="shared" si="29"/>
        <v>6300</v>
      </c>
      <c r="BL277" s="16" t="s">
        <v>765</v>
      </c>
      <c r="BM277" s="142" t="s">
        <v>1534</v>
      </c>
    </row>
    <row r="278" spans="2:65" s="1" customFormat="1" ht="16.5" customHeight="1">
      <c r="B278" s="31"/>
      <c r="C278" s="131" t="s">
        <v>1012</v>
      </c>
      <c r="D278" s="131" t="s">
        <v>164</v>
      </c>
      <c r="E278" s="132" t="s">
        <v>2787</v>
      </c>
      <c r="F278" s="133" t="s">
        <v>2788</v>
      </c>
      <c r="G278" s="134" t="s">
        <v>1665</v>
      </c>
      <c r="H278" s="135">
        <v>2</v>
      </c>
      <c r="I278" s="136">
        <v>45</v>
      </c>
      <c r="J278" s="137">
        <f t="shared" si="20"/>
        <v>90</v>
      </c>
      <c r="K278" s="133" t="s">
        <v>1</v>
      </c>
      <c r="L278" s="31"/>
      <c r="M278" s="138" t="s">
        <v>1</v>
      </c>
      <c r="N278" s="139" t="s">
        <v>42</v>
      </c>
      <c r="P278" s="140">
        <f t="shared" si="21"/>
        <v>0</v>
      </c>
      <c r="Q278" s="140">
        <v>0</v>
      </c>
      <c r="R278" s="140">
        <f t="shared" si="22"/>
        <v>0</v>
      </c>
      <c r="S278" s="140">
        <v>0</v>
      </c>
      <c r="T278" s="141">
        <f t="shared" si="23"/>
        <v>0</v>
      </c>
      <c r="AR278" s="142" t="s">
        <v>765</v>
      </c>
      <c r="AT278" s="142" t="s">
        <v>164</v>
      </c>
      <c r="AU278" s="142" t="s">
        <v>85</v>
      </c>
      <c r="AY278" s="16" t="s">
        <v>161</v>
      </c>
      <c r="BE278" s="143">
        <f t="shared" si="24"/>
        <v>90</v>
      </c>
      <c r="BF278" s="143">
        <f t="shared" si="25"/>
        <v>0</v>
      </c>
      <c r="BG278" s="143">
        <f t="shared" si="26"/>
        <v>0</v>
      </c>
      <c r="BH278" s="143">
        <f t="shared" si="27"/>
        <v>0</v>
      </c>
      <c r="BI278" s="143">
        <f t="shared" si="28"/>
        <v>0</v>
      </c>
      <c r="BJ278" s="16" t="s">
        <v>85</v>
      </c>
      <c r="BK278" s="143">
        <f t="shared" si="29"/>
        <v>90</v>
      </c>
      <c r="BL278" s="16" t="s">
        <v>765</v>
      </c>
      <c r="BM278" s="142" t="s">
        <v>1542</v>
      </c>
    </row>
    <row r="279" spans="2:65" s="1" customFormat="1" ht="16.5" customHeight="1">
      <c r="B279" s="31"/>
      <c r="C279" s="173" t="s">
        <v>1017</v>
      </c>
      <c r="D279" s="173" t="s">
        <v>614</v>
      </c>
      <c r="E279" s="174" t="s">
        <v>2789</v>
      </c>
      <c r="F279" s="175" t="s">
        <v>2788</v>
      </c>
      <c r="G279" s="176" t="s">
        <v>1665</v>
      </c>
      <c r="H279" s="177">
        <v>2</v>
      </c>
      <c r="I279" s="136">
        <v>270</v>
      </c>
      <c r="J279" s="178">
        <f t="shared" si="20"/>
        <v>540</v>
      </c>
      <c r="K279" s="175" t="s">
        <v>1</v>
      </c>
      <c r="L279" s="179"/>
      <c r="M279" s="180" t="s">
        <v>1</v>
      </c>
      <c r="N279" s="181" t="s">
        <v>42</v>
      </c>
      <c r="P279" s="140">
        <f t="shared" si="21"/>
        <v>0</v>
      </c>
      <c r="Q279" s="140">
        <v>0</v>
      </c>
      <c r="R279" s="140">
        <f t="shared" si="22"/>
        <v>0</v>
      </c>
      <c r="S279" s="140">
        <v>0</v>
      </c>
      <c r="T279" s="141">
        <f t="shared" si="23"/>
        <v>0</v>
      </c>
      <c r="AR279" s="142" t="s">
        <v>1715</v>
      </c>
      <c r="AT279" s="142" t="s">
        <v>614</v>
      </c>
      <c r="AU279" s="142" t="s">
        <v>85</v>
      </c>
      <c r="AY279" s="16" t="s">
        <v>161</v>
      </c>
      <c r="BE279" s="143">
        <f t="shared" si="24"/>
        <v>540</v>
      </c>
      <c r="BF279" s="143">
        <f t="shared" si="25"/>
        <v>0</v>
      </c>
      <c r="BG279" s="143">
        <f t="shared" si="26"/>
        <v>0</v>
      </c>
      <c r="BH279" s="143">
        <f t="shared" si="27"/>
        <v>0</v>
      </c>
      <c r="BI279" s="143">
        <f t="shared" si="28"/>
        <v>0</v>
      </c>
      <c r="BJ279" s="16" t="s">
        <v>85</v>
      </c>
      <c r="BK279" s="143">
        <f t="shared" si="29"/>
        <v>540</v>
      </c>
      <c r="BL279" s="16" t="s">
        <v>765</v>
      </c>
      <c r="BM279" s="142" t="s">
        <v>1550</v>
      </c>
    </row>
    <row r="280" spans="2:65" s="1" customFormat="1" ht="16.5" customHeight="1">
      <c r="B280" s="31"/>
      <c r="C280" s="131" t="s">
        <v>1021</v>
      </c>
      <c r="D280" s="131" t="s">
        <v>164</v>
      </c>
      <c r="E280" s="132" t="s">
        <v>2790</v>
      </c>
      <c r="F280" s="133" t="s">
        <v>2791</v>
      </c>
      <c r="G280" s="134" t="s">
        <v>1665</v>
      </c>
      <c r="H280" s="135">
        <v>1</v>
      </c>
      <c r="I280" s="136">
        <v>45</v>
      </c>
      <c r="J280" s="137">
        <f t="shared" ref="J280:J311" si="30">ROUND(I280*H280,2)</f>
        <v>45</v>
      </c>
      <c r="K280" s="133" t="s">
        <v>1</v>
      </c>
      <c r="L280" s="31"/>
      <c r="M280" s="138" t="s">
        <v>1</v>
      </c>
      <c r="N280" s="139" t="s">
        <v>42</v>
      </c>
      <c r="P280" s="140">
        <f t="shared" ref="P280:P311" si="31">O280*H280</f>
        <v>0</v>
      </c>
      <c r="Q280" s="140">
        <v>0</v>
      </c>
      <c r="R280" s="140">
        <f t="shared" ref="R280:R311" si="32">Q280*H280</f>
        <v>0</v>
      </c>
      <c r="S280" s="140">
        <v>0</v>
      </c>
      <c r="T280" s="141">
        <f t="shared" ref="T280:T311" si="33">S280*H280</f>
        <v>0</v>
      </c>
      <c r="AR280" s="142" t="s">
        <v>765</v>
      </c>
      <c r="AT280" s="142" t="s">
        <v>164</v>
      </c>
      <c r="AU280" s="142" t="s">
        <v>85</v>
      </c>
      <c r="AY280" s="16" t="s">
        <v>161</v>
      </c>
      <c r="BE280" s="143">
        <f t="shared" ref="BE280:BE315" si="34">IF(N280="základní",J280,0)</f>
        <v>45</v>
      </c>
      <c r="BF280" s="143">
        <f t="shared" ref="BF280:BF315" si="35">IF(N280="snížená",J280,0)</f>
        <v>0</v>
      </c>
      <c r="BG280" s="143">
        <f t="shared" ref="BG280:BG315" si="36">IF(N280="zákl. přenesená",J280,0)</f>
        <v>0</v>
      </c>
      <c r="BH280" s="143">
        <f t="shared" ref="BH280:BH315" si="37">IF(N280="sníž. přenesená",J280,0)</f>
        <v>0</v>
      </c>
      <c r="BI280" s="143">
        <f t="shared" ref="BI280:BI315" si="38">IF(N280="nulová",J280,0)</f>
        <v>0</v>
      </c>
      <c r="BJ280" s="16" t="s">
        <v>85</v>
      </c>
      <c r="BK280" s="143">
        <f t="shared" ref="BK280:BK315" si="39">ROUND(I280*H280,2)</f>
        <v>45</v>
      </c>
      <c r="BL280" s="16" t="s">
        <v>765</v>
      </c>
      <c r="BM280" s="142" t="s">
        <v>1560</v>
      </c>
    </row>
    <row r="281" spans="2:65" s="1" customFormat="1" ht="16.5" customHeight="1">
      <c r="B281" s="31"/>
      <c r="C281" s="173" t="s">
        <v>1026</v>
      </c>
      <c r="D281" s="173" t="s">
        <v>614</v>
      </c>
      <c r="E281" s="174" t="s">
        <v>2792</v>
      </c>
      <c r="F281" s="175" t="s">
        <v>2791</v>
      </c>
      <c r="G281" s="176" t="s">
        <v>1665</v>
      </c>
      <c r="H281" s="177">
        <v>1</v>
      </c>
      <c r="I281" s="136">
        <v>315</v>
      </c>
      <c r="J281" s="178">
        <f t="shared" si="30"/>
        <v>315</v>
      </c>
      <c r="K281" s="175" t="s">
        <v>1</v>
      </c>
      <c r="L281" s="179"/>
      <c r="M281" s="180" t="s">
        <v>1</v>
      </c>
      <c r="N281" s="181" t="s">
        <v>42</v>
      </c>
      <c r="P281" s="140">
        <f t="shared" si="31"/>
        <v>0</v>
      </c>
      <c r="Q281" s="140">
        <v>0</v>
      </c>
      <c r="R281" s="140">
        <f t="shared" si="32"/>
        <v>0</v>
      </c>
      <c r="S281" s="140">
        <v>0</v>
      </c>
      <c r="T281" s="141">
        <f t="shared" si="33"/>
        <v>0</v>
      </c>
      <c r="AR281" s="142" t="s">
        <v>1715</v>
      </c>
      <c r="AT281" s="142" t="s">
        <v>614</v>
      </c>
      <c r="AU281" s="142" t="s">
        <v>85</v>
      </c>
      <c r="AY281" s="16" t="s">
        <v>161</v>
      </c>
      <c r="BE281" s="143">
        <f t="shared" si="34"/>
        <v>315</v>
      </c>
      <c r="BF281" s="143">
        <f t="shared" si="35"/>
        <v>0</v>
      </c>
      <c r="BG281" s="143">
        <f t="shared" si="36"/>
        <v>0</v>
      </c>
      <c r="BH281" s="143">
        <f t="shared" si="37"/>
        <v>0</v>
      </c>
      <c r="BI281" s="143">
        <f t="shared" si="38"/>
        <v>0</v>
      </c>
      <c r="BJ281" s="16" t="s">
        <v>85</v>
      </c>
      <c r="BK281" s="143">
        <f t="shared" si="39"/>
        <v>315</v>
      </c>
      <c r="BL281" s="16" t="s">
        <v>765</v>
      </c>
      <c r="BM281" s="142" t="s">
        <v>1572</v>
      </c>
    </row>
    <row r="282" spans="2:65" s="1" customFormat="1" ht="16.5" customHeight="1">
      <c r="B282" s="31"/>
      <c r="C282" s="131" t="s">
        <v>1030</v>
      </c>
      <c r="D282" s="131" t="s">
        <v>164</v>
      </c>
      <c r="E282" s="132" t="s">
        <v>2793</v>
      </c>
      <c r="F282" s="133" t="s">
        <v>2794</v>
      </c>
      <c r="G282" s="134" t="s">
        <v>1665</v>
      </c>
      <c r="H282" s="135">
        <v>2</v>
      </c>
      <c r="I282" s="136">
        <v>45</v>
      </c>
      <c r="J282" s="137">
        <f t="shared" si="30"/>
        <v>90</v>
      </c>
      <c r="K282" s="133" t="s">
        <v>1</v>
      </c>
      <c r="L282" s="31"/>
      <c r="M282" s="138" t="s">
        <v>1</v>
      </c>
      <c r="N282" s="139" t="s">
        <v>42</v>
      </c>
      <c r="P282" s="140">
        <f t="shared" si="31"/>
        <v>0</v>
      </c>
      <c r="Q282" s="140">
        <v>0</v>
      </c>
      <c r="R282" s="140">
        <f t="shared" si="32"/>
        <v>0</v>
      </c>
      <c r="S282" s="140">
        <v>0</v>
      </c>
      <c r="T282" s="141">
        <f t="shared" si="33"/>
        <v>0</v>
      </c>
      <c r="AR282" s="142" t="s">
        <v>765</v>
      </c>
      <c r="AT282" s="142" t="s">
        <v>164</v>
      </c>
      <c r="AU282" s="142" t="s">
        <v>85</v>
      </c>
      <c r="AY282" s="16" t="s">
        <v>161</v>
      </c>
      <c r="BE282" s="143">
        <f t="shared" si="34"/>
        <v>90</v>
      </c>
      <c r="BF282" s="143">
        <f t="shared" si="35"/>
        <v>0</v>
      </c>
      <c r="BG282" s="143">
        <f t="shared" si="36"/>
        <v>0</v>
      </c>
      <c r="BH282" s="143">
        <f t="shared" si="37"/>
        <v>0</v>
      </c>
      <c r="BI282" s="143">
        <f t="shared" si="38"/>
        <v>0</v>
      </c>
      <c r="BJ282" s="16" t="s">
        <v>85</v>
      </c>
      <c r="BK282" s="143">
        <f t="shared" si="39"/>
        <v>90</v>
      </c>
      <c r="BL282" s="16" t="s">
        <v>765</v>
      </c>
      <c r="BM282" s="142" t="s">
        <v>1581</v>
      </c>
    </row>
    <row r="283" spans="2:65" s="1" customFormat="1" ht="16.5" customHeight="1">
      <c r="B283" s="31"/>
      <c r="C283" s="173" t="s">
        <v>1034</v>
      </c>
      <c r="D283" s="173" t="s">
        <v>614</v>
      </c>
      <c r="E283" s="174" t="s">
        <v>2795</v>
      </c>
      <c r="F283" s="175" t="s">
        <v>2794</v>
      </c>
      <c r="G283" s="176" t="s">
        <v>1665</v>
      </c>
      <c r="H283" s="177">
        <v>2</v>
      </c>
      <c r="I283" s="136">
        <v>522</v>
      </c>
      <c r="J283" s="178">
        <f t="shared" si="30"/>
        <v>1044</v>
      </c>
      <c r="K283" s="175" t="s">
        <v>1</v>
      </c>
      <c r="L283" s="179"/>
      <c r="M283" s="180" t="s">
        <v>1</v>
      </c>
      <c r="N283" s="181" t="s">
        <v>42</v>
      </c>
      <c r="P283" s="140">
        <f t="shared" si="31"/>
        <v>0</v>
      </c>
      <c r="Q283" s="140">
        <v>0</v>
      </c>
      <c r="R283" s="140">
        <f t="shared" si="32"/>
        <v>0</v>
      </c>
      <c r="S283" s="140">
        <v>0</v>
      </c>
      <c r="T283" s="141">
        <f t="shared" si="33"/>
        <v>0</v>
      </c>
      <c r="AR283" s="142" t="s">
        <v>1715</v>
      </c>
      <c r="AT283" s="142" t="s">
        <v>614</v>
      </c>
      <c r="AU283" s="142" t="s">
        <v>85</v>
      </c>
      <c r="AY283" s="16" t="s">
        <v>161</v>
      </c>
      <c r="BE283" s="143">
        <f t="shared" si="34"/>
        <v>1044</v>
      </c>
      <c r="BF283" s="143">
        <f t="shared" si="35"/>
        <v>0</v>
      </c>
      <c r="BG283" s="143">
        <f t="shared" si="36"/>
        <v>0</v>
      </c>
      <c r="BH283" s="143">
        <f t="shared" si="37"/>
        <v>0</v>
      </c>
      <c r="BI283" s="143">
        <f t="shared" si="38"/>
        <v>0</v>
      </c>
      <c r="BJ283" s="16" t="s">
        <v>85</v>
      </c>
      <c r="BK283" s="143">
        <f t="shared" si="39"/>
        <v>1044</v>
      </c>
      <c r="BL283" s="16" t="s">
        <v>765</v>
      </c>
      <c r="BM283" s="142" t="s">
        <v>1593</v>
      </c>
    </row>
    <row r="284" spans="2:65" s="1" customFormat="1" ht="24.2" customHeight="1">
      <c r="B284" s="31"/>
      <c r="C284" s="131" t="s">
        <v>1040</v>
      </c>
      <c r="D284" s="131" t="s">
        <v>164</v>
      </c>
      <c r="E284" s="132" t="s">
        <v>2796</v>
      </c>
      <c r="F284" s="133" t="s">
        <v>2797</v>
      </c>
      <c r="G284" s="134" t="s">
        <v>1665</v>
      </c>
      <c r="H284" s="135">
        <v>31</v>
      </c>
      <c r="I284" s="136">
        <v>45</v>
      </c>
      <c r="J284" s="137">
        <f t="shared" si="30"/>
        <v>1395</v>
      </c>
      <c r="K284" s="133" t="s">
        <v>1</v>
      </c>
      <c r="L284" s="31"/>
      <c r="M284" s="138" t="s">
        <v>1</v>
      </c>
      <c r="N284" s="139" t="s">
        <v>42</v>
      </c>
      <c r="P284" s="140">
        <f t="shared" si="31"/>
        <v>0</v>
      </c>
      <c r="Q284" s="140">
        <v>0</v>
      </c>
      <c r="R284" s="140">
        <f t="shared" si="32"/>
        <v>0</v>
      </c>
      <c r="S284" s="140">
        <v>0</v>
      </c>
      <c r="T284" s="141">
        <f t="shared" si="33"/>
        <v>0</v>
      </c>
      <c r="AR284" s="142" t="s">
        <v>765</v>
      </c>
      <c r="AT284" s="142" t="s">
        <v>164</v>
      </c>
      <c r="AU284" s="142" t="s">
        <v>85</v>
      </c>
      <c r="AY284" s="16" t="s">
        <v>161</v>
      </c>
      <c r="BE284" s="143">
        <f t="shared" si="34"/>
        <v>1395</v>
      </c>
      <c r="BF284" s="143">
        <f t="shared" si="35"/>
        <v>0</v>
      </c>
      <c r="BG284" s="143">
        <f t="shared" si="36"/>
        <v>0</v>
      </c>
      <c r="BH284" s="143">
        <f t="shared" si="37"/>
        <v>0</v>
      </c>
      <c r="BI284" s="143">
        <f t="shared" si="38"/>
        <v>0</v>
      </c>
      <c r="BJ284" s="16" t="s">
        <v>85</v>
      </c>
      <c r="BK284" s="143">
        <f t="shared" si="39"/>
        <v>1395</v>
      </c>
      <c r="BL284" s="16" t="s">
        <v>765</v>
      </c>
      <c r="BM284" s="142" t="s">
        <v>1602</v>
      </c>
    </row>
    <row r="285" spans="2:65" s="1" customFormat="1" ht="24.2" customHeight="1">
      <c r="B285" s="31"/>
      <c r="C285" s="173" t="s">
        <v>1043</v>
      </c>
      <c r="D285" s="173" t="s">
        <v>614</v>
      </c>
      <c r="E285" s="174" t="s">
        <v>2798</v>
      </c>
      <c r="F285" s="175" t="s">
        <v>2797</v>
      </c>
      <c r="G285" s="176" t="s">
        <v>1665</v>
      </c>
      <c r="H285" s="177">
        <v>31</v>
      </c>
      <c r="I285" s="136">
        <v>58.5</v>
      </c>
      <c r="J285" s="178">
        <f t="shared" si="30"/>
        <v>1813.5</v>
      </c>
      <c r="K285" s="175" t="s">
        <v>1</v>
      </c>
      <c r="L285" s="179"/>
      <c r="M285" s="180" t="s">
        <v>1</v>
      </c>
      <c r="N285" s="181" t="s">
        <v>42</v>
      </c>
      <c r="P285" s="140">
        <f t="shared" si="31"/>
        <v>0</v>
      </c>
      <c r="Q285" s="140">
        <v>0</v>
      </c>
      <c r="R285" s="140">
        <f t="shared" si="32"/>
        <v>0</v>
      </c>
      <c r="S285" s="140">
        <v>0</v>
      </c>
      <c r="T285" s="141">
        <f t="shared" si="33"/>
        <v>0</v>
      </c>
      <c r="AR285" s="142" t="s">
        <v>1715</v>
      </c>
      <c r="AT285" s="142" t="s">
        <v>614</v>
      </c>
      <c r="AU285" s="142" t="s">
        <v>85</v>
      </c>
      <c r="AY285" s="16" t="s">
        <v>161</v>
      </c>
      <c r="BE285" s="143">
        <f t="shared" si="34"/>
        <v>1813.5</v>
      </c>
      <c r="BF285" s="143">
        <f t="shared" si="35"/>
        <v>0</v>
      </c>
      <c r="BG285" s="143">
        <f t="shared" si="36"/>
        <v>0</v>
      </c>
      <c r="BH285" s="143">
        <f t="shared" si="37"/>
        <v>0</v>
      </c>
      <c r="BI285" s="143">
        <f t="shared" si="38"/>
        <v>0</v>
      </c>
      <c r="BJ285" s="16" t="s">
        <v>85</v>
      </c>
      <c r="BK285" s="143">
        <f t="shared" si="39"/>
        <v>1813.5</v>
      </c>
      <c r="BL285" s="16" t="s">
        <v>765</v>
      </c>
      <c r="BM285" s="142" t="s">
        <v>1626</v>
      </c>
    </row>
    <row r="286" spans="2:65" s="1" customFormat="1" ht="24.2" customHeight="1">
      <c r="B286" s="31"/>
      <c r="C286" s="131" t="s">
        <v>1048</v>
      </c>
      <c r="D286" s="131" t="s">
        <v>164</v>
      </c>
      <c r="E286" s="132" t="s">
        <v>2799</v>
      </c>
      <c r="F286" s="133" t="s">
        <v>2800</v>
      </c>
      <c r="G286" s="134" t="s">
        <v>1665</v>
      </c>
      <c r="H286" s="135">
        <v>7</v>
      </c>
      <c r="I286" s="136">
        <v>45</v>
      </c>
      <c r="J286" s="137">
        <f t="shared" si="30"/>
        <v>315</v>
      </c>
      <c r="K286" s="133" t="s">
        <v>1</v>
      </c>
      <c r="L286" s="31"/>
      <c r="M286" s="138" t="s">
        <v>1</v>
      </c>
      <c r="N286" s="139" t="s">
        <v>42</v>
      </c>
      <c r="P286" s="140">
        <f t="shared" si="31"/>
        <v>0</v>
      </c>
      <c r="Q286" s="140">
        <v>0</v>
      </c>
      <c r="R286" s="140">
        <f t="shared" si="32"/>
        <v>0</v>
      </c>
      <c r="S286" s="140">
        <v>0</v>
      </c>
      <c r="T286" s="141">
        <f t="shared" si="33"/>
        <v>0</v>
      </c>
      <c r="AR286" s="142" t="s">
        <v>765</v>
      </c>
      <c r="AT286" s="142" t="s">
        <v>164</v>
      </c>
      <c r="AU286" s="142" t="s">
        <v>85</v>
      </c>
      <c r="AY286" s="16" t="s">
        <v>161</v>
      </c>
      <c r="BE286" s="143">
        <f t="shared" si="34"/>
        <v>315</v>
      </c>
      <c r="BF286" s="143">
        <f t="shared" si="35"/>
        <v>0</v>
      </c>
      <c r="BG286" s="143">
        <f t="shared" si="36"/>
        <v>0</v>
      </c>
      <c r="BH286" s="143">
        <f t="shared" si="37"/>
        <v>0</v>
      </c>
      <c r="BI286" s="143">
        <f t="shared" si="38"/>
        <v>0</v>
      </c>
      <c r="BJ286" s="16" t="s">
        <v>85</v>
      </c>
      <c r="BK286" s="143">
        <f t="shared" si="39"/>
        <v>315</v>
      </c>
      <c r="BL286" s="16" t="s">
        <v>765</v>
      </c>
      <c r="BM286" s="142" t="s">
        <v>1635</v>
      </c>
    </row>
    <row r="287" spans="2:65" s="1" customFormat="1" ht="24.2" customHeight="1">
      <c r="B287" s="31"/>
      <c r="C287" s="173" t="s">
        <v>1053</v>
      </c>
      <c r="D287" s="173" t="s">
        <v>614</v>
      </c>
      <c r="E287" s="174" t="s">
        <v>2801</v>
      </c>
      <c r="F287" s="175" t="s">
        <v>2800</v>
      </c>
      <c r="G287" s="176" t="s">
        <v>1665</v>
      </c>
      <c r="H287" s="177">
        <v>7</v>
      </c>
      <c r="I287" s="136">
        <v>90</v>
      </c>
      <c r="J287" s="178">
        <f t="shared" si="30"/>
        <v>630</v>
      </c>
      <c r="K287" s="175" t="s">
        <v>1</v>
      </c>
      <c r="L287" s="179"/>
      <c r="M287" s="180" t="s">
        <v>1</v>
      </c>
      <c r="N287" s="181" t="s">
        <v>42</v>
      </c>
      <c r="P287" s="140">
        <f t="shared" si="31"/>
        <v>0</v>
      </c>
      <c r="Q287" s="140">
        <v>0</v>
      </c>
      <c r="R287" s="140">
        <f t="shared" si="32"/>
        <v>0</v>
      </c>
      <c r="S287" s="140">
        <v>0</v>
      </c>
      <c r="T287" s="141">
        <f t="shared" si="33"/>
        <v>0</v>
      </c>
      <c r="AR287" s="142" t="s">
        <v>1715</v>
      </c>
      <c r="AT287" s="142" t="s">
        <v>614</v>
      </c>
      <c r="AU287" s="142" t="s">
        <v>85</v>
      </c>
      <c r="AY287" s="16" t="s">
        <v>161</v>
      </c>
      <c r="BE287" s="143">
        <f t="shared" si="34"/>
        <v>630</v>
      </c>
      <c r="BF287" s="143">
        <f t="shared" si="35"/>
        <v>0</v>
      </c>
      <c r="BG287" s="143">
        <f t="shared" si="36"/>
        <v>0</v>
      </c>
      <c r="BH287" s="143">
        <f t="shared" si="37"/>
        <v>0</v>
      </c>
      <c r="BI287" s="143">
        <f t="shared" si="38"/>
        <v>0</v>
      </c>
      <c r="BJ287" s="16" t="s">
        <v>85</v>
      </c>
      <c r="BK287" s="143">
        <f t="shared" si="39"/>
        <v>630</v>
      </c>
      <c r="BL287" s="16" t="s">
        <v>765</v>
      </c>
      <c r="BM287" s="142" t="s">
        <v>1644</v>
      </c>
    </row>
    <row r="288" spans="2:65" s="1" customFormat="1" ht="16.5" customHeight="1">
      <c r="B288" s="31"/>
      <c r="C288" s="131" t="s">
        <v>1060</v>
      </c>
      <c r="D288" s="131" t="s">
        <v>164</v>
      </c>
      <c r="E288" s="132" t="s">
        <v>2802</v>
      </c>
      <c r="F288" s="133" t="s">
        <v>2803</v>
      </c>
      <c r="G288" s="134" t="s">
        <v>1665</v>
      </c>
      <c r="H288" s="135">
        <v>235</v>
      </c>
      <c r="I288" s="136">
        <v>18</v>
      </c>
      <c r="J288" s="137">
        <f t="shared" si="30"/>
        <v>4230</v>
      </c>
      <c r="K288" s="133" t="s">
        <v>1</v>
      </c>
      <c r="L288" s="31"/>
      <c r="M288" s="138" t="s">
        <v>1</v>
      </c>
      <c r="N288" s="139" t="s">
        <v>42</v>
      </c>
      <c r="P288" s="140">
        <f t="shared" si="31"/>
        <v>0</v>
      </c>
      <c r="Q288" s="140">
        <v>0</v>
      </c>
      <c r="R288" s="140">
        <f t="shared" si="32"/>
        <v>0</v>
      </c>
      <c r="S288" s="140">
        <v>0</v>
      </c>
      <c r="T288" s="141">
        <f t="shared" si="33"/>
        <v>0</v>
      </c>
      <c r="AR288" s="142" t="s">
        <v>765</v>
      </c>
      <c r="AT288" s="142" t="s">
        <v>164</v>
      </c>
      <c r="AU288" s="142" t="s">
        <v>85</v>
      </c>
      <c r="AY288" s="16" t="s">
        <v>161</v>
      </c>
      <c r="BE288" s="143">
        <f t="shared" si="34"/>
        <v>4230</v>
      </c>
      <c r="BF288" s="143">
        <f t="shared" si="35"/>
        <v>0</v>
      </c>
      <c r="BG288" s="143">
        <f t="shared" si="36"/>
        <v>0</v>
      </c>
      <c r="BH288" s="143">
        <f t="shared" si="37"/>
        <v>0</v>
      </c>
      <c r="BI288" s="143">
        <f t="shared" si="38"/>
        <v>0</v>
      </c>
      <c r="BJ288" s="16" t="s">
        <v>85</v>
      </c>
      <c r="BK288" s="143">
        <f t="shared" si="39"/>
        <v>4230</v>
      </c>
      <c r="BL288" s="16" t="s">
        <v>765</v>
      </c>
      <c r="BM288" s="142" t="s">
        <v>1652</v>
      </c>
    </row>
    <row r="289" spans="2:65" s="1" customFormat="1" ht="16.5" customHeight="1">
      <c r="B289" s="31"/>
      <c r="C289" s="173" t="s">
        <v>1068</v>
      </c>
      <c r="D289" s="173" t="s">
        <v>614</v>
      </c>
      <c r="E289" s="174" t="s">
        <v>2804</v>
      </c>
      <c r="F289" s="175" t="s">
        <v>2803</v>
      </c>
      <c r="G289" s="176" t="s">
        <v>1665</v>
      </c>
      <c r="H289" s="177">
        <v>235</v>
      </c>
      <c r="I289" s="136">
        <v>22.5</v>
      </c>
      <c r="J289" s="178">
        <f t="shared" si="30"/>
        <v>5287.5</v>
      </c>
      <c r="K289" s="175" t="s">
        <v>1</v>
      </c>
      <c r="L289" s="179"/>
      <c r="M289" s="180" t="s">
        <v>1</v>
      </c>
      <c r="N289" s="181" t="s">
        <v>42</v>
      </c>
      <c r="P289" s="140">
        <f t="shared" si="31"/>
        <v>0</v>
      </c>
      <c r="Q289" s="140">
        <v>0</v>
      </c>
      <c r="R289" s="140">
        <f t="shared" si="32"/>
        <v>0</v>
      </c>
      <c r="S289" s="140">
        <v>0</v>
      </c>
      <c r="T289" s="141">
        <f t="shared" si="33"/>
        <v>0</v>
      </c>
      <c r="AR289" s="142" t="s">
        <v>1715</v>
      </c>
      <c r="AT289" s="142" t="s">
        <v>614</v>
      </c>
      <c r="AU289" s="142" t="s">
        <v>85</v>
      </c>
      <c r="AY289" s="16" t="s">
        <v>161</v>
      </c>
      <c r="BE289" s="143">
        <f t="shared" si="34"/>
        <v>5287.5</v>
      </c>
      <c r="BF289" s="143">
        <f t="shared" si="35"/>
        <v>0</v>
      </c>
      <c r="BG289" s="143">
        <f t="shared" si="36"/>
        <v>0</v>
      </c>
      <c r="BH289" s="143">
        <f t="shared" si="37"/>
        <v>0</v>
      </c>
      <c r="BI289" s="143">
        <f t="shared" si="38"/>
        <v>0</v>
      </c>
      <c r="BJ289" s="16" t="s">
        <v>85</v>
      </c>
      <c r="BK289" s="143">
        <f t="shared" si="39"/>
        <v>5287.5</v>
      </c>
      <c r="BL289" s="16" t="s">
        <v>765</v>
      </c>
      <c r="BM289" s="142" t="s">
        <v>1662</v>
      </c>
    </row>
    <row r="290" spans="2:65" s="1" customFormat="1" ht="24.2" customHeight="1">
      <c r="B290" s="31"/>
      <c r="C290" s="131" t="s">
        <v>1072</v>
      </c>
      <c r="D290" s="131" t="s">
        <v>164</v>
      </c>
      <c r="E290" s="132" t="s">
        <v>2805</v>
      </c>
      <c r="F290" s="133" t="s">
        <v>2806</v>
      </c>
      <c r="G290" s="134" t="s">
        <v>1665</v>
      </c>
      <c r="H290" s="135">
        <v>195</v>
      </c>
      <c r="I290" s="136">
        <v>18</v>
      </c>
      <c r="J290" s="137">
        <f t="shared" si="30"/>
        <v>3510</v>
      </c>
      <c r="K290" s="133" t="s">
        <v>1</v>
      </c>
      <c r="L290" s="31"/>
      <c r="M290" s="138" t="s">
        <v>1</v>
      </c>
      <c r="N290" s="139" t="s">
        <v>42</v>
      </c>
      <c r="P290" s="140">
        <f t="shared" si="31"/>
        <v>0</v>
      </c>
      <c r="Q290" s="140">
        <v>0</v>
      </c>
      <c r="R290" s="140">
        <f t="shared" si="32"/>
        <v>0</v>
      </c>
      <c r="S290" s="140">
        <v>0</v>
      </c>
      <c r="T290" s="141">
        <f t="shared" si="33"/>
        <v>0</v>
      </c>
      <c r="AR290" s="142" t="s">
        <v>765</v>
      </c>
      <c r="AT290" s="142" t="s">
        <v>164</v>
      </c>
      <c r="AU290" s="142" t="s">
        <v>85</v>
      </c>
      <c r="AY290" s="16" t="s">
        <v>161</v>
      </c>
      <c r="BE290" s="143">
        <f t="shared" si="34"/>
        <v>3510</v>
      </c>
      <c r="BF290" s="143">
        <f t="shared" si="35"/>
        <v>0</v>
      </c>
      <c r="BG290" s="143">
        <f t="shared" si="36"/>
        <v>0</v>
      </c>
      <c r="BH290" s="143">
        <f t="shared" si="37"/>
        <v>0</v>
      </c>
      <c r="BI290" s="143">
        <f t="shared" si="38"/>
        <v>0</v>
      </c>
      <c r="BJ290" s="16" t="s">
        <v>85</v>
      </c>
      <c r="BK290" s="143">
        <f t="shared" si="39"/>
        <v>3510</v>
      </c>
      <c r="BL290" s="16" t="s">
        <v>765</v>
      </c>
      <c r="BM290" s="142" t="s">
        <v>1672</v>
      </c>
    </row>
    <row r="291" spans="2:65" s="1" customFormat="1" ht="24.2" customHeight="1">
      <c r="B291" s="31"/>
      <c r="C291" s="173" t="s">
        <v>1080</v>
      </c>
      <c r="D291" s="173" t="s">
        <v>614</v>
      </c>
      <c r="E291" s="174" t="s">
        <v>2807</v>
      </c>
      <c r="F291" s="175" t="s">
        <v>2806</v>
      </c>
      <c r="G291" s="176" t="s">
        <v>1665</v>
      </c>
      <c r="H291" s="177">
        <v>195</v>
      </c>
      <c r="I291" s="136">
        <v>58.5</v>
      </c>
      <c r="J291" s="178">
        <f t="shared" si="30"/>
        <v>11407.5</v>
      </c>
      <c r="K291" s="175" t="s">
        <v>1</v>
      </c>
      <c r="L291" s="179"/>
      <c r="M291" s="180" t="s">
        <v>1</v>
      </c>
      <c r="N291" s="181" t="s">
        <v>42</v>
      </c>
      <c r="P291" s="140">
        <f t="shared" si="31"/>
        <v>0</v>
      </c>
      <c r="Q291" s="140">
        <v>0</v>
      </c>
      <c r="R291" s="140">
        <f t="shared" si="32"/>
        <v>0</v>
      </c>
      <c r="S291" s="140">
        <v>0</v>
      </c>
      <c r="T291" s="141">
        <f t="shared" si="33"/>
        <v>0</v>
      </c>
      <c r="AR291" s="142" t="s">
        <v>1715</v>
      </c>
      <c r="AT291" s="142" t="s">
        <v>614</v>
      </c>
      <c r="AU291" s="142" t="s">
        <v>85</v>
      </c>
      <c r="AY291" s="16" t="s">
        <v>161</v>
      </c>
      <c r="BE291" s="143">
        <f t="shared" si="34"/>
        <v>11407.5</v>
      </c>
      <c r="BF291" s="143">
        <f t="shared" si="35"/>
        <v>0</v>
      </c>
      <c r="BG291" s="143">
        <f t="shared" si="36"/>
        <v>0</v>
      </c>
      <c r="BH291" s="143">
        <f t="shared" si="37"/>
        <v>0</v>
      </c>
      <c r="BI291" s="143">
        <f t="shared" si="38"/>
        <v>0</v>
      </c>
      <c r="BJ291" s="16" t="s">
        <v>85</v>
      </c>
      <c r="BK291" s="143">
        <f t="shared" si="39"/>
        <v>11407.5</v>
      </c>
      <c r="BL291" s="16" t="s">
        <v>765</v>
      </c>
      <c r="BM291" s="142" t="s">
        <v>1681</v>
      </c>
    </row>
    <row r="292" spans="2:65" s="1" customFormat="1" ht="16.5" customHeight="1">
      <c r="B292" s="31"/>
      <c r="C292" s="131" t="s">
        <v>1085</v>
      </c>
      <c r="D292" s="131" t="s">
        <v>164</v>
      </c>
      <c r="E292" s="132" t="s">
        <v>2808</v>
      </c>
      <c r="F292" s="133" t="s">
        <v>2809</v>
      </c>
      <c r="G292" s="134" t="s">
        <v>1665</v>
      </c>
      <c r="H292" s="135">
        <v>85</v>
      </c>
      <c r="I292" s="136">
        <v>18</v>
      </c>
      <c r="J292" s="137">
        <f t="shared" si="30"/>
        <v>1530</v>
      </c>
      <c r="K292" s="133" t="s">
        <v>1</v>
      </c>
      <c r="L292" s="31"/>
      <c r="M292" s="138" t="s">
        <v>1</v>
      </c>
      <c r="N292" s="139" t="s">
        <v>42</v>
      </c>
      <c r="P292" s="140">
        <f t="shared" si="31"/>
        <v>0</v>
      </c>
      <c r="Q292" s="140">
        <v>0</v>
      </c>
      <c r="R292" s="140">
        <f t="shared" si="32"/>
        <v>0</v>
      </c>
      <c r="S292" s="140">
        <v>0</v>
      </c>
      <c r="T292" s="141">
        <f t="shared" si="33"/>
        <v>0</v>
      </c>
      <c r="AR292" s="142" t="s">
        <v>765</v>
      </c>
      <c r="AT292" s="142" t="s">
        <v>164</v>
      </c>
      <c r="AU292" s="142" t="s">
        <v>85</v>
      </c>
      <c r="AY292" s="16" t="s">
        <v>161</v>
      </c>
      <c r="BE292" s="143">
        <f t="shared" si="34"/>
        <v>1530</v>
      </c>
      <c r="BF292" s="143">
        <f t="shared" si="35"/>
        <v>0</v>
      </c>
      <c r="BG292" s="143">
        <f t="shared" si="36"/>
        <v>0</v>
      </c>
      <c r="BH292" s="143">
        <f t="shared" si="37"/>
        <v>0</v>
      </c>
      <c r="BI292" s="143">
        <f t="shared" si="38"/>
        <v>0</v>
      </c>
      <c r="BJ292" s="16" t="s">
        <v>85</v>
      </c>
      <c r="BK292" s="143">
        <f t="shared" si="39"/>
        <v>1530</v>
      </c>
      <c r="BL292" s="16" t="s">
        <v>765</v>
      </c>
      <c r="BM292" s="142" t="s">
        <v>1691</v>
      </c>
    </row>
    <row r="293" spans="2:65" s="1" customFormat="1" ht="16.5" customHeight="1">
      <c r="B293" s="31"/>
      <c r="C293" s="173" t="s">
        <v>1089</v>
      </c>
      <c r="D293" s="173" t="s">
        <v>614</v>
      </c>
      <c r="E293" s="174" t="s">
        <v>2810</v>
      </c>
      <c r="F293" s="175" t="s">
        <v>2809</v>
      </c>
      <c r="G293" s="176" t="s">
        <v>1665</v>
      </c>
      <c r="H293" s="177">
        <v>85</v>
      </c>
      <c r="I293" s="136">
        <v>117</v>
      </c>
      <c r="J293" s="178">
        <f t="shared" si="30"/>
        <v>9945</v>
      </c>
      <c r="K293" s="175" t="s">
        <v>1</v>
      </c>
      <c r="L293" s="179"/>
      <c r="M293" s="180" t="s">
        <v>1</v>
      </c>
      <c r="N293" s="181" t="s">
        <v>42</v>
      </c>
      <c r="P293" s="140">
        <f t="shared" si="31"/>
        <v>0</v>
      </c>
      <c r="Q293" s="140">
        <v>0</v>
      </c>
      <c r="R293" s="140">
        <f t="shared" si="32"/>
        <v>0</v>
      </c>
      <c r="S293" s="140">
        <v>0</v>
      </c>
      <c r="T293" s="141">
        <f t="shared" si="33"/>
        <v>0</v>
      </c>
      <c r="AR293" s="142" t="s">
        <v>1715</v>
      </c>
      <c r="AT293" s="142" t="s">
        <v>614</v>
      </c>
      <c r="AU293" s="142" t="s">
        <v>85</v>
      </c>
      <c r="AY293" s="16" t="s">
        <v>161</v>
      </c>
      <c r="BE293" s="143">
        <f t="shared" si="34"/>
        <v>9945</v>
      </c>
      <c r="BF293" s="143">
        <f t="shared" si="35"/>
        <v>0</v>
      </c>
      <c r="BG293" s="143">
        <f t="shared" si="36"/>
        <v>0</v>
      </c>
      <c r="BH293" s="143">
        <f t="shared" si="37"/>
        <v>0</v>
      </c>
      <c r="BI293" s="143">
        <f t="shared" si="38"/>
        <v>0</v>
      </c>
      <c r="BJ293" s="16" t="s">
        <v>85</v>
      </c>
      <c r="BK293" s="143">
        <f t="shared" si="39"/>
        <v>9945</v>
      </c>
      <c r="BL293" s="16" t="s">
        <v>765</v>
      </c>
      <c r="BM293" s="142" t="s">
        <v>1699</v>
      </c>
    </row>
    <row r="294" spans="2:65" s="1" customFormat="1" ht="44.25" customHeight="1">
      <c r="B294" s="31"/>
      <c r="C294" s="131" t="s">
        <v>1095</v>
      </c>
      <c r="D294" s="131" t="s">
        <v>164</v>
      </c>
      <c r="E294" s="132" t="s">
        <v>2811</v>
      </c>
      <c r="F294" s="133" t="s">
        <v>2812</v>
      </c>
      <c r="G294" s="134" t="s">
        <v>1665</v>
      </c>
      <c r="H294" s="135">
        <v>1</v>
      </c>
      <c r="I294" s="136">
        <v>450</v>
      </c>
      <c r="J294" s="137">
        <f t="shared" si="30"/>
        <v>450</v>
      </c>
      <c r="K294" s="133" t="s">
        <v>1</v>
      </c>
      <c r="L294" s="31"/>
      <c r="M294" s="138" t="s">
        <v>1</v>
      </c>
      <c r="N294" s="139" t="s">
        <v>42</v>
      </c>
      <c r="P294" s="140">
        <f t="shared" si="31"/>
        <v>0</v>
      </c>
      <c r="Q294" s="140">
        <v>0</v>
      </c>
      <c r="R294" s="140">
        <f t="shared" si="32"/>
        <v>0</v>
      </c>
      <c r="S294" s="140">
        <v>0</v>
      </c>
      <c r="T294" s="141">
        <f t="shared" si="33"/>
        <v>0</v>
      </c>
      <c r="AR294" s="142" t="s">
        <v>765</v>
      </c>
      <c r="AT294" s="142" t="s">
        <v>164</v>
      </c>
      <c r="AU294" s="142" t="s">
        <v>85</v>
      </c>
      <c r="AY294" s="16" t="s">
        <v>161</v>
      </c>
      <c r="BE294" s="143">
        <f t="shared" si="34"/>
        <v>450</v>
      </c>
      <c r="BF294" s="143">
        <f t="shared" si="35"/>
        <v>0</v>
      </c>
      <c r="BG294" s="143">
        <f t="shared" si="36"/>
        <v>0</v>
      </c>
      <c r="BH294" s="143">
        <f t="shared" si="37"/>
        <v>0</v>
      </c>
      <c r="BI294" s="143">
        <f t="shared" si="38"/>
        <v>0</v>
      </c>
      <c r="BJ294" s="16" t="s">
        <v>85</v>
      </c>
      <c r="BK294" s="143">
        <f t="shared" si="39"/>
        <v>450</v>
      </c>
      <c r="BL294" s="16" t="s">
        <v>765</v>
      </c>
      <c r="BM294" s="142" t="s">
        <v>1707</v>
      </c>
    </row>
    <row r="295" spans="2:65" s="1" customFormat="1" ht="44.25" customHeight="1">
      <c r="B295" s="31"/>
      <c r="C295" s="173" t="s">
        <v>1100</v>
      </c>
      <c r="D295" s="173" t="s">
        <v>614</v>
      </c>
      <c r="E295" s="174" t="s">
        <v>2813</v>
      </c>
      <c r="F295" s="175" t="s">
        <v>2812</v>
      </c>
      <c r="G295" s="176" t="s">
        <v>1665</v>
      </c>
      <c r="H295" s="177">
        <v>1</v>
      </c>
      <c r="I295" s="136">
        <v>13050</v>
      </c>
      <c r="J295" s="178">
        <f t="shared" si="30"/>
        <v>13050</v>
      </c>
      <c r="K295" s="175" t="s">
        <v>1</v>
      </c>
      <c r="L295" s="179"/>
      <c r="M295" s="180" t="s">
        <v>1</v>
      </c>
      <c r="N295" s="181" t="s">
        <v>42</v>
      </c>
      <c r="P295" s="140">
        <f t="shared" si="31"/>
        <v>0</v>
      </c>
      <c r="Q295" s="140">
        <v>0</v>
      </c>
      <c r="R295" s="140">
        <f t="shared" si="32"/>
        <v>0</v>
      </c>
      <c r="S295" s="140">
        <v>0</v>
      </c>
      <c r="T295" s="141">
        <f t="shared" si="33"/>
        <v>0</v>
      </c>
      <c r="AR295" s="142" t="s">
        <v>1715</v>
      </c>
      <c r="AT295" s="142" t="s">
        <v>614</v>
      </c>
      <c r="AU295" s="142" t="s">
        <v>85</v>
      </c>
      <c r="AY295" s="16" t="s">
        <v>161</v>
      </c>
      <c r="BE295" s="143">
        <f t="shared" si="34"/>
        <v>13050</v>
      </c>
      <c r="BF295" s="143">
        <f t="shared" si="35"/>
        <v>0</v>
      </c>
      <c r="BG295" s="143">
        <f t="shared" si="36"/>
        <v>0</v>
      </c>
      <c r="BH295" s="143">
        <f t="shared" si="37"/>
        <v>0</v>
      </c>
      <c r="BI295" s="143">
        <f t="shared" si="38"/>
        <v>0</v>
      </c>
      <c r="BJ295" s="16" t="s">
        <v>85</v>
      </c>
      <c r="BK295" s="143">
        <f t="shared" si="39"/>
        <v>13050</v>
      </c>
      <c r="BL295" s="16" t="s">
        <v>765</v>
      </c>
      <c r="BM295" s="142" t="s">
        <v>1715</v>
      </c>
    </row>
    <row r="296" spans="2:65" s="1" customFormat="1" ht="16.5" customHeight="1">
      <c r="B296" s="31"/>
      <c r="C296" s="131" t="s">
        <v>1104</v>
      </c>
      <c r="D296" s="131" t="s">
        <v>164</v>
      </c>
      <c r="E296" s="132" t="s">
        <v>2814</v>
      </c>
      <c r="F296" s="133" t="s">
        <v>2815</v>
      </c>
      <c r="G296" s="134" t="s">
        <v>614</v>
      </c>
      <c r="H296" s="135">
        <v>75</v>
      </c>
      <c r="I296" s="136">
        <v>18</v>
      </c>
      <c r="J296" s="137">
        <f t="shared" si="30"/>
        <v>1350</v>
      </c>
      <c r="K296" s="133" t="s">
        <v>1</v>
      </c>
      <c r="L296" s="31"/>
      <c r="M296" s="138" t="s">
        <v>1</v>
      </c>
      <c r="N296" s="139" t="s">
        <v>42</v>
      </c>
      <c r="P296" s="140">
        <f t="shared" si="31"/>
        <v>0</v>
      </c>
      <c r="Q296" s="140">
        <v>0</v>
      </c>
      <c r="R296" s="140">
        <f t="shared" si="32"/>
        <v>0</v>
      </c>
      <c r="S296" s="140">
        <v>0</v>
      </c>
      <c r="T296" s="141">
        <f t="shared" si="33"/>
        <v>0</v>
      </c>
      <c r="AR296" s="142" t="s">
        <v>765</v>
      </c>
      <c r="AT296" s="142" t="s">
        <v>164</v>
      </c>
      <c r="AU296" s="142" t="s">
        <v>85</v>
      </c>
      <c r="AY296" s="16" t="s">
        <v>161</v>
      </c>
      <c r="BE296" s="143">
        <f t="shared" si="34"/>
        <v>1350</v>
      </c>
      <c r="BF296" s="143">
        <f t="shared" si="35"/>
        <v>0</v>
      </c>
      <c r="BG296" s="143">
        <f t="shared" si="36"/>
        <v>0</v>
      </c>
      <c r="BH296" s="143">
        <f t="shared" si="37"/>
        <v>0</v>
      </c>
      <c r="BI296" s="143">
        <f t="shared" si="38"/>
        <v>0</v>
      </c>
      <c r="BJ296" s="16" t="s">
        <v>85</v>
      </c>
      <c r="BK296" s="143">
        <f t="shared" si="39"/>
        <v>1350</v>
      </c>
      <c r="BL296" s="16" t="s">
        <v>765</v>
      </c>
      <c r="BM296" s="142" t="s">
        <v>1723</v>
      </c>
    </row>
    <row r="297" spans="2:65" s="1" customFormat="1" ht="16.5" customHeight="1">
      <c r="B297" s="31"/>
      <c r="C297" s="173" t="s">
        <v>1108</v>
      </c>
      <c r="D297" s="173" t="s">
        <v>614</v>
      </c>
      <c r="E297" s="174" t="s">
        <v>2816</v>
      </c>
      <c r="F297" s="175" t="s">
        <v>2815</v>
      </c>
      <c r="G297" s="176" t="s">
        <v>614</v>
      </c>
      <c r="H297" s="177">
        <v>75</v>
      </c>
      <c r="I297" s="136">
        <v>54</v>
      </c>
      <c r="J297" s="178">
        <f t="shared" si="30"/>
        <v>4050</v>
      </c>
      <c r="K297" s="175" t="s">
        <v>1</v>
      </c>
      <c r="L297" s="179"/>
      <c r="M297" s="180" t="s">
        <v>1</v>
      </c>
      <c r="N297" s="181" t="s">
        <v>42</v>
      </c>
      <c r="P297" s="140">
        <f t="shared" si="31"/>
        <v>0</v>
      </c>
      <c r="Q297" s="140">
        <v>0</v>
      </c>
      <c r="R297" s="140">
        <f t="shared" si="32"/>
        <v>0</v>
      </c>
      <c r="S297" s="140">
        <v>0</v>
      </c>
      <c r="T297" s="141">
        <f t="shared" si="33"/>
        <v>0</v>
      </c>
      <c r="AR297" s="142" t="s">
        <v>1715</v>
      </c>
      <c r="AT297" s="142" t="s">
        <v>614</v>
      </c>
      <c r="AU297" s="142" t="s">
        <v>85</v>
      </c>
      <c r="AY297" s="16" t="s">
        <v>161</v>
      </c>
      <c r="BE297" s="143">
        <f t="shared" si="34"/>
        <v>4050</v>
      </c>
      <c r="BF297" s="143">
        <f t="shared" si="35"/>
        <v>0</v>
      </c>
      <c r="BG297" s="143">
        <f t="shared" si="36"/>
        <v>0</v>
      </c>
      <c r="BH297" s="143">
        <f t="shared" si="37"/>
        <v>0</v>
      </c>
      <c r="BI297" s="143">
        <f t="shared" si="38"/>
        <v>0</v>
      </c>
      <c r="BJ297" s="16" t="s">
        <v>85</v>
      </c>
      <c r="BK297" s="143">
        <f t="shared" si="39"/>
        <v>4050</v>
      </c>
      <c r="BL297" s="16" t="s">
        <v>765</v>
      </c>
      <c r="BM297" s="142" t="s">
        <v>1731</v>
      </c>
    </row>
    <row r="298" spans="2:65" s="1" customFormat="1" ht="16.5" customHeight="1">
      <c r="B298" s="31"/>
      <c r="C298" s="131" t="s">
        <v>1114</v>
      </c>
      <c r="D298" s="131" t="s">
        <v>164</v>
      </c>
      <c r="E298" s="132" t="s">
        <v>2817</v>
      </c>
      <c r="F298" s="133" t="s">
        <v>2818</v>
      </c>
      <c r="G298" s="134" t="s">
        <v>614</v>
      </c>
      <c r="H298" s="135">
        <v>75</v>
      </c>
      <c r="I298" s="136">
        <v>18</v>
      </c>
      <c r="J298" s="137">
        <f t="shared" si="30"/>
        <v>1350</v>
      </c>
      <c r="K298" s="133" t="s">
        <v>1</v>
      </c>
      <c r="L298" s="31"/>
      <c r="M298" s="138" t="s">
        <v>1</v>
      </c>
      <c r="N298" s="139" t="s">
        <v>42</v>
      </c>
      <c r="P298" s="140">
        <f t="shared" si="31"/>
        <v>0</v>
      </c>
      <c r="Q298" s="140">
        <v>0</v>
      </c>
      <c r="R298" s="140">
        <f t="shared" si="32"/>
        <v>0</v>
      </c>
      <c r="S298" s="140">
        <v>0</v>
      </c>
      <c r="T298" s="141">
        <f t="shared" si="33"/>
        <v>0</v>
      </c>
      <c r="AR298" s="142" t="s">
        <v>765</v>
      </c>
      <c r="AT298" s="142" t="s">
        <v>164</v>
      </c>
      <c r="AU298" s="142" t="s">
        <v>85</v>
      </c>
      <c r="AY298" s="16" t="s">
        <v>161</v>
      </c>
      <c r="BE298" s="143">
        <f t="shared" si="34"/>
        <v>1350</v>
      </c>
      <c r="BF298" s="143">
        <f t="shared" si="35"/>
        <v>0</v>
      </c>
      <c r="BG298" s="143">
        <f t="shared" si="36"/>
        <v>0</v>
      </c>
      <c r="BH298" s="143">
        <f t="shared" si="37"/>
        <v>0</v>
      </c>
      <c r="BI298" s="143">
        <f t="shared" si="38"/>
        <v>0</v>
      </c>
      <c r="BJ298" s="16" t="s">
        <v>85</v>
      </c>
      <c r="BK298" s="143">
        <f t="shared" si="39"/>
        <v>1350</v>
      </c>
      <c r="BL298" s="16" t="s">
        <v>765</v>
      </c>
      <c r="BM298" s="142" t="s">
        <v>1739</v>
      </c>
    </row>
    <row r="299" spans="2:65" s="1" customFormat="1" ht="16.5" customHeight="1">
      <c r="B299" s="31"/>
      <c r="C299" s="173" t="s">
        <v>1120</v>
      </c>
      <c r="D299" s="173" t="s">
        <v>614</v>
      </c>
      <c r="E299" s="174" t="s">
        <v>2819</v>
      </c>
      <c r="F299" s="175" t="s">
        <v>2818</v>
      </c>
      <c r="G299" s="176" t="s">
        <v>614</v>
      </c>
      <c r="H299" s="177">
        <v>75</v>
      </c>
      <c r="I299" s="136">
        <v>90</v>
      </c>
      <c r="J299" s="178">
        <f t="shared" si="30"/>
        <v>6750</v>
      </c>
      <c r="K299" s="175" t="s">
        <v>1</v>
      </c>
      <c r="L299" s="179"/>
      <c r="M299" s="180" t="s">
        <v>1</v>
      </c>
      <c r="N299" s="181" t="s">
        <v>42</v>
      </c>
      <c r="P299" s="140">
        <f t="shared" si="31"/>
        <v>0</v>
      </c>
      <c r="Q299" s="140">
        <v>0</v>
      </c>
      <c r="R299" s="140">
        <f t="shared" si="32"/>
        <v>0</v>
      </c>
      <c r="S299" s="140">
        <v>0</v>
      </c>
      <c r="T299" s="141">
        <f t="shared" si="33"/>
        <v>0</v>
      </c>
      <c r="AR299" s="142" t="s">
        <v>1715</v>
      </c>
      <c r="AT299" s="142" t="s">
        <v>614</v>
      </c>
      <c r="AU299" s="142" t="s">
        <v>85</v>
      </c>
      <c r="AY299" s="16" t="s">
        <v>161</v>
      </c>
      <c r="BE299" s="143">
        <f t="shared" si="34"/>
        <v>6750</v>
      </c>
      <c r="BF299" s="143">
        <f t="shared" si="35"/>
        <v>0</v>
      </c>
      <c r="BG299" s="143">
        <f t="shared" si="36"/>
        <v>0</v>
      </c>
      <c r="BH299" s="143">
        <f t="shared" si="37"/>
        <v>0</v>
      </c>
      <c r="BI299" s="143">
        <f t="shared" si="38"/>
        <v>0</v>
      </c>
      <c r="BJ299" s="16" t="s">
        <v>85</v>
      </c>
      <c r="BK299" s="143">
        <f t="shared" si="39"/>
        <v>6750</v>
      </c>
      <c r="BL299" s="16" t="s">
        <v>765</v>
      </c>
      <c r="BM299" s="142" t="s">
        <v>1747</v>
      </c>
    </row>
    <row r="300" spans="2:65" s="1" customFormat="1" ht="24.2" customHeight="1">
      <c r="B300" s="31"/>
      <c r="C300" s="131" t="s">
        <v>1124</v>
      </c>
      <c r="D300" s="131" t="s">
        <v>164</v>
      </c>
      <c r="E300" s="132" t="s">
        <v>2820</v>
      </c>
      <c r="F300" s="133" t="s">
        <v>2821</v>
      </c>
      <c r="G300" s="134" t="s">
        <v>614</v>
      </c>
      <c r="H300" s="135">
        <v>195</v>
      </c>
      <c r="I300" s="136">
        <v>18</v>
      </c>
      <c r="J300" s="137">
        <f t="shared" si="30"/>
        <v>3510</v>
      </c>
      <c r="K300" s="133" t="s">
        <v>1</v>
      </c>
      <c r="L300" s="31"/>
      <c r="M300" s="138" t="s">
        <v>1</v>
      </c>
      <c r="N300" s="139" t="s">
        <v>42</v>
      </c>
      <c r="P300" s="140">
        <f t="shared" si="31"/>
        <v>0</v>
      </c>
      <c r="Q300" s="140">
        <v>0</v>
      </c>
      <c r="R300" s="140">
        <f t="shared" si="32"/>
        <v>0</v>
      </c>
      <c r="S300" s="140">
        <v>0</v>
      </c>
      <c r="T300" s="141">
        <f t="shared" si="33"/>
        <v>0</v>
      </c>
      <c r="AR300" s="142" t="s">
        <v>765</v>
      </c>
      <c r="AT300" s="142" t="s">
        <v>164</v>
      </c>
      <c r="AU300" s="142" t="s">
        <v>85</v>
      </c>
      <c r="AY300" s="16" t="s">
        <v>161</v>
      </c>
      <c r="BE300" s="143">
        <f t="shared" si="34"/>
        <v>3510</v>
      </c>
      <c r="BF300" s="143">
        <f t="shared" si="35"/>
        <v>0</v>
      </c>
      <c r="BG300" s="143">
        <f t="shared" si="36"/>
        <v>0</v>
      </c>
      <c r="BH300" s="143">
        <f t="shared" si="37"/>
        <v>0</v>
      </c>
      <c r="BI300" s="143">
        <f t="shared" si="38"/>
        <v>0</v>
      </c>
      <c r="BJ300" s="16" t="s">
        <v>85</v>
      </c>
      <c r="BK300" s="143">
        <f t="shared" si="39"/>
        <v>3510</v>
      </c>
      <c r="BL300" s="16" t="s">
        <v>765</v>
      </c>
      <c r="BM300" s="142" t="s">
        <v>1755</v>
      </c>
    </row>
    <row r="301" spans="2:65" s="1" customFormat="1" ht="24.2" customHeight="1">
      <c r="B301" s="31"/>
      <c r="C301" s="173" t="s">
        <v>1129</v>
      </c>
      <c r="D301" s="173" t="s">
        <v>614</v>
      </c>
      <c r="E301" s="174" t="s">
        <v>2822</v>
      </c>
      <c r="F301" s="175" t="s">
        <v>2821</v>
      </c>
      <c r="G301" s="176" t="s">
        <v>614</v>
      </c>
      <c r="H301" s="177">
        <v>195</v>
      </c>
      <c r="I301" s="136">
        <v>27</v>
      </c>
      <c r="J301" s="178">
        <f t="shared" si="30"/>
        <v>5265</v>
      </c>
      <c r="K301" s="175" t="s">
        <v>1</v>
      </c>
      <c r="L301" s="179"/>
      <c r="M301" s="180" t="s">
        <v>1</v>
      </c>
      <c r="N301" s="181" t="s">
        <v>42</v>
      </c>
      <c r="P301" s="140">
        <f t="shared" si="31"/>
        <v>0</v>
      </c>
      <c r="Q301" s="140">
        <v>0</v>
      </c>
      <c r="R301" s="140">
        <f t="shared" si="32"/>
        <v>0</v>
      </c>
      <c r="S301" s="140">
        <v>0</v>
      </c>
      <c r="T301" s="141">
        <f t="shared" si="33"/>
        <v>0</v>
      </c>
      <c r="AR301" s="142" t="s">
        <v>1715</v>
      </c>
      <c r="AT301" s="142" t="s">
        <v>614</v>
      </c>
      <c r="AU301" s="142" t="s">
        <v>85</v>
      </c>
      <c r="AY301" s="16" t="s">
        <v>161</v>
      </c>
      <c r="BE301" s="143">
        <f t="shared" si="34"/>
        <v>5265</v>
      </c>
      <c r="BF301" s="143">
        <f t="shared" si="35"/>
        <v>0</v>
      </c>
      <c r="BG301" s="143">
        <f t="shared" si="36"/>
        <v>0</v>
      </c>
      <c r="BH301" s="143">
        <f t="shared" si="37"/>
        <v>0</v>
      </c>
      <c r="BI301" s="143">
        <f t="shared" si="38"/>
        <v>0</v>
      </c>
      <c r="BJ301" s="16" t="s">
        <v>85</v>
      </c>
      <c r="BK301" s="143">
        <f t="shared" si="39"/>
        <v>5265</v>
      </c>
      <c r="BL301" s="16" t="s">
        <v>765</v>
      </c>
      <c r="BM301" s="142" t="s">
        <v>1763</v>
      </c>
    </row>
    <row r="302" spans="2:65" s="1" customFormat="1" ht="24.2" customHeight="1">
      <c r="B302" s="31"/>
      <c r="C302" s="131" t="s">
        <v>1133</v>
      </c>
      <c r="D302" s="131" t="s">
        <v>164</v>
      </c>
      <c r="E302" s="132" t="s">
        <v>2823</v>
      </c>
      <c r="F302" s="133" t="s">
        <v>2824</v>
      </c>
      <c r="G302" s="134" t="s">
        <v>614</v>
      </c>
      <c r="H302" s="135">
        <v>95</v>
      </c>
      <c r="I302" s="136">
        <v>18</v>
      </c>
      <c r="J302" s="137">
        <f t="shared" si="30"/>
        <v>1710</v>
      </c>
      <c r="K302" s="133" t="s">
        <v>1</v>
      </c>
      <c r="L302" s="31"/>
      <c r="M302" s="138" t="s">
        <v>1</v>
      </c>
      <c r="N302" s="139" t="s">
        <v>42</v>
      </c>
      <c r="P302" s="140">
        <f t="shared" si="31"/>
        <v>0</v>
      </c>
      <c r="Q302" s="140">
        <v>0</v>
      </c>
      <c r="R302" s="140">
        <f t="shared" si="32"/>
        <v>0</v>
      </c>
      <c r="S302" s="140">
        <v>0</v>
      </c>
      <c r="T302" s="141">
        <f t="shared" si="33"/>
        <v>0</v>
      </c>
      <c r="AR302" s="142" t="s">
        <v>765</v>
      </c>
      <c r="AT302" s="142" t="s">
        <v>164</v>
      </c>
      <c r="AU302" s="142" t="s">
        <v>85</v>
      </c>
      <c r="AY302" s="16" t="s">
        <v>161</v>
      </c>
      <c r="BE302" s="143">
        <f t="shared" si="34"/>
        <v>1710</v>
      </c>
      <c r="BF302" s="143">
        <f t="shared" si="35"/>
        <v>0</v>
      </c>
      <c r="BG302" s="143">
        <f t="shared" si="36"/>
        <v>0</v>
      </c>
      <c r="BH302" s="143">
        <f t="shared" si="37"/>
        <v>0</v>
      </c>
      <c r="BI302" s="143">
        <f t="shared" si="38"/>
        <v>0</v>
      </c>
      <c r="BJ302" s="16" t="s">
        <v>85</v>
      </c>
      <c r="BK302" s="143">
        <f t="shared" si="39"/>
        <v>1710</v>
      </c>
      <c r="BL302" s="16" t="s">
        <v>765</v>
      </c>
      <c r="BM302" s="142" t="s">
        <v>1771</v>
      </c>
    </row>
    <row r="303" spans="2:65" s="1" customFormat="1" ht="24.2" customHeight="1">
      <c r="B303" s="31"/>
      <c r="C303" s="173" t="s">
        <v>1135</v>
      </c>
      <c r="D303" s="173" t="s">
        <v>614</v>
      </c>
      <c r="E303" s="174" t="s">
        <v>2825</v>
      </c>
      <c r="F303" s="175" t="s">
        <v>2824</v>
      </c>
      <c r="G303" s="176" t="s">
        <v>614</v>
      </c>
      <c r="H303" s="177">
        <v>95</v>
      </c>
      <c r="I303" s="136">
        <v>72</v>
      </c>
      <c r="J303" s="178">
        <f t="shared" si="30"/>
        <v>6840</v>
      </c>
      <c r="K303" s="175" t="s">
        <v>1</v>
      </c>
      <c r="L303" s="179"/>
      <c r="M303" s="180" t="s">
        <v>1</v>
      </c>
      <c r="N303" s="181" t="s">
        <v>42</v>
      </c>
      <c r="P303" s="140">
        <f t="shared" si="31"/>
        <v>0</v>
      </c>
      <c r="Q303" s="140">
        <v>0</v>
      </c>
      <c r="R303" s="140">
        <f t="shared" si="32"/>
        <v>0</v>
      </c>
      <c r="S303" s="140">
        <v>0</v>
      </c>
      <c r="T303" s="141">
        <f t="shared" si="33"/>
        <v>0</v>
      </c>
      <c r="AR303" s="142" t="s">
        <v>1715</v>
      </c>
      <c r="AT303" s="142" t="s">
        <v>614</v>
      </c>
      <c r="AU303" s="142" t="s">
        <v>85</v>
      </c>
      <c r="AY303" s="16" t="s">
        <v>161</v>
      </c>
      <c r="BE303" s="143">
        <f t="shared" si="34"/>
        <v>6840</v>
      </c>
      <c r="BF303" s="143">
        <f t="shared" si="35"/>
        <v>0</v>
      </c>
      <c r="BG303" s="143">
        <f t="shared" si="36"/>
        <v>0</v>
      </c>
      <c r="BH303" s="143">
        <f t="shared" si="37"/>
        <v>0</v>
      </c>
      <c r="BI303" s="143">
        <f t="shared" si="38"/>
        <v>0</v>
      </c>
      <c r="BJ303" s="16" t="s">
        <v>85</v>
      </c>
      <c r="BK303" s="143">
        <f t="shared" si="39"/>
        <v>6840</v>
      </c>
      <c r="BL303" s="16" t="s">
        <v>765</v>
      </c>
      <c r="BM303" s="142" t="s">
        <v>1779</v>
      </c>
    </row>
    <row r="304" spans="2:65" s="1" customFormat="1" ht="24.2" customHeight="1">
      <c r="B304" s="31"/>
      <c r="C304" s="131" t="s">
        <v>1140</v>
      </c>
      <c r="D304" s="131" t="s">
        <v>164</v>
      </c>
      <c r="E304" s="132" t="s">
        <v>2826</v>
      </c>
      <c r="F304" s="133" t="s">
        <v>2827</v>
      </c>
      <c r="G304" s="134" t="s">
        <v>614</v>
      </c>
      <c r="H304" s="135">
        <v>75</v>
      </c>
      <c r="I304" s="136">
        <v>27</v>
      </c>
      <c r="J304" s="137">
        <f t="shared" si="30"/>
        <v>2025</v>
      </c>
      <c r="K304" s="133" t="s">
        <v>1</v>
      </c>
      <c r="L304" s="31"/>
      <c r="M304" s="138" t="s">
        <v>1</v>
      </c>
      <c r="N304" s="139" t="s">
        <v>42</v>
      </c>
      <c r="P304" s="140">
        <f t="shared" si="31"/>
        <v>0</v>
      </c>
      <c r="Q304" s="140">
        <v>0</v>
      </c>
      <c r="R304" s="140">
        <f t="shared" si="32"/>
        <v>0</v>
      </c>
      <c r="S304" s="140">
        <v>0</v>
      </c>
      <c r="T304" s="141">
        <f t="shared" si="33"/>
        <v>0</v>
      </c>
      <c r="AR304" s="142" t="s">
        <v>765</v>
      </c>
      <c r="AT304" s="142" t="s">
        <v>164</v>
      </c>
      <c r="AU304" s="142" t="s">
        <v>85</v>
      </c>
      <c r="AY304" s="16" t="s">
        <v>161</v>
      </c>
      <c r="BE304" s="143">
        <f t="shared" si="34"/>
        <v>2025</v>
      </c>
      <c r="BF304" s="143">
        <f t="shared" si="35"/>
        <v>0</v>
      </c>
      <c r="BG304" s="143">
        <f t="shared" si="36"/>
        <v>0</v>
      </c>
      <c r="BH304" s="143">
        <f t="shared" si="37"/>
        <v>0</v>
      </c>
      <c r="BI304" s="143">
        <f t="shared" si="38"/>
        <v>0</v>
      </c>
      <c r="BJ304" s="16" t="s">
        <v>85</v>
      </c>
      <c r="BK304" s="143">
        <f t="shared" si="39"/>
        <v>2025</v>
      </c>
      <c r="BL304" s="16" t="s">
        <v>765</v>
      </c>
      <c r="BM304" s="142" t="s">
        <v>1787</v>
      </c>
    </row>
    <row r="305" spans="2:65" s="1" customFormat="1" ht="24.2" customHeight="1">
      <c r="B305" s="31"/>
      <c r="C305" s="173" t="s">
        <v>1143</v>
      </c>
      <c r="D305" s="173" t="s">
        <v>614</v>
      </c>
      <c r="E305" s="174" t="s">
        <v>2828</v>
      </c>
      <c r="F305" s="175" t="s">
        <v>2827</v>
      </c>
      <c r="G305" s="176" t="s">
        <v>614</v>
      </c>
      <c r="H305" s="177">
        <v>75</v>
      </c>
      <c r="I305" s="136">
        <v>180</v>
      </c>
      <c r="J305" s="178">
        <f t="shared" si="30"/>
        <v>13500</v>
      </c>
      <c r="K305" s="175" t="s">
        <v>1</v>
      </c>
      <c r="L305" s="179"/>
      <c r="M305" s="180" t="s">
        <v>1</v>
      </c>
      <c r="N305" s="181" t="s">
        <v>42</v>
      </c>
      <c r="P305" s="140">
        <f t="shared" si="31"/>
        <v>0</v>
      </c>
      <c r="Q305" s="140">
        <v>0</v>
      </c>
      <c r="R305" s="140">
        <f t="shared" si="32"/>
        <v>0</v>
      </c>
      <c r="S305" s="140">
        <v>0</v>
      </c>
      <c r="T305" s="141">
        <f t="shared" si="33"/>
        <v>0</v>
      </c>
      <c r="AR305" s="142" t="s">
        <v>1715</v>
      </c>
      <c r="AT305" s="142" t="s">
        <v>614</v>
      </c>
      <c r="AU305" s="142" t="s">
        <v>85</v>
      </c>
      <c r="AY305" s="16" t="s">
        <v>161</v>
      </c>
      <c r="BE305" s="143">
        <f t="shared" si="34"/>
        <v>13500</v>
      </c>
      <c r="BF305" s="143">
        <f t="shared" si="35"/>
        <v>0</v>
      </c>
      <c r="BG305" s="143">
        <f t="shared" si="36"/>
        <v>0</v>
      </c>
      <c r="BH305" s="143">
        <f t="shared" si="37"/>
        <v>0</v>
      </c>
      <c r="BI305" s="143">
        <f t="shared" si="38"/>
        <v>0</v>
      </c>
      <c r="BJ305" s="16" t="s">
        <v>85</v>
      </c>
      <c r="BK305" s="143">
        <f t="shared" si="39"/>
        <v>13500</v>
      </c>
      <c r="BL305" s="16" t="s">
        <v>765</v>
      </c>
      <c r="BM305" s="142" t="s">
        <v>1795</v>
      </c>
    </row>
    <row r="306" spans="2:65" s="1" customFormat="1" ht="24.2" customHeight="1">
      <c r="B306" s="31"/>
      <c r="C306" s="131" t="s">
        <v>1148</v>
      </c>
      <c r="D306" s="131" t="s">
        <v>164</v>
      </c>
      <c r="E306" s="132" t="s">
        <v>2829</v>
      </c>
      <c r="F306" s="133" t="s">
        <v>2830</v>
      </c>
      <c r="G306" s="134" t="s">
        <v>614</v>
      </c>
      <c r="H306" s="135">
        <v>95</v>
      </c>
      <c r="I306" s="136">
        <v>45</v>
      </c>
      <c r="J306" s="137">
        <f t="shared" si="30"/>
        <v>4275</v>
      </c>
      <c r="K306" s="133" t="s">
        <v>1</v>
      </c>
      <c r="L306" s="31"/>
      <c r="M306" s="138" t="s">
        <v>1</v>
      </c>
      <c r="N306" s="139" t="s">
        <v>42</v>
      </c>
      <c r="P306" s="140">
        <f t="shared" si="31"/>
        <v>0</v>
      </c>
      <c r="Q306" s="140">
        <v>0</v>
      </c>
      <c r="R306" s="140">
        <f t="shared" si="32"/>
        <v>0</v>
      </c>
      <c r="S306" s="140">
        <v>0</v>
      </c>
      <c r="T306" s="141">
        <f t="shared" si="33"/>
        <v>0</v>
      </c>
      <c r="AR306" s="142" t="s">
        <v>765</v>
      </c>
      <c r="AT306" s="142" t="s">
        <v>164</v>
      </c>
      <c r="AU306" s="142" t="s">
        <v>85</v>
      </c>
      <c r="AY306" s="16" t="s">
        <v>161</v>
      </c>
      <c r="BE306" s="143">
        <f t="shared" si="34"/>
        <v>4275</v>
      </c>
      <c r="BF306" s="143">
        <f t="shared" si="35"/>
        <v>0</v>
      </c>
      <c r="BG306" s="143">
        <f t="shared" si="36"/>
        <v>0</v>
      </c>
      <c r="BH306" s="143">
        <f t="shared" si="37"/>
        <v>0</v>
      </c>
      <c r="BI306" s="143">
        <f t="shared" si="38"/>
        <v>0</v>
      </c>
      <c r="BJ306" s="16" t="s">
        <v>85</v>
      </c>
      <c r="BK306" s="143">
        <f t="shared" si="39"/>
        <v>4275</v>
      </c>
      <c r="BL306" s="16" t="s">
        <v>765</v>
      </c>
      <c r="BM306" s="142" t="s">
        <v>1803</v>
      </c>
    </row>
    <row r="307" spans="2:65" s="1" customFormat="1" ht="24.2" customHeight="1">
      <c r="B307" s="31"/>
      <c r="C307" s="173" t="s">
        <v>1154</v>
      </c>
      <c r="D307" s="173" t="s">
        <v>614</v>
      </c>
      <c r="E307" s="174" t="s">
        <v>2831</v>
      </c>
      <c r="F307" s="175" t="s">
        <v>2830</v>
      </c>
      <c r="G307" s="176" t="s">
        <v>614</v>
      </c>
      <c r="H307" s="177">
        <v>95</v>
      </c>
      <c r="I307" s="136">
        <v>1125</v>
      </c>
      <c r="J307" s="178">
        <f t="shared" si="30"/>
        <v>106875</v>
      </c>
      <c r="K307" s="175" t="s">
        <v>1</v>
      </c>
      <c r="L307" s="179"/>
      <c r="M307" s="180" t="s">
        <v>1</v>
      </c>
      <c r="N307" s="181" t="s">
        <v>42</v>
      </c>
      <c r="P307" s="140">
        <f t="shared" si="31"/>
        <v>0</v>
      </c>
      <c r="Q307" s="140">
        <v>0</v>
      </c>
      <c r="R307" s="140">
        <f t="shared" si="32"/>
        <v>0</v>
      </c>
      <c r="S307" s="140">
        <v>0</v>
      </c>
      <c r="T307" s="141">
        <f t="shared" si="33"/>
        <v>0</v>
      </c>
      <c r="AR307" s="142" t="s">
        <v>1715</v>
      </c>
      <c r="AT307" s="142" t="s">
        <v>614</v>
      </c>
      <c r="AU307" s="142" t="s">
        <v>85</v>
      </c>
      <c r="AY307" s="16" t="s">
        <v>161</v>
      </c>
      <c r="BE307" s="143">
        <f t="shared" si="34"/>
        <v>106875</v>
      </c>
      <c r="BF307" s="143">
        <f t="shared" si="35"/>
        <v>0</v>
      </c>
      <c r="BG307" s="143">
        <f t="shared" si="36"/>
        <v>0</v>
      </c>
      <c r="BH307" s="143">
        <f t="shared" si="37"/>
        <v>0</v>
      </c>
      <c r="BI307" s="143">
        <f t="shared" si="38"/>
        <v>0</v>
      </c>
      <c r="BJ307" s="16" t="s">
        <v>85</v>
      </c>
      <c r="BK307" s="143">
        <f t="shared" si="39"/>
        <v>106875</v>
      </c>
      <c r="BL307" s="16" t="s">
        <v>765</v>
      </c>
      <c r="BM307" s="142" t="s">
        <v>1811</v>
      </c>
    </row>
    <row r="308" spans="2:65" s="1" customFormat="1" ht="21.75" customHeight="1">
      <c r="B308" s="31"/>
      <c r="C308" s="131" t="s">
        <v>1159</v>
      </c>
      <c r="D308" s="131" t="s">
        <v>164</v>
      </c>
      <c r="E308" s="132" t="s">
        <v>2832</v>
      </c>
      <c r="F308" s="133" t="s">
        <v>2833</v>
      </c>
      <c r="G308" s="134" t="s">
        <v>1665</v>
      </c>
      <c r="H308" s="135">
        <v>1</v>
      </c>
      <c r="I308" s="136">
        <v>90</v>
      </c>
      <c r="J308" s="137">
        <f t="shared" si="30"/>
        <v>90</v>
      </c>
      <c r="K308" s="133" t="s">
        <v>1</v>
      </c>
      <c r="L308" s="31"/>
      <c r="M308" s="138" t="s">
        <v>1</v>
      </c>
      <c r="N308" s="139" t="s">
        <v>42</v>
      </c>
      <c r="P308" s="140">
        <f t="shared" si="31"/>
        <v>0</v>
      </c>
      <c r="Q308" s="140">
        <v>0</v>
      </c>
      <c r="R308" s="140">
        <f t="shared" si="32"/>
        <v>0</v>
      </c>
      <c r="S308" s="140">
        <v>0</v>
      </c>
      <c r="T308" s="141">
        <f t="shared" si="33"/>
        <v>0</v>
      </c>
      <c r="AR308" s="142" t="s">
        <v>765</v>
      </c>
      <c r="AT308" s="142" t="s">
        <v>164</v>
      </c>
      <c r="AU308" s="142" t="s">
        <v>85</v>
      </c>
      <c r="AY308" s="16" t="s">
        <v>161</v>
      </c>
      <c r="BE308" s="143">
        <f t="shared" si="34"/>
        <v>90</v>
      </c>
      <c r="BF308" s="143">
        <f t="shared" si="35"/>
        <v>0</v>
      </c>
      <c r="BG308" s="143">
        <f t="shared" si="36"/>
        <v>0</v>
      </c>
      <c r="BH308" s="143">
        <f t="shared" si="37"/>
        <v>0</v>
      </c>
      <c r="BI308" s="143">
        <f t="shared" si="38"/>
        <v>0</v>
      </c>
      <c r="BJ308" s="16" t="s">
        <v>85</v>
      </c>
      <c r="BK308" s="143">
        <f t="shared" si="39"/>
        <v>90</v>
      </c>
      <c r="BL308" s="16" t="s">
        <v>765</v>
      </c>
      <c r="BM308" s="142" t="s">
        <v>1819</v>
      </c>
    </row>
    <row r="309" spans="2:65" s="1" customFormat="1" ht="21.75" customHeight="1">
      <c r="B309" s="31"/>
      <c r="C309" s="173" t="s">
        <v>1164</v>
      </c>
      <c r="D309" s="173" t="s">
        <v>614</v>
      </c>
      <c r="E309" s="174" t="s">
        <v>2834</v>
      </c>
      <c r="F309" s="175" t="s">
        <v>2833</v>
      </c>
      <c r="G309" s="176" t="s">
        <v>1665</v>
      </c>
      <c r="H309" s="177">
        <v>1</v>
      </c>
      <c r="I309" s="136">
        <v>540</v>
      </c>
      <c r="J309" s="178">
        <f t="shared" si="30"/>
        <v>540</v>
      </c>
      <c r="K309" s="175" t="s">
        <v>1</v>
      </c>
      <c r="L309" s="179"/>
      <c r="M309" s="180" t="s">
        <v>1</v>
      </c>
      <c r="N309" s="181" t="s">
        <v>42</v>
      </c>
      <c r="P309" s="140">
        <f t="shared" si="31"/>
        <v>0</v>
      </c>
      <c r="Q309" s="140">
        <v>0</v>
      </c>
      <c r="R309" s="140">
        <f t="shared" si="32"/>
        <v>0</v>
      </c>
      <c r="S309" s="140">
        <v>0</v>
      </c>
      <c r="T309" s="141">
        <f t="shared" si="33"/>
        <v>0</v>
      </c>
      <c r="AR309" s="142" t="s">
        <v>1715</v>
      </c>
      <c r="AT309" s="142" t="s">
        <v>614</v>
      </c>
      <c r="AU309" s="142" t="s">
        <v>85</v>
      </c>
      <c r="AY309" s="16" t="s">
        <v>161</v>
      </c>
      <c r="BE309" s="143">
        <f t="shared" si="34"/>
        <v>540</v>
      </c>
      <c r="BF309" s="143">
        <f t="shared" si="35"/>
        <v>0</v>
      </c>
      <c r="BG309" s="143">
        <f t="shared" si="36"/>
        <v>0</v>
      </c>
      <c r="BH309" s="143">
        <f t="shared" si="37"/>
        <v>0</v>
      </c>
      <c r="BI309" s="143">
        <f t="shared" si="38"/>
        <v>0</v>
      </c>
      <c r="BJ309" s="16" t="s">
        <v>85</v>
      </c>
      <c r="BK309" s="143">
        <f t="shared" si="39"/>
        <v>540</v>
      </c>
      <c r="BL309" s="16" t="s">
        <v>765</v>
      </c>
      <c r="BM309" s="142" t="s">
        <v>1827</v>
      </c>
    </row>
    <row r="310" spans="2:65" s="1" customFormat="1" ht="16.5" customHeight="1">
      <c r="B310" s="31"/>
      <c r="C310" s="131" t="s">
        <v>1168</v>
      </c>
      <c r="D310" s="131" t="s">
        <v>164</v>
      </c>
      <c r="E310" s="132" t="s">
        <v>2835</v>
      </c>
      <c r="F310" s="133" t="s">
        <v>2836</v>
      </c>
      <c r="G310" s="134" t="s">
        <v>1665</v>
      </c>
      <c r="H310" s="135">
        <v>55</v>
      </c>
      <c r="I310" s="136">
        <v>90</v>
      </c>
      <c r="J310" s="137">
        <f t="shared" si="30"/>
        <v>4950</v>
      </c>
      <c r="K310" s="133" t="s">
        <v>1</v>
      </c>
      <c r="L310" s="31"/>
      <c r="M310" s="138" t="s">
        <v>1</v>
      </c>
      <c r="N310" s="139" t="s">
        <v>42</v>
      </c>
      <c r="P310" s="140">
        <f t="shared" si="31"/>
        <v>0</v>
      </c>
      <c r="Q310" s="140">
        <v>0</v>
      </c>
      <c r="R310" s="140">
        <f t="shared" si="32"/>
        <v>0</v>
      </c>
      <c r="S310" s="140">
        <v>0</v>
      </c>
      <c r="T310" s="141">
        <f t="shared" si="33"/>
        <v>0</v>
      </c>
      <c r="AR310" s="142" t="s">
        <v>765</v>
      </c>
      <c r="AT310" s="142" t="s">
        <v>164</v>
      </c>
      <c r="AU310" s="142" t="s">
        <v>85</v>
      </c>
      <c r="AY310" s="16" t="s">
        <v>161</v>
      </c>
      <c r="BE310" s="143">
        <f t="shared" si="34"/>
        <v>4950</v>
      </c>
      <c r="BF310" s="143">
        <f t="shared" si="35"/>
        <v>0</v>
      </c>
      <c r="BG310" s="143">
        <f t="shared" si="36"/>
        <v>0</v>
      </c>
      <c r="BH310" s="143">
        <f t="shared" si="37"/>
        <v>0</v>
      </c>
      <c r="BI310" s="143">
        <f t="shared" si="38"/>
        <v>0</v>
      </c>
      <c r="BJ310" s="16" t="s">
        <v>85</v>
      </c>
      <c r="BK310" s="143">
        <f t="shared" si="39"/>
        <v>4950</v>
      </c>
      <c r="BL310" s="16" t="s">
        <v>765</v>
      </c>
      <c r="BM310" s="142" t="s">
        <v>1836</v>
      </c>
    </row>
    <row r="311" spans="2:65" s="1" customFormat="1" ht="16.5" customHeight="1">
      <c r="B311" s="31"/>
      <c r="C311" s="173" t="s">
        <v>1173</v>
      </c>
      <c r="D311" s="173" t="s">
        <v>614</v>
      </c>
      <c r="E311" s="174" t="s">
        <v>2837</v>
      </c>
      <c r="F311" s="175" t="s">
        <v>2836</v>
      </c>
      <c r="G311" s="176" t="s">
        <v>1665</v>
      </c>
      <c r="H311" s="177">
        <v>55</v>
      </c>
      <c r="I311" s="136">
        <v>36</v>
      </c>
      <c r="J311" s="178">
        <f t="shared" si="30"/>
        <v>1980</v>
      </c>
      <c r="K311" s="175" t="s">
        <v>1</v>
      </c>
      <c r="L311" s="179"/>
      <c r="M311" s="180" t="s">
        <v>1</v>
      </c>
      <c r="N311" s="181" t="s">
        <v>42</v>
      </c>
      <c r="P311" s="140">
        <f t="shared" si="31"/>
        <v>0</v>
      </c>
      <c r="Q311" s="140">
        <v>0</v>
      </c>
      <c r="R311" s="140">
        <f t="shared" si="32"/>
        <v>0</v>
      </c>
      <c r="S311" s="140">
        <v>0</v>
      </c>
      <c r="T311" s="141">
        <f t="shared" si="33"/>
        <v>0</v>
      </c>
      <c r="AR311" s="142" t="s">
        <v>1715</v>
      </c>
      <c r="AT311" s="142" t="s">
        <v>614</v>
      </c>
      <c r="AU311" s="142" t="s">
        <v>85</v>
      </c>
      <c r="AY311" s="16" t="s">
        <v>161</v>
      </c>
      <c r="BE311" s="143">
        <f t="shared" si="34"/>
        <v>1980</v>
      </c>
      <c r="BF311" s="143">
        <f t="shared" si="35"/>
        <v>0</v>
      </c>
      <c r="BG311" s="143">
        <f t="shared" si="36"/>
        <v>0</v>
      </c>
      <c r="BH311" s="143">
        <f t="shared" si="37"/>
        <v>0</v>
      </c>
      <c r="BI311" s="143">
        <f t="shared" si="38"/>
        <v>0</v>
      </c>
      <c r="BJ311" s="16" t="s">
        <v>85</v>
      </c>
      <c r="BK311" s="143">
        <f t="shared" si="39"/>
        <v>1980</v>
      </c>
      <c r="BL311" s="16" t="s">
        <v>765</v>
      </c>
      <c r="BM311" s="142" t="s">
        <v>1845</v>
      </c>
    </row>
    <row r="312" spans="2:65" s="1" customFormat="1" ht="16.5" customHeight="1">
      <c r="B312" s="31"/>
      <c r="C312" s="131" t="s">
        <v>1179</v>
      </c>
      <c r="D312" s="131" t="s">
        <v>164</v>
      </c>
      <c r="E312" s="132" t="s">
        <v>2838</v>
      </c>
      <c r="F312" s="133" t="s">
        <v>2839</v>
      </c>
      <c r="G312" s="134" t="s">
        <v>1665</v>
      </c>
      <c r="H312" s="135">
        <v>15</v>
      </c>
      <c r="I312" s="136">
        <v>99</v>
      </c>
      <c r="J312" s="137">
        <f t="shared" ref="J312:J315" si="40">ROUND(I312*H312,2)</f>
        <v>1485</v>
      </c>
      <c r="K312" s="133" t="s">
        <v>1</v>
      </c>
      <c r="L312" s="31"/>
      <c r="M312" s="138" t="s">
        <v>1</v>
      </c>
      <c r="N312" s="139" t="s">
        <v>42</v>
      </c>
      <c r="P312" s="140">
        <f t="shared" ref="P312:P315" si="41">O312*H312</f>
        <v>0</v>
      </c>
      <c r="Q312" s="140">
        <v>0</v>
      </c>
      <c r="R312" s="140">
        <f t="shared" ref="R312:R315" si="42">Q312*H312</f>
        <v>0</v>
      </c>
      <c r="S312" s="140">
        <v>0</v>
      </c>
      <c r="T312" s="141">
        <f t="shared" ref="T312:T315" si="43">S312*H312</f>
        <v>0</v>
      </c>
      <c r="AR312" s="142" t="s">
        <v>765</v>
      </c>
      <c r="AT312" s="142" t="s">
        <v>164</v>
      </c>
      <c r="AU312" s="142" t="s">
        <v>85</v>
      </c>
      <c r="AY312" s="16" t="s">
        <v>161</v>
      </c>
      <c r="BE312" s="143">
        <f t="shared" si="34"/>
        <v>1485</v>
      </c>
      <c r="BF312" s="143">
        <f t="shared" si="35"/>
        <v>0</v>
      </c>
      <c r="BG312" s="143">
        <f t="shared" si="36"/>
        <v>0</v>
      </c>
      <c r="BH312" s="143">
        <f t="shared" si="37"/>
        <v>0</v>
      </c>
      <c r="BI312" s="143">
        <f t="shared" si="38"/>
        <v>0</v>
      </c>
      <c r="BJ312" s="16" t="s">
        <v>85</v>
      </c>
      <c r="BK312" s="143">
        <f t="shared" si="39"/>
        <v>1485</v>
      </c>
      <c r="BL312" s="16" t="s">
        <v>765</v>
      </c>
      <c r="BM312" s="142" t="s">
        <v>1855</v>
      </c>
    </row>
    <row r="313" spans="2:65" s="1" customFormat="1" ht="16.5" customHeight="1">
      <c r="B313" s="31"/>
      <c r="C313" s="173" t="s">
        <v>1183</v>
      </c>
      <c r="D313" s="173" t="s">
        <v>614</v>
      </c>
      <c r="E313" s="174" t="s">
        <v>2840</v>
      </c>
      <c r="F313" s="175" t="s">
        <v>2839</v>
      </c>
      <c r="G313" s="176" t="s">
        <v>1665</v>
      </c>
      <c r="H313" s="177">
        <v>15</v>
      </c>
      <c r="I313" s="136">
        <v>18</v>
      </c>
      <c r="J313" s="178">
        <f t="shared" si="40"/>
        <v>270</v>
      </c>
      <c r="K313" s="175" t="s">
        <v>1</v>
      </c>
      <c r="L313" s="179"/>
      <c r="M313" s="180" t="s">
        <v>1</v>
      </c>
      <c r="N313" s="181" t="s">
        <v>42</v>
      </c>
      <c r="P313" s="140">
        <f t="shared" si="41"/>
        <v>0</v>
      </c>
      <c r="Q313" s="140">
        <v>0</v>
      </c>
      <c r="R313" s="140">
        <f t="shared" si="42"/>
        <v>0</v>
      </c>
      <c r="S313" s="140">
        <v>0</v>
      </c>
      <c r="T313" s="141">
        <f t="shared" si="43"/>
        <v>0</v>
      </c>
      <c r="AR313" s="142" t="s">
        <v>1715</v>
      </c>
      <c r="AT313" s="142" t="s">
        <v>614</v>
      </c>
      <c r="AU313" s="142" t="s">
        <v>85</v>
      </c>
      <c r="AY313" s="16" t="s">
        <v>161</v>
      </c>
      <c r="BE313" s="143">
        <f t="shared" si="34"/>
        <v>270</v>
      </c>
      <c r="BF313" s="143">
        <f t="shared" si="35"/>
        <v>0</v>
      </c>
      <c r="BG313" s="143">
        <f t="shared" si="36"/>
        <v>0</v>
      </c>
      <c r="BH313" s="143">
        <f t="shared" si="37"/>
        <v>0</v>
      </c>
      <c r="BI313" s="143">
        <f t="shared" si="38"/>
        <v>0</v>
      </c>
      <c r="BJ313" s="16" t="s">
        <v>85</v>
      </c>
      <c r="BK313" s="143">
        <f t="shared" si="39"/>
        <v>270</v>
      </c>
      <c r="BL313" s="16" t="s">
        <v>765</v>
      </c>
      <c r="BM313" s="142" t="s">
        <v>1865</v>
      </c>
    </row>
    <row r="314" spans="2:65" s="1" customFormat="1" ht="16.5" customHeight="1">
      <c r="B314" s="31"/>
      <c r="C314" s="131" t="s">
        <v>1187</v>
      </c>
      <c r="D314" s="131" t="s">
        <v>164</v>
      </c>
      <c r="E314" s="132" t="s">
        <v>2841</v>
      </c>
      <c r="F314" s="133" t="s">
        <v>2842</v>
      </c>
      <c r="G314" s="134" t="s">
        <v>1665</v>
      </c>
      <c r="H314" s="135">
        <v>2</v>
      </c>
      <c r="I314" s="136">
        <v>126</v>
      </c>
      <c r="J314" s="137">
        <f t="shared" si="40"/>
        <v>252</v>
      </c>
      <c r="K314" s="133" t="s">
        <v>1</v>
      </c>
      <c r="L314" s="31"/>
      <c r="M314" s="138" t="s">
        <v>1</v>
      </c>
      <c r="N314" s="139" t="s">
        <v>42</v>
      </c>
      <c r="P314" s="140">
        <f t="shared" si="41"/>
        <v>0</v>
      </c>
      <c r="Q314" s="140">
        <v>0</v>
      </c>
      <c r="R314" s="140">
        <f t="shared" si="42"/>
        <v>0</v>
      </c>
      <c r="S314" s="140">
        <v>0</v>
      </c>
      <c r="T314" s="141">
        <f t="shared" si="43"/>
        <v>0</v>
      </c>
      <c r="AR314" s="142" t="s">
        <v>765</v>
      </c>
      <c r="AT314" s="142" t="s">
        <v>164</v>
      </c>
      <c r="AU314" s="142" t="s">
        <v>85</v>
      </c>
      <c r="AY314" s="16" t="s">
        <v>161</v>
      </c>
      <c r="BE314" s="143">
        <f t="shared" si="34"/>
        <v>252</v>
      </c>
      <c r="BF314" s="143">
        <f t="shared" si="35"/>
        <v>0</v>
      </c>
      <c r="BG314" s="143">
        <f t="shared" si="36"/>
        <v>0</v>
      </c>
      <c r="BH314" s="143">
        <f t="shared" si="37"/>
        <v>0</v>
      </c>
      <c r="BI314" s="143">
        <f t="shared" si="38"/>
        <v>0</v>
      </c>
      <c r="BJ314" s="16" t="s">
        <v>85</v>
      </c>
      <c r="BK314" s="143">
        <f t="shared" si="39"/>
        <v>252</v>
      </c>
      <c r="BL314" s="16" t="s">
        <v>765</v>
      </c>
      <c r="BM314" s="142" t="s">
        <v>1877</v>
      </c>
    </row>
    <row r="315" spans="2:65" s="1" customFormat="1" ht="16.5" customHeight="1">
      <c r="B315" s="31"/>
      <c r="C315" s="173" t="s">
        <v>1192</v>
      </c>
      <c r="D315" s="173" t="s">
        <v>614</v>
      </c>
      <c r="E315" s="174" t="s">
        <v>2843</v>
      </c>
      <c r="F315" s="175" t="s">
        <v>2842</v>
      </c>
      <c r="G315" s="176" t="s">
        <v>1665</v>
      </c>
      <c r="H315" s="177">
        <v>2</v>
      </c>
      <c r="I315" s="136">
        <v>162</v>
      </c>
      <c r="J315" s="178">
        <f t="shared" si="40"/>
        <v>324</v>
      </c>
      <c r="K315" s="175" t="s">
        <v>1</v>
      </c>
      <c r="L315" s="179"/>
      <c r="M315" s="180" t="s">
        <v>1</v>
      </c>
      <c r="N315" s="181" t="s">
        <v>42</v>
      </c>
      <c r="P315" s="140">
        <f t="shared" si="41"/>
        <v>0</v>
      </c>
      <c r="Q315" s="140">
        <v>0</v>
      </c>
      <c r="R315" s="140">
        <f t="shared" si="42"/>
        <v>0</v>
      </c>
      <c r="S315" s="140">
        <v>0</v>
      </c>
      <c r="T315" s="141">
        <f t="shared" si="43"/>
        <v>0</v>
      </c>
      <c r="AR315" s="142" t="s">
        <v>1715</v>
      </c>
      <c r="AT315" s="142" t="s">
        <v>614</v>
      </c>
      <c r="AU315" s="142" t="s">
        <v>85</v>
      </c>
      <c r="AY315" s="16" t="s">
        <v>161</v>
      </c>
      <c r="BE315" s="143">
        <f t="shared" si="34"/>
        <v>324</v>
      </c>
      <c r="BF315" s="143">
        <f t="shared" si="35"/>
        <v>0</v>
      </c>
      <c r="BG315" s="143">
        <f t="shared" si="36"/>
        <v>0</v>
      </c>
      <c r="BH315" s="143">
        <f t="shared" si="37"/>
        <v>0</v>
      </c>
      <c r="BI315" s="143">
        <f t="shared" si="38"/>
        <v>0</v>
      </c>
      <c r="BJ315" s="16" t="s">
        <v>85</v>
      </c>
      <c r="BK315" s="143">
        <f t="shared" si="39"/>
        <v>324</v>
      </c>
      <c r="BL315" s="16" t="s">
        <v>765</v>
      </c>
      <c r="BM315" s="142" t="s">
        <v>1886</v>
      </c>
    </row>
    <row r="316" spans="2:65" s="11" customFormat="1" ht="22.9" customHeight="1">
      <c r="B316" s="119"/>
      <c r="D316" s="120" t="s">
        <v>76</v>
      </c>
      <c r="E316" s="129" t="s">
        <v>2844</v>
      </c>
      <c r="F316" s="129" t="s">
        <v>2845</v>
      </c>
      <c r="I316" s="122"/>
      <c r="J316" s="130">
        <f>BK316</f>
        <v>0</v>
      </c>
      <c r="L316" s="119"/>
      <c r="M316" s="124"/>
      <c r="P316" s="125">
        <v>0</v>
      </c>
      <c r="R316" s="125">
        <v>0</v>
      </c>
      <c r="T316" s="126">
        <v>0</v>
      </c>
      <c r="AR316" s="120" t="s">
        <v>181</v>
      </c>
      <c r="AT316" s="127" t="s">
        <v>76</v>
      </c>
      <c r="AU316" s="127" t="s">
        <v>85</v>
      </c>
      <c r="AY316" s="120" t="s">
        <v>161</v>
      </c>
      <c r="BK316" s="128">
        <v>0</v>
      </c>
    </row>
    <row r="317" spans="2:65" s="11" customFormat="1" ht="25.9" customHeight="1">
      <c r="B317" s="119"/>
      <c r="D317" s="120" t="s">
        <v>76</v>
      </c>
      <c r="E317" s="121" t="s">
        <v>2846</v>
      </c>
      <c r="F317" s="121" t="s">
        <v>2847</v>
      </c>
      <c r="I317" s="122"/>
      <c r="J317" s="123">
        <f>BK317</f>
        <v>202509</v>
      </c>
      <c r="L317" s="119"/>
      <c r="M317" s="124"/>
      <c r="P317" s="125">
        <f>SUM(P318:P335)</f>
        <v>0</v>
      </c>
      <c r="R317" s="125">
        <f>SUM(R318:R335)</f>
        <v>0.67949999999999999</v>
      </c>
      <c r="T317" s="126">
        <f>SUM(T318:T335)</f>
        <v>0</v>
      </c>
      <c r="AR317" s="120" t="s">
        <v>181</v>
      </c>
      <c r="AT317" s="127" t="s">
        <v>76</v>
      </c>
      <c r="AU317" s="127" t="s">
        <v>77</v>
      </c>
      <c r="AY317" s="120" t="s">
        <v>161</v>
      </c>
      <c r="BK317" s="128">
        <f>SUM(BK318:BK335)</f>
        <v>202509</v>
      </c>
    </row>
    <row r="318" spans="2:65" s="1" customFormat="1" ht="33" customHeight="1">
      <c r="B318" s="31"/>
      <c r="C318" s="131" t="s">
        <v>1196</v>
      </c>
      <c r="D318" s="131" t="s">
        <v>164</v>
      </c>
      <c r="E318" s="132" t="s">
        <v>2848</v>
      </c>
      <c r="F318" s="133" t="s">
        <v>2849</v>
      </c>
      <c r="G318" s="134" t="s">
        <v>2850</v>
      </c>
      <c r="H318" s="135">
        <v>15</v>
      </c>
      <c r="I318" s="136">
        <v>486</v>
      </c>
      <c r="J318" s="137">
        <f t="shared" ref="J318:J334" si="44">ROUND(I318*H318,2)</f>
        <v>7290</v>
      </c>
      <c r="K318" s="133" t="s">
        <v>1</v>
      </c>
      <c r="L318" s="31"/>
      <c r="M318" s="138" t="s">
        <v>1</v>
      </c>
      <c r="N318" s="139" t="s">
        <v>42</v>
      </c>
      <c r="P318" s="140">
        <f t="shared" ref="P318:P334" si="45">O318*H318</f>
        <v>0</v>
      </c>
      <c r="Q318" s="140">
        <v>0</v>
      </c>
      <c r="R318" s="140">
        <f t="shared" ref="R318:R334" si="46">Q318*H318</f>
        <v>0</v>
      </c>
      <c r="S318" s="140">
        <v>0</v>
      </c>
      <c r="T318" s="141">
        <f t="shared" ref="T318:T334" si="47">S318*H318</f>
        <v>0</v>
      </c>
      <c r="AR318" s="142" t="s">
        <v>765</v>
      </c>
      <c r="AT318" s="142" t="s">
        <v>164</v>
      </c>
      <c r="AU318" s="142" t="s">
        <v>85</v>
      </c>
      <c r="AY318" s="16" t="s">
        <v>161</v>
      </c>
      <c r="BE318" s="143">
        <f t="shared" ref="BE318:BE334" si="48">IF(N318="základní",J318,0)</f>
        <v>7290</v>
      </c>
      <c r="BF318" s="143">
        <f t="shared" ref="BF318:BF334" si="49">IF(N318="snížená",J318,0)</f>
        <v>0</v>
      </c>
      <c r="BG318" s="143">
        <f t="shared" ref="BG318:BG334" si="50">IF(N318="zákl. přenesená",J318,0)</f>
        <v>0</v>
      </c>
      <c r="BH318" s="143">
        <f t="shared" ref="BH318:BH334" si="51">IF(N318="sníž. přenesená",J318,0)</f>
        <v>0</v>
      </c>
      <c r="BI318" s="143">
        <f t="shared" ref="BI318:BI334" si="52">IF(N318="nulová",J318,0)</f>
        <v>0</v>
      </c>
      <c r="BJ318" s="16" t="s">
        <v>85</v>
      </c>
      <c r="BK318" s="143">
        <f t="shared" ref="BK318:BK334" si="53">ROUND(I318*H318,2)</f>
        <v>7290</v>
      </c>
      <c r="BL318" s="16" t="s">
        <v>765</v>
      </c>
      <c r="BM318" s="142" t="s">
        <v>1896</v>
      </c>
    </row>
    <row r="319" spans="2:65" s="1" customFormat="1" ht="16.5" customHeight="1">
      <c r="B319" s="31"/>
      <c r="C319" s="131" t="s">
        <v>1200</v>
      </c>
      <c r="D319" s="131" t="s">
        <v>164</v>
      </c>
      <c r="E319" s="132" t="s">
        <v>2851</v>
      </c>
      <c r="F319" s="133" t="s">
        <v>2852</v>
      </c>
      <c r="G319" s="134" t="s">
        <v>2850</v>
      </c>
      <c r="H319" s="135">
        <v>85</v>
      </c>
      <c r="I319" s="136">
        <v>270</v>
      </c>
      <c r="J319" s="137">
        <f t="shared" si="44"/>
        <v>22950</v>
      </c>
      <c r="K319" s="133" t="s">
        <v>1</v>
      </c>
      <c r="L319" s="31"/>
      <c r="M319" s="138" t="s">
        <v>1</v>
      </c>
      <c r="N319" s="139" t="s">
        <v>42</v>
      </c>
      <c r="P319" s="140">
        <f t="shared" si="45"/>
        <v>0</v>
      </c>
      <c r="Q319" s="140">
        <v>0</v>
      </c>
      <c r="R319" s="140">
        <f t="shared" si="46"/>
        <v>0</v>
      </c>
      <c r="S319" s="140">
        <v>0</v>
      </c>
      <c r="T319" s="141">
        <f t="shared" si="47"/>
        <v>0</v>
      </c>
      <c r="AR319" s="142" t="s">
        <v>765</v>
      </c>
      <c r="AT319" s="142" t="s">
        <v>164</v>
      </c>
      <c r="AU319" s="142" t="s">
        <v>85</v>
      </c>
      <c r="AY319" s="16" t="s">
        <v>161</v>
      </c>
      <c r="BE319" s="143">
        <f t="shared" si="48"/>
        <v>22950</v>
      </c>
      <c r="BF319" s="143">
        <f t="shared" si="49"/>
        <v>0</v>
      </c>
      <c r="BG319" s="143">
        <f t="shared" si="50"/>
        <v>0</v>
      </c>
      <c r="BH319" s="143">
        <f t="shared" si="51"/>
        <v>0</v>
      </c>
      <c r="BI319" s="143">
        <f t="shared" si="52"/>
        <v>0</v>
      </c>
      <c r="BJ319" s="16" t="s">
        <v>85</v>
      </c>
      <c r="BK319" s="143">
        <f t="shared" si="53"/>
        <v>22950</v>
      </c>
      <c r="BL319" s="16" t="s">
        <v>765</v>
      </c>
      <c r="BM319" s="142" t="s">
        <v>1906</v>
      </c>
    </row>
    <row r="320" spans="2:65" s="1" customFormat="1" ht="24.2" customHeight="1">
      <c r="B320" s="31"/>
      <c r="C320" s="131" t="s">
        <v>1204</v>
      </c>
      <c r="D320" s="131" t="s">
        <v>164</v>
      </c>
      <c r="E320" s="132" t="s">
        <v>2853</v>
      </c>
      <c r="F320" s="133" t="s">
        <v>2854</v>
      </c>
      <c r="G320" s="134" t="s">
        <v>2850</v>
      </c>
      <c r="H320" s="135">
        <v>160</v>
      </c>
      <c r="I320" s="136">
        <v>180</v>
      </c>
      <c r="J320" s="137">
        <f t="shared" si="44"/>
        <v>28800</v>
      </c>
      <c r="K320" s="133" t="s">
        <v>1</v>
      </c>
      <c r="L320" s="31"/>
      <c r="M320" s="138" t="s">
        <v>1</v>
      </c>
      <c r="N320" s="139" t="s">
        <v>42</v>
      </c>
      <c r="P320" s="140">
        <f t="shared" si="45"/>
        <v>0</v>
      </c>
      <c r="Q320" s="140">
        <v>0</v>
      </c>
      <c r="R320" s="140">
        <f t="shared" si="46"/>
        <v>0</v>
      </c>
      <c r="S320" s="140">
        <v>0</v>
      </c>
      <c r="T320" s="141">
        <f t="shared" si="47"/>
        <v>0</v>
      </c>
      <c r="AR320" s="142" t="s">
        <v>765</v>
      </c>
      <c r="AT320" s="142" t="s">
        <v>164</v>
      </c>
      <c r="AU320" s="142" t="s">
        <v>85</v>
      </c>
      <c r="AY320" s="16" t="s">
        <v>161</v>
      </c>
      <c r="BE320" s="143">
        <f t="shared" si="48"/>
        <v>28800</v>
      </c>
      <c r="BF320" s="143">
        <f t="shared" si="49"/>
        <v>0</v>
      </c>
      <c r="BG320" s="143">
        <f t="shared" si="50"/>
        <v>0</v>
      </c>
      <c r="BH320" s="143">
        <f t="shared" si="51"/>
        <v>0</v>
      </c>
      <c r="BI320" s="143">
        <f t="shared" si="52"/>
        <v>0</v>
      </c>
      <c r="BJ320" s="16" t="s">
        <v>85</v>
      </c>
      <c r="BK320" s="143">
        <f t="shared" si="53"/>
        <v>28800</v>
      </c>
      <c r="BL320" s="16" t="s">
        <v>765</v>
      </c>
      <c r="BM320" s="142" t="s">
        <v>1916</v>
      </c>
    </row>
    <row r="321" spans="2:65" s="1" customFormat="1" ht="16.5" customHeight="1">
      <c r="B321" s="31"/>
      <c r="C321" s="131" t="s">
        <v>1208</v>
      </c>
      <c r="D321" s="131" t="s">
        <v>164</v>
      </c>
      <c r="E321" s="132" t="s">
        <v>2855</v>
      </c>
      <c r="F321" s="133" t="s">
        <v>2856</v>
      </c>
      <c r="G321" s="134" t="s">
        <v>614</v>
      </c>
      <c r="H321" s="135">
        <v>35</v>
      </c>
      <c r="I321" s="136">
        <v>18</v>
      </c>
      <c r="J321" s="137">
        <f t="shared" si="44"/>
        <v>630</v>
      </c>
      <c r="K321" s="133" t="s">
        <v>1</v>
      </c>
      <c r="L321" s="31"/>
      <c r="M321" s="138" t="s">
        <v>1</v>
      </c>
      <c r="N321" s="139" t="s">
        <v>42</v>
      </c>
      <c r="P321" s="140">
        <f t="shared" si="45"/>
        <v>0</v>
      </c>
      <c r="Q321" s="140">
        <v>0</v>
      </c>
      <c r="R321" s="140">
        <f t="shared" si="46"/>
        <v>0</v>
      </c>
      <c r="S321" s="140">
        <v>0</v>
      </c>
      <c r="T321" s="141">
        <f t="shared" si="47"/>
        <v>0</v>
      </c>
      <c r="AR321" s="142" t="s">
        <v>765</v>
      </c>
      <c r="AT321" s="142" t="s">
        <v>164</v>
      </c>
      <c r="AU321" s="142" t="s">
        <v>85</v>
      </c>
      <c r="AY321" s="16" t="s">
        <v>161</v>
      </c>
      <c r="BE321" s="143">
        <f t="shared" si="48"/>
        <v>630</v>
      </c>
      <c r="BF321" s="143">
        <f t="shared" si="49"/>
        <v>0</v>
      </c>
      <c r="BG321" s="143">
        <f t="shared" si="50"/>
        <v>0</v>
      </c>
      <c r="BH321" s="143">
        <f t="shared" si="51"/>
        <v>0</v>
      </c>
      <c r="BI321" s="143">
        <f t="shared" si="52"/>
        <v>0</v>
      </c>
      <c r="BJ321" s="16" t="s">
        <v>85</v>
      </c>
      <c r="BK321" s="143">
        <f t="shared" si="53"/>
        <v>630</v>
      </c>
      <c r="BL321" s="16" t="s">
        <v>765</v>
      </c>
      <c r="BM321" s="142" t="s">
        <v>1924</v>
      </c>
    </row>
    <row r="322" spans="2:65" s="1" customFormat="1" ht="16.5" customHeight="1">
      <c r="B322" s="31"/>
      <c r="C322" s="131" t="s">
        <v>1212</v>
      </c>
      <c r="D322" s="131" t="s">
        <v>164</v>
      </c>
      <c r="E322" s="132" t="s">
        <v>2857</v>
      </c>
      <c r="F322" s="133" t="s">
        <v>2858</v>
      </c>
      <c r="G322" s="134" t="s">
        <v>614</v>
      </c>
      <c r="H322" s="135">
        <v>55</v>
      </c>
      <c r="I322" s="136">
        <v>18</v>
      </c>
      <c r="J322" s="137">
        <f t="shared" si="44"/>
        <v>990</v>
      </c>
      <c r="K322" s="133" t="s">
        <v>1</v>
      </c>
      <c r="L322" s="31"/>
      <c r="M322" s="138" t="s">
        <v>1</v>
      </c>
      <c r="N322" s="139" t="s">
        <v>42</v>
      </c>
      <c r="P322" s="140">
        <f t="shared" si="45"/>
        <v>0</v>
      </c>
      <c r="Q322" s="140">
        <v>0</v>
      </c>
      <c r="R322" s="140">
        <f t="shared" si="46"/>
        <v>0</v>
      </c>
      <c r="S322" s="140">
        <v>0</v>
      </c>
      <c r="T322" s="141">
        <f t="shared" si="47"/>
        <v>0</v>
      </c>
      <c r="AR322" s="142" t="s">
        <v>765</v>
      </c>
      <c r="AT322" s="142" t="s">
        <v>164</v>
      </c>
      <c r="AU322" s="142" t="s">
        <v>85</v>
      </c>
      <c r="AY322" s="16" t="s">
        <v>161</v>
      </c>
      <c r="BE322" s="143">
        <f t="shared" si="48"/>
        <v>990</v>
      </c>
      <c r="BF322" s="143">
        <f t="shared" si="49"/>
        <v>0</v>
      </c>
      <c r="BG322" s="143">
        <f t="shared" si="50"/>
        <v>0</v>
      </c>
      <c r="BH322" s="143">
        <f t="shared" si="51"/>
        <v>0</v>
      </c>
      <c r="BI322" s="143">
        <f t="shared" si="52"/>
        <v>0</v>
      </c>
      <c r="BJ322" s="16" t="s">
        <v>85</v>
      </c>
      <c r="BK322" s="143">
        <f t="shared" si="53"/>
        <v>990</v>
      </c>
      <c r="BL322" s="16" t="s">
        <v>765</v>
      </c>
      <c r="BM322" s="142" t="s">
        <v>1933</v>
      </c>
    </row>
    <row r="323" spans="2:65" s="1" customFormat="1" ht="16.5" customHeight="1">
      <c r="B323" s="31"/>
      <c r="C323" s="131" t="s">
        <v>1216</v>
      </c>
      <c r="D323" s="131" t="s">
        <v>164</v>
      </c>
      <c r="E323" s="132" t="s">
        <v>2859</v>
      </c>
      <c r="F323" s="133" t="s">
        <v>2860</v>
      </c>
      <c r="G323" s="134" t="s">
        <v>614</v>
      </c>
      <c r="H323" s="135">
        <v>150</v>
      </c>
      <c r="I323" s="136">
        <v>18</v>
      </c>
      <c r="J323" s="137">
        <f t="shared" si="44"/>
        <v>2700</v>
      </c>
      <c r="K323" s="133" t="s">
        <v>1</v>
      </c>
      <c r="L323" s="31"/>
      <c r="M323" s="138" t="s">
        <v>1</v>
      </c>
      <c r="N323" s="139" t="s">
        <v>42</v>
      </c>
      <c r="P323" s="140">
        <f t="shared" si="45"/>
        <v>0</v>
      </c>
      <c r="Q323" s="140">
        <v>0</v>
      </c>
      <c r="R323" s="140">
        <f t="shared" si="46"/>
        <v>0</v>
      </c>
      <c r="S323" s="140">
        <v>0</v>
      </c>
      <c r="T323" s="141">
        <f t="shared" si="47"/>
        <v>0</v>
      </c>
      <c r="AR323" s="142" t="s">
        <v>765</v>
      </c>
      <c r="AT323" s="142" t="s">
        <v>164</v>
      </c>
      <c r="AU323" s="142" t="s">
        <v>85</v>
      </c>
      <c r="AY323" s="16" t="s">
        <v>161</v>
      </c>
      <c r="BE323" s="143">
        <f t="shared" si="48"/>
        <v>2700</v>
      </c>
      <c r="BF323" s="143">
        <f t="shared" si="49"/>
        <v>0</v>
      </c>
      <c r="BG323" s="143">
        <f t="shared" si="50"/>
        <v>0</v>
      </c>
      <c r="BH323" s="143">
        <f t="shared" si="51"/>
        <v>0</v>
      </c>
      <c r="BI323" s="143">
        <f t="shared" si="52"/>
        <v>0</v>
      </c>
      <c r="BJ323" s="16" t="s">
        <v>85</v>
      </c>
      <c r="BK323" s="143">
        <f t="shared" si="53"/>
        <v>2700</v>
      </c>
      <c r="BL323" s="16" t="s">
        <v>765</v>
      </c>
      <c r="BM323" s="142" t="s">
        <v>1944</v>
      </c>
    </row>
    <row r="324" spans="2:65" s="1" customFormat="1" ht="21.75" customHeight="1">
      <c r="B324" s="31"/>
      <c r="C324" s="131" t="s">
        <v>1221</v>
      </c>
      <c r="D324" s="131" t="s">
        <v>164</v>
      </c>
      <c r="E324" s="132" t="s">
        <v>2861</v>
      </c>
      <c r="F324" s="133" t="s">
        <v>2862</v>
      </c>
      <c r="G324" s="134" t="s">
        <v>614</v>
      </c>
      <c r="H324" s="135">
        <v>785</v>
      </c>
      <c r="I324" s="136">
        <v>27</v>
      </c>
      <c r="J324" s="137">
        <f t="shared" si="44"/>
        <v>21195</v>
      </c>
      <c r="K324" s="133" t="s">
        <v>1</v>
      </c>
      <c r="L324" s="31"/>
      <c r="M324" s="138" t="s">
        <v>1</v>
      </c>
      <c r="N324" s="139" t="s">
        <v>42</v>
      </c>
      <c r="P324" s="140">
        <f t="shared" si="45"/>
        <v>0</v>
      </c>
      <c r="Q324" s="140">
        <v>0</v>
      </c>
      <c r="R324" s="140">
        <f t="shared" si="46"/>
        <v>0</v>
      </c>
      <c r="S324" s="140">
        <v>0</v>
      </c>
      <c r="T324" s="141">
        <f t="shared" si="47"/>
        <v>0</v>
      </c>
      <c r="AR324" s="142" t="s">
        <v>765</v>
      </c>
      <c r="AT324" s="142" t="s">
        <v>164</v>
      </c>
      <c r="AU324" s="142" t="s">
        <v>85</v>
      </c>
      <c r="AY324" s="16" t="s">
        <v>161</v>
      </c>
      <c r="BE324" s="143">
        <f t="shared" si="48"/>
        <v>21195</v>
      </c>
      <c r="BF324" s="143">
        <f t="shared" si="49"/>
        <v>0</v>
      </c>
      <c r="BG324" s="143">
        <f t="shared" si="50"/>
        <v>0</v>
      </c>
      <c r="BH324" s="143">
        <f t="shared" si="51"/>
        <v>0</v>
      </c>
      <c r="BI324" s="143">
        <f t="shared" si="52"/>
        <v>0</v>
      </c>
      <c r="BJ324" s="16" t="s">
        <v>85</v>
      </c>
      <c r="BK324" s="143">
        <f t="shared" si="53"/>
        <v>21195</v>
      </c>
      <c r="BL324" s="16" t="s">
        <v>765</v>
      </c>
      <c r="BM324" s="142" t="s">
        <v>1954</v>
      </c>
    </row>
    <row r="325" spans="2:65" s="1" customFormat="1" ht="16.5" customHeight="1">
      <c r="B325" s="31"/>
      <c r="C325" s="131" t="s">
        <v>1225</v>
      </c>
      <c r="D325" s="131" t="s">
        <v>164</v>
      </c>
      <c r="E325" s="132" t="s">
        <v>2863</v>
      </c>
      <c r="F325" s="133" t="s">
        <v>2864</v>
      </c>
      <c r="G325" s="134" t="s">
        <v>614</v>
      </c>
      <c r="H325" s="135">
        <v>210</v>
      </c>
      <c r="I325" s="136">
        <v>18</v>
      </c>
      <c r="J325" s="137">
        <f t="shared" si="44"/>
        <v>3780</v>
      </c>
      <c r="K325" s="133" t="s">
        <v>1</v>
      </c>
      <c r="L325" s="31"/>
      <c r="M325" s="138" t="s">
        <v>1</v>
      </c>
      <c r="N325" s="139" t="s">
        <v>42</v>
      </c>
      <c r="P325" s="140">
        <f t="shared" si="45"/>
        <v>0</v>
      </c>
      <c r="Q325" s="140">
        <v>0</v>
      </c>
      <c r="R325" s="140">
        <f t="shared" si="46"/>
        <v>0</v>
      </c>
      <c r="S325" s="140">
        <v>0</v>
      </c>
      <c r="T325" s="141">
        <f t="shared" si="47"/>
        <v>0</v>
      </c>
      <c r="AR325" s="142" t="s">
        <v>765</v>
      </c>
      <c r="AT325" s="142" t="s">
        <v>164</v>
      </c>
      <c r="AU325" s="142" t="s">
        <v>85</v>
      </c>
      <c r="AY325" s="16" t="s">
        <v>161</v>
      </c>
      <c r="BE325" s="143">
        <f t="shared" si="48"/>
        <v>3780</v>
      </c>
      <c r="BF325" s="143">
        <f t="shared" si="49"/>
        <v>0</v>
      </c>
      <c r="BG325" s="143">
        <f t="shared" si="50"/>
        <v>0</v>
      </c>
      <c r="BH325" s="143">
        <f t="shared" si="51"/>
        <v>0</v>
      </c>
      <c r="BI325" s="143">
        <f t="shared" si="52"/>
        <v>0</v>
      </c>
      <c r="BJ325" s="16" t="s">
        <v>85</v>
      </c>
      <c r="BK325" s="143">
        <f t="shared" si="53"/>
        <v>3780</v>
      </c>
      <c r="BL325" s="16" t="s">
        <v>765</v>
      </c>
      <c r="BM325" s="142" t="s">
        <v>1964</v>
      </c>
    </row>
    <row r="326" spans="2:65" s="1" customFormat="1" ht="21.75" customHeight="1">
      <c r="B326" s="31"/>
      <c r="C326" s="131" t="s">
        <v>1229</v>
      </c>
      <c r="D326" s="131" t="s">
        <v>164</v>
      </c>
      <c r="E326" s="132" t="s">
        <v>2865</v>
      </c>
      <c r="F326" s="133" t="s">
        <v>2866</v>
      </c>
      <c r="G326" s="134" t="s">
        <v>1665</v>
      </c>
      <c r="H326" s="135">
        <v>370</v>
      </c>
      <c r="I326" s="136">
        <v>18</v>
      </c>
      <c r="J326" s="137">
        <f t="shared" si="44"/>
        <v>6660</v>
      </c>
      <c r="K326" s="133" t="s">
        <v>1</v>
      </c>
      <c r="L326" s="31"/>
      <c r="M326" s="138" t="s">
        <v>1</v>
      </c>
      <c r="N326" s="139" t="s">
        <v>42</v>
      </c>
      <c r="P326" s="140">
        <f t="shared" si="45"/>
        <v>0</v>
      </c>
      <c r="Q326" s="140">
        <v>0</v>
      </c>
      <c r="R326" s="140">
        <f t="shared" si="46"/>
        <v>0</v>
      </c>
      <c r="S326" s="140">
        <v>0</v>
      </c>
      <c r="T326" s="141">
        <f t="shared" si="47"/>
        <v>0</v>
      </c>
      <c r="AR326" s="142" t="s">
        <v>765</v>
      </c>
      <c r="AT326" s="142" t="s">
        <v>164</v>
      </c>
      <c r="AU326" s="142" t="s">
        <v>85</v>
      </c>
      <c r="AY326" s="16" t="s">
        <v>161</v>
      </c>
      <c r="BE326" s="143">
        <f t="shared" si="48"/>
        <v>6660</v>
      </c>
      <c r="BF326" s="143">
        <f t="shared" si="49"/>
        <v>0</v>
      </c>
      <c r="BG326" s="143">
        <f t="shared" si="50"/>
        <v>0</v>
      </c>
      <c r="BH326" s="143">
        <f t="shared" si="51"/>
        <v>0</v>
      </c>
      <c r="BI326" s="143">
        <f t="shared" si="52"/>
        <v>0</v>
      </c>
      <c r="BJ326" s="16" t="s">
        <v>85</v>
      </c>
      <c r="BK326" s="143">
        <f t="shared" si="53"/>
        <v>6660</v>
      </c>
      <c r="BL326" s="16" t="s">
        <v>765</v>
      </c>
      <c r="BM326" s="142" t="s">
        <v>1976</v>
      </c>
    </row>
    <row r="327" spans="2:65" s="1" customFormat="1" ht="21.75" customHeight="1">
      <c r="B327" s="31"/>
      <c r="C327" s="131" t="s">
        <v>1234</v>
      </c>
      <c r="D327" s="131" t="s">
        <v>164</v>
      </c>
      <c r="E327" s="132" t="s">
        <v>2867</v>
      </c>
      <c r="F327" s="133" t="s">
        <v>2868</v>
      </c>
      <c r="G327" s="134" t="s">
        <v>614</v>
      </c>
      <c r="H327" s="135">
        <v>995</v>
      </c>
      <c r="I327" s="136">
        <v>36</v>
      </c>
      <c r="J327" s="137">
        <f t="shared" si="44"/>
        <v>35820</v>
      </c>
      <c r="K327" s="133" t="s">
        <v>1</v>
      </c>
      <c r="L327" s="31"/>
      <c r="M327" s="138" t="s">
        <v>1</v>
      </c>
      <c r="N327" s="139" t="s">
        <v>42</v>
      </c>
      <c r="P327" s="140">
        <f t="shared" si="45"/>
        <v>0</v>
      </c>
      <c r="Q327" s="140">
        <v>0</v>
      </c>
      <c r="R327" s="140">
        <f t="shared" si="46"/>
        <v>0</v>
      </c>
      <c r="S327" s="140">
        <v>0</v>
      </c>
      <c r="T327" s="141">
        <f t="shared" si="47"/>
        <v>0</v>
      </c>
      <c r="AR327" s="142" t="s">
        <v>765</v>
      </c>
      <c r="AT327" s="142" t="s">
        <v>164</v>
      </c>
      <c r="AU327" s="142" t="s">
        <v>85</v>
      </c>
      <c r="AY327" s="16" t="s">
        <v>161</v>
      </c>
      <c r="BE327" s="143">
        <f t="shared" si="48"/>
        <v>35820</v>
      </c>
      <c r="BF327" s="143">
        <f t="shared" si="49"/>
        <v>0</v>
      </c>
      <c r="BG327" s="143">
        <f t="shared" si="50"/>
        <v>0</v>
      </c>
      <c r="BH327" s="143">
        <f t="shared" si="51"/>
        <v>0</v>
      </c>
      <c r="BI327" s="143">
        <f t="shared" si="52"/>
        <v>0</v>
      </c>
      <c r="BJ327" s="16" t="s">
        <v>85</v>
      </c>
      <c r="BK327" s="143">
        <f t="shared" si="53"/>
        <v>35820</v>
      </c>
      <c r="BL327" s="16" t="s">
        <v>765</v>
      </c>
      <c r="BM327" s="142" t="s">
        <v>1987</v>
      </c>
    </row>
    <row r="328" spans="2:65" s="1" customFormat="1" ht="21.75" customHeight="1">
      <c r="B328" s="31"/>
      <c r="C328" s="131" t="s">
        <v>1238</v>
      </c>
      <c r="D328" s="131" t="s">
        <v>164</v>
      </c>
      <c r="E328" s="132" t="s">
        <v>2869</v>
      </c>
      <c r="F328" s="133" t="s">
        <v>2870</v>
      </c>
      <c r="G328" s="134" t="s">
        <v>614</v>
      </c>
      <c r="H328" s="135">
        <v>150</v>
      </c>
      <c r="I328" s="136">
        <v>44.1</v>
      </c>
      <c r="J328" s="137">
        <f t="shared" si="44"/>
        <v>6615</v>
      </c>
      <c r="K328" s="133" t="s">
        <v>1</v>
      </c>
      <c r="L328" s="31"/>
      <c r="M328" s="138" t="s">
        <v>1</v>
      </c>
      <c r="N328" s="139" t="s">
        <v>42</v>
      </c>
      <c r="P328" s="140">
        <f t="shared" si="45"/>
        <v>0</v>
      </c>
      <c r="Q328" s="140">
        <v>4.5300000000000002E-3</v>
      </c>
      <c r="R328" s="140">
        <f t="shared" si="46"/>
        <v>0.67949999999999999</v>
      </c>
      <c r="S328" s="140">
        <v>0</v>
      </c>
      <c r="T328" s="141">
        <f t="shared" si="47"/>
        <v>0</v>
      </c>
      <c r="AR328" s="142" t="s">
        <v>765</v>
      </c>
      <c r="AT328" s="142" t="s">
        <v>164</v>
      </c>
      <c r="AU328" s="142" t="s">
        <v>85</v>
      </c>
      <c r="AY328" s="16" t="s">
        <v>161</v>
      </c>
      <c r="BE328" s="143">
        <f t="shared" si="48"/>
        <v>6615</v>
      </c>
      <c r="BF328" s="143">
        <f t="shared" si="49"/>
        <v>0</v>
      </c>
      <c r="BG328" s="143">
        <f t="shared" si="50"/>
        <v>0</v>
      </c>
      <c r="BH328" s="143">
        <f t="shared" si="51"/>
        <v>0</v>
      </c>
      <c r="BI328" s="143">
        <f t="shared" si="52"/>
        <v>0</v>
      </c>
      <c r="BJ328" s="16" t="s">
        <v>85</v>
      </c>
      <c r="BK328" s="143">
        <f t="shared" si="53"/>
        <v>6615</v>
      </c>
      <c r="BL328" s="16" t="s">
        <v>765</v>
      </c>
      <c r="BM328" s="142" t="s">
        <v>1998</v>
      </c>
    </row>
    <row r="329" spans="2:65" s="1" customFormat="1" ht="24.2" customHeight="1">
      <c r="B329" s="31"/>
      <c r="C329" s="131" t="s">
        <v>1242</v>
      </c>
      <c r="D329" s="131" t="s">
        <v>164</v>
      </c>
      <c r="E329" s="132" t="s">
        <v>2871</v>
      </c>
      <c r="F329" s="133" t="s">
        <v>2872</v>
      </c>
      <c r="G329" s="134" t="s">
        <v>614</v>
      </c>
      <c r="H329" s="135">
        <v>55</v>
      </c>
      <c r="I329" s="136">
        <v>127.8</v>
      </c>
      <c r="J329" s="137">
        <f t="shared" si="44"/>
        <v>7029</v>
      </c>
      <c r="K329" s="133" t="s">
        <v>1</v>
      </c>
      <c r="L329" s="31"/>
      <c r="M329" s="138" t="s">
        <v>1</v>
      </c>
      <c r="N329" s="139" t="s">
        <v>42</v>
      </c>
      <c r="P329" s="140">
        <f t="shared" si="45"/>
        <v>0</v>
      </c>
      <c r="Q329" s="140">
        <v>0</v>
      </c>
      <c r="R329" s="140">
        <f t="shared" si="46"/>
        <v>0</v>
      </c>
      <c r="S329" s="140">
        <v>0</v>
      </c>
      <c r="T329" s="141">
        <f t="shared" si="47"/>
        <v>0</v>
      </c>
      <c r="AR329" s="142" t="s">
        <v>765</v>
      </c>
      <c r="AT329" s="142" t="s">
        <v>164</v>
      </c>
      <c r="AU329" s="142" t="s">
        <v>85</v>
      </c>
      <c r="AY329" s="16" t="s">
        <v>161</v>
      </c>
      <c r="BE329" s="143">
        <f t="shared" si="48"/>
        <v>7029</v>
      </c>
      <c r="BF329" s="143">
        <f t="shared" si="49"/>
        <v>0</v>
      </c>
      <c r="BG329" s="143">
        <f t="shared" si="50"/>
        <v>0</v>
      </c>
      <c r="BH329" s="143">
        <f t="shared" si="51"/>
        <v>0</v>
      </c>
      <c r="BI329" s="143">
        <f t="shared" si="52"/>
        <v>0</v>
      </c>
      <c r="BJ329" s="16" t="s">
        <v>85</v>
      </c>
      <c r="BK329" s="143">
        <f t="shared" si="53"/>
        <v>7029</v>
      </c>
      <c r="BL329" s="16" t="s">
        <v>765</v>
      </c>
      <c r="BM329" s="142" t="s">
        <v>2010</v>
      </c>
    </row>
    <row r="330" spans="2:65" s="1" customFormat="1" ht="24.2" customHeight="1">
      <c r="B330" s="31"/>
      <c r="C330" s="131" t="s">
        <v>1247</v>
      </c>
      <c r="D330" s="131" t="s">
        <v>164</v>
      </c>
      <c r="E330" s="132" t="s">
        <v>2873</v>
      </c>
      <c r="F330" s="133" t="s">
        <v>2874</v>
      </c>
      <c r="G330" s="134" t="s">
        <v>614</v>
      </c>
      <c r="H330" s="135">
        <v>35</v>
      </c>
      <c r="I330" s="136">
        <v>189</v>
      </c>
      <c r="J330" s="137">
        <f t="shared" si="44"/>
        <v>6615</v>
      </c>
      <c r="K330" s="133" t="s">
        <v>1</v>
      </c>
      <c r="L330" s="31"/>
      <c r="M330" s="138" t="s">
        <v>1</v>
      </c>
      <c r="N330" s="139" t="s">
        <v>42</v>
      </c>
      <c r="P330" s="140">
        <f t="shared" si="45"/>
        <v>0</v>
      </c>
      <c r="Q330" s="140">
        <v>0</v>
      </c>
      <c r="R330" s="140">
        <f t="shared" si="46"/>
        <v>0</v>
      </c>
      <c r="S330" s="140">
        <v>0</v>
      </c>
      <c r="T330" s="141">
        <f t="shared" si="47"/>
        <v>0</v>
      </c>
      <c r="AR330" s="142" t="s">
        <v>765</v>
      </c>
      <c r="AT330" s="142" t="s">
        <v>164</v>
      </c>
      <c r="AU330" s="142" t="s">
        <v>85</v>
      </c>
      <c r="AY330" s="16" t="s">
        <v>161</v>
      </c>
      <c r="BE330" s="143">
        <f t="shared" si="48"/>
        <v>6615</v>
      </c>
      <c r="BF330" s="143">
        <f t="shared" si="49"/>
        <v>0</v>
      </c>
      <c r="BG330" s="143">
        <f t="shared" si="50"/>
        <v>0</v>
      </c>
      <c r="BH330" s="143">
        <f t="shared" si="51"/>
        <v>0</v>
      </c>
      <c r="BI330" s="143">
        <f t="shared" si="52"/>
        <v>0</v>
      </c>
      <c r="BJ330" s="16" t="s">
        <v>85</v>
      </c>
      <c r="BK330" s="143">
        <f t="shared" si="53"/>
        <v>6615</v>
      </c>
      <c r="BL330" s="16" t="s">
        <v>765</v>
      </c>
      <c r="BM330" s="142" t="s">
        <v>2020</v>
      </c>
    </row>
    <row r="331" spans="2:65" s="1" customFormat="1" ht="16.5" customHeight="1">
      <c r="B331" s="31"/>
      <c r="C331" s="131" t="s">
        <v>1251</v>
      </c>
      <c r="D331" s="131" t="s">
        <v>164</v>
      </c>
      <c r="E331" s="132" t="s">
        <v>2875</v>
      </c>
      <c r="F331" s="133" t="s">
        <v>2876</v>
      </c>
      <c r="G331" s="134" t="s">
        <v>614</v>
      </c>
      <c r="H331" s="135">
        <v>1235</v>
      </c>
      <c r="I331" s="136">
        <v>9</v>
      </c>
      <c r="J331" s="137">
        <f t="shared" si="44"/>
        <v>11115</v>
      </c>
      <c r="K331" s="133" t="s">
        <v>1</v>
      </c>
      <c r="L331" s="31"/>
      <c r="M331" s="138" t="s">
        <v>1</v>
      </c>
      <c r="N331" s="139" t="s">
        <v>42</v>
      </c>
      <c r="P331" s="140">
        <f t="shared" si="45"/>
        <v>0</v>
      </c>
      <c r="Q331" s="140">
        <v>0</v>
      </c>
      <c r="R331" s="140">
        <f t="shared" si="46"/>
        <v>0</v>
      </c>
      <c r="S331" s="140">
        <v>0</v>
      </c>
      <c r="T331" s="141">
        <f t="shared" si="47"/>
        <v>0</v>
      </c>
      <c r="AR331" s="142" t="s">
        <v>765</v>
      </c>
      <c r="AT331" s="142" t="s">
        <v>164</v>
      </c>
      <c r="AU331" s="142" t="s">
        <v>85</v>
      </c>
      <c r="AY331" s="16" t="s">
        <v>161</v>
      </c>
      <c r="BE331" s="143">
        <f t="shared" si="48"/>
        <v>11115</v>
      </c>
      <c r="BF331" s="143">
        <f t="shared" si="49"/>
        <v>0</v>
      </c>
      <c r="BG331" s="143">
        <f t="shared" si="50"/>
        <v>0</v>
      </c>
      <c r="BH331" s="143">
        <f t="shared" si="51"/>
        <v>0</v>
      </c>
      <c r="BI331" s="143">
        <f t="shared" si="52"/>
        <v>0</v>
      </c>
      <c r="BJ331" s="16" t="s">
        <v>85</v>
      </c>
      <c r="BK331" s="143">
        <f t="shared" si="53"/>
        <v>11115</v>
      </c>
      <c r="BL331" s="16" t="s">
        <v>765</v>
      </c>
      <c r="BM331" s="142" t="s">
        <v>2029</v>
      </c>
    </row>
    <row r="332" spans="2:65" s="1" customFormat="1" ht="16.5" customHeight="1">
      <c r="B332" s="31"/>
      <c r="C332" s="131" t="s">
        <v>1255</v>
      </c>
      <c r="D332" s="131" t="s">
        <v>164</v>
      </c>
      <c r="E332" s="132" t="s">
        <v>2877</v>
      </c>
      <c r="F332" s="133" t="s">
        <v>2878</v>
      </c>
      <c r="G332" s="134" t="s">
        <v>1665</v>
      </c>
      <c r="H332" s="135">
        <v>370</v>
      </c>
      <c r="I332" s="136">
        <v>36</v>
      </c>
      <c r="J332" s="137">
        <f t="shared" si="44"/>
        <v>13320</v>
      </c>
      <c r="K332" s="133" t="s">
        <v>1</v>
      </c>
      <c r="L332" s="31"/>
      <c r="M332" s="138" t="s">
        <v>1</v>
      </c>
      <c r="N332" s="139" t="s">
        <v>42</v>
      </c>
      <c r="P332" s="140">
        <f t="shared" si="45"/>
        <v>0</v>
      </c>
      <c r="Q332" s="140">
        <v>0</v>
      </c>
      <c r="R332" s="140">
        <f t="shared" si="46"/>
        <v>0</v>
      </c>
      <c r="S332" s="140">
        <v>0</v>
      </c>
      <c r="T332" s="141">
        <f t="shared" si="47"/>
        <v>0</v>
      </c>
      <c r="AR332" s="142" t="s">
        <v>765</v>
      </c>
      <c r="AT332" s="142" t="s">
        <v>164</v>
      </c>
      <c r="AU332" s="142" t="s">
        <v>85</v>
      </c>
      <c r="AY332" s="16" t="s">
        <v>161</v>
      </c>
      <c r="BE332" s="143">
        <f t="shared" si="48"/>
        <v>13320</v>
      </c>
      <c r="BF332" s="143">
        <f t="shared" si="49"/>
        <v>0</v>
      </c>
      <c r="BG332" s="143">
        <f t="shared" si="50"/>
        <v>0</v>
      </c>
      <c r="BH332" s="143">
        <f t="shared" si="51"/>
        <v>0</v>
      </c>
      <c r="BI332" s="143">
        <f t="shared" si="52"/>
        <v>0</v>
      </c>
      <c r="BJ332" s="16" t="s">
        <v>85</v>
      </c>
      <c r="BK332" s="143">
        <f t="shared" si="53"/>
        <v>13320</v>
      </c>
      <c r="BL332" s="16" t="s">
        <v>765</v>
      </c>
      <c r="BM332" s="142" t="s">
        <v>2043</v>
      </c>
    </row>
    <row r="333" spans="2:65" s="1" customFormat="1" ht="24.2" customHeight="1">
      <c r="B333" s="31"/>
      <c r="C333" s="131" t="s">
        <v>1260</v>
      </c>
      <c r="D333" s="131" t="s">
        <v>164</v>
      </c>
      <c r="E333" s="132" t="s">
        <v>2879</v>
      </c>
      <c r="F333" s="133" t="s">
        <v>2880</v>
      </c>
      <c r="G333" s="134" t="s">
        <v>614</v>
      </c>
      <c r="H333" s="135">
        <v>15</v>
      </c>
      <c r="I333" s="136">
        <v>1260</v>
      </c>
      <c r="J333" s="137">
        <f t="shared" si="44"/>
        <v>18900</v>
      </c>
      <c r="K333" s="133" t="s">
        <v>1</v>
      </c>
      <c r="L333" s="31"/>
      <c r="M333" s="138" t="s">
        <v>1</v>
      </c>
      <c r="N333" s="139" t="s">
        <v>42</v>
      </c>
      <c r="P333" s="140">
        <f t="shared" si="45"/>
        <v>0</v>
      </c>
      <c r="Q333" s="140">
        <v>0</v>
      </c>
      <c r="R333" s="140">
        <f t="shared" si="46"/>
        <v>0</v>
      </c>
      <c r="S333" s="140">
        <v>0</v>
      </c>
      <c r="T333" s="141">
        <f t="shared" si="47"/>
        <v>0</v>
      </c>
      <c r="AR333" s="142" t="s">
        <v>765</v>
      </c>
      <c r="AT333" s="142" t="s">
        <v>164</v>
      </c>
      <c r="AU333" s="142" t="s">
        <v>85</v>
      </c>
      <c r="AY333" s="16" t="s">
        <v>161</v>
      </c>
      <c r="BE333" s="143">
        <f t="shared" si="48"/>
        <v>18900</v>
      </c>
      <c r="BF333" s="143">
        <f t="shared" si="49"/>
        <v>0</v>
      </c>
      <c r="BG333" s="143">
        <f t="shared" si="50"/>
        <v>0</v>
      </c>
      <c r="BH333" s="143">
        <f t="shared" si="51"/>
        <v>0</v>
      </c>
      <c r="BI333" s="143">
        <f t="shared" si="52"/>
        <v>0</v>
      </c>
      <c r="BJ333" s="16" t="s">
        <v>85</v>
      </c>
      <c r="BK333" s="143">
        <f t="shared" si="53"/>
        <v>18900</v>
      </c>
      <c r="BL333" s="16" t="s">
        <v>765</v>
      </c>
      <c r="BM333" s="142" t="s">
        <v>2881</v>
      </c>
    </row>
    <row r="334" spans="2:65" s="1" customFormat="1" ht="21.75" customHeight="1">
      <c r="B334" s="31"/>
      <c r="C334" s="131" t="s">
        <v>1264</v>
      </c>
      <c r="D334" s="131" t="s">
        <v>164</v>
      </c>
      <c r="E334" s="132" t="s">
        <v>2882</v>
      </c>
      <c r="F334" s="133" t="s">
        <v>2883</v>
      </c>
      <c r="G334" s="134" t="s">
        <v>1665</v>
      </c>
      <c r="H334" s="135">
        <v>45</v>
      </c>
      <c r="I334" s="136">
        <v>180</v>
      </c>
      <c r="J334" s="137">
        <f t="shared" si="44"/>
        <v>8100</v>
      </c>
      <c r="K334" s="133" t="s">
        <v>1</v>
      </c>
      <c r="L334" s="31"/>
      <c r="M334" s="138" t="s">
        <v>1</v>
      </c>
      <c r="N334" s="139" t="s">
        <v>42</v>
      </c>
      <c r="P334" s="140">
        <f t="shared" si="45"/>
        <v>0</v>
      </c>
      <c r="Q334" s="140">
        <v>0</v>
      </c>
      <c r="R334" s="140">
        <f t="shared" si="46"/>
        <v>0</v>
      </c>
      <c r="S334" s="140">
        <v>0</v>
      </c>
      <c r="T334" s="141">
        <f t="shared" si="47"/>
        <v>0</v>
      </c>
      <c r="AR334" s="142" t="s">
        <v>765</v>
      </c>
      <c r="AT334" s="142" t="s">
        <v>164</v>
      </c>
      <c r="AU334" s="142" t="s">
        <v>85</v>
      </c>
      <c r="AY334" s="16" t="s">
        <v>161</v>
      </c>
      <c r="BE334" s="143">
        <f t="shared" si="48"/>
        <v>8100</v>
      </c>
      <c r="BF334" s="143">
        <f t="shared" si="49"/>
        <v>0</v>
      </c>
      <c r="BG334" s="143">
        <f t="shared" si="50"/>
        <v>0</v>
      </c>
      <c r="BH334" s="143">
        <f t="shared" si="51"/>
        <v>0</v>
      </c>
      <c r="BI334" s="143">
        <f t="shared" si="52"/>
        <v>0</v>
      </c>
      <c r="BJ334" s="16" t="s">
        <v>85</v>
      </c>
      <c r="BK334" s="143">
        <f t="shared" si="53"/>
        <v>8100</v>
      </c>
      <c r="BL334" s="16" t="s">
        <v>765</v>
      </c>
      <c r="BM334" s="142" t="s">
        <v>2884</v>
      </c>
    </row>
    <row r="335" spans="2:65" s="11" customFormat="1" ht="22.9" customHeight="1">
      <c r="B335" s="119"/>
      <c r="D335" s="120" t="s">
        <v>76</v>
      </c>
      <c r="E335" s="129" t="s">
        <v>2885</v>
      </c>
      <c r="F335" s="129" t="s">
        <v>2886</v>
      </c>
      <c r="I335" s="122"/>
      <c r="J335" s="130">
        <f>BK335</f>
        <v>0</v>
      </c>
      <c r="L335" s="119"/>
      <c r="M335" s="124"/>
      <c r="P335" s="125">
        <v>0</v>
      </c>
      <c r="R335" s="125">
        <v>0</v>
      </c>
      <c r="T335" s="126">
        <v>0</v>
      </c>
      <c r="AR335" s="120" t="s">
        <v>181</v>
      </c>
      <c r="AT335" s="127" t="s">
        <v>76</v>
      </c>
      <c r="AU335" s="127" t="s">
        <v>85</v>
      </c>
      <c r="AY335" s="120" t="s">
        <v>161</v>
      </c>
      <c r="BK335" s="128">
        <v>0</v>
      </c>
    </row>
    <row r="336" spans="2:65" s="11" customFormat="1" ht="25.9" customHeight="1">
      <c r="B336" s="119"/>
      <c r="D336" s="120" t="s">
        <v>76</v>
      </c>
      <c r="E336" s="121" t="s">
        <v>2887</v>
      </c>
      <c r="F336" s="121" t="s">
        <v>2888</v>
      </c>
      <c r="I336" s="122"/>
      <c r="J336" s="123">
        <f>BK336</f>
        <v>6300</v>
      </c>
      <c r="L336" s="119"/>
      <c r="M336" s="124"/>
      <c r="P336" s="125">
        <f>SUM(P337:P338)</f>
        <v>0</v>
      </c>
      <c r="R336" s="125">
        <f>SUM(R337:R338)</f>
        <v>0</v>
      </c>
      <c r="T336" s="126">
        <f>SUM(T337:T338)</f>
        <v>0</v>
      </c>
      <c r="AR336" s="120" t="s">
        <v>181</v>
      </c>
      <c r="AT336" s="127" t="s">
        <v>76</v>
      </c>
      <c r="AU336" s="127" t="s">
        <v>77</v>
      </c>
      <c r="AY336" s="120" t="s">
        <v>161</v>
      </c>
      <c r="BK336" s="128">
        <f>SUM(BK337:BK338)</f>
        <v>6300</v>
      </c>
    </row>
    <row r="337" spans="2:65" s="1" customFormat="1" ht="24.2" customHeight="1">
      <c r="B337" s="31"/>
      <c r="C337" s="131" t="s">
        <v>1268</v>
      </c>
      <c r="D337" s="131" t="s">
        <v>164</v>
      </c>
      <c r="E337" s="132" t="s">
        <v>2889</v>
      </c>
      <c r="F337" s="133" t="s">
        <v>2890</v>
      </c>
      <c r="G337" s="134" t="s">
        <v>2850</v>
      </c>
      <c r="H337" s="135">
        <v>20</v>
      </c>
      <c r="I337" s="136">
        <v>315</v>
      </c>
      <c r="J337" s="137">
        <f>ROUND(I337*H337,2)</f>
        <v>6300</v>
      </c>
      <c r="K337" s="133" t="s">
        <v>1</v>
      </c>
      <c r="L337" s="31"/>
      <c r="M337" s="138" t="s">
        <v>1</v>
      </c>
      <c r="N337" s="139" t="s">
        <v>42</v>
      </c>
      <c r="P337" s="140">
        <f>O337*H337</f>
        <v>0</v>
      </c>
      <c r="Q337" s="140">
        <v>0</v>
      </c>
      <c r="R337" s="140">
        <f>Q337*H337</f>
        <v>0</v>
      </c>
      <c r="S337" s="140">
        <v>0</v>
      </c>
      <c r="T337" s="141">
        <f>S337*H337</f>
        <v>0</v>
      </c>
      <c r="AR337" s="142" t="s">
        <v>765</v>
      </c>
      <c r="AT337" s="142" t="s">
        <v>164</v>
      </c>
      <c r="AU337" s="142" t="s">
        <v>85</v>
      </c>
      <c r="AY337" s="16" t="s">
        <v>161</v>
      </c>
      <c r="BE337" s="143">
        <f>IF(N337="základní",J337,0)</f>
        <v>6300</v>
      </c>
      <c r="BF337" s="143">
        <f>IF(N337="snížená",J337,0)</f>
        <v>0</v>
      </c>
      <c r="BG337" s="143">
        <f>IF(N337="zákl. přenesená",J337,0)</f>
        <v>0</v>
      </c>
      <c r="BH337" s="143">
        <f>IF(N337="sníž. přenesená",J337,0)</f>
        <v>0</v>
      </c>
      <c r="BI337" s="143">
        <f>IF(N337="nulová",J337,0)</f>
        <v>0</v>
      </c>
      <c r="BJ337" s="16" t="s">
        <v>85</v>
      </c>
      <c r="BK337" s="143">
        <f>ROUND(I337*H337,2)</f>
        <v>6300</v>
      </c>
      <c r="BL337" s="16" t="s">
        <v>765</v>
      </c>
      <c r="BM337" s="142" t="s">
        <v>2891</v>
      </c>
    </row>
    <row r="338" spans="2:65" s="11" customFormat="1" ht="22.9" customHeight="1">
      <c r="B338" s="119"/>
      <c r="D338" s="120" t="s">
        <v>76</v>
      </c>
      <c r="E338" s="129" t="s">
        <v>2892</v>
      </c>
      <c r="F338" s="129" t="s">
        <v>2893</v>
      </c>
      <c r="I338" s="122"/>
      <c r="J338" s="130">
        <f>BK338</f>
        <v>0</v>
      </c>
      <c r="L338" s="119"/>
      <c r="M338" s="124"/>
      <c r="P338" s="125">
        <v>0</v>
      </c>
      <c r="R338" s="125">
        <v>0</v>
      </c>
      <c r="T338" s="126">
        <v>0</v>
      </c>
      <c r="AR338" s="120" t="s">
        <v>181</v>
      </c>
      <c r="AT338" s="127" t="s">
        <v>76</v>
      </c>
      <c r="AU338" s="127" t="s">
        <v>85</v>
      </c>
      <c r="AY338" s="120" t="s">
        <v>161</v>
      </c>
      <c r="BK338" s="128">
        <v>0</v>
      </c>
    </row>
    <row r="339" spans="2:65" s="11" customFormat="1" ht="25.9" customHeight="1">
      <c r="B339" s="119"/>
      <c r="D339" s="120" t="s">
        <v>76</v>
      </c>
      <c r="E339" s="121" t="s">
        <v>2894</v>
      </c>
      <c r="F339" s="121" t="s">
        <v>2895</v>
      </c>
      <c r="I339" s="122"/>
      <c r="J339" s="123">
        <f>BK339</f>
        <v>236621.7</v>
      </c>
      <c r="L339" s="119"/>
      <c r="M339" s="124"/>
      <c r="P339" s="125">
        <f>SUM(P340:P377)</f>
        <v>0</v>
      </c>
      <c r="R339" s="125">
        <f>SUM(R340:R377)</f>
        <v>0</v>
      </c>
      <c r="T339" s="126">
        <f>SUM(T340:T377)</f>
        <v>0</v>
      </c>
      <c r="AR339" s="120" t="s">
        <v>181</v>
      </c>
      <c r="AT339" s="127" t="s">
        <v>76</v>
      </c>
      <c r="AU339" s="127" t="s">
        <v>77</v>
      </c>
      <c r="AY339" s="120" t="s">
        <v>161</v>
      </c>
      <c r="BK339" s="128">
        <f>SUM(BK340:BK377)</f>
        <v>236621.7</v>
      </c>
    </row>
    <row r="340" spans="2:65" s="1" customFormat="1" ht="21.75" customHeight="1">
      <c r="B340" s="31"/>
      <c r="C340" s="131" t="s">
        <v>1272</v>
      </c>
      <c r="D340" s="131" t="s">
        <v>164</v>
      </c>
      <c r="E340" s="132" t="s">
        <v>2896</v>
      </c>
      <c r="F340" s="133" t="s">
        <v>2897</v>
      </c>
      <c r="G340" s="134" t="s">
        <v>614</v>
      </c>
      <c r="H340" s="135">
        <v>108</v>
      </c>
      <c r="I340" s="136">
        <v>180</v>
      </c>
      <c r="J340" s="137">
        <f>ROUND(I340*H340,2)</f>
        <v>19440</v>
      </c>
      <c r="K340" s="133" t="s">
        <v>1</v>
      </c>
      <c r="L340" s="31"/>
      <c r="M340" s="138" t="s">
        <v>1</v>
      </c>
      <c r="N340" s="139" t="s">
        <v>42</v>
      </c>
      <c r="P340" s="140">
        <f>O340*H340</f>
        <v>0</v>
      </c>
      <c r="Q340" s="140">
        <v>0</v>
      </c>
      <c r="R340" s="140">
        <f>Q340*H340</f>
        <v>0</v>
      </c>
      <c r="S340" s="140">
        <v>0</v>
      </c>
      <c r="T340" s="141">
        <f>S340*H340</f>
        <v>0</v>
      </c>
      <c r="AR340" s="142" t="s">
        <v>765</v>
      </c>
      <c r="AT340" s="142" t="s">
        <v>164</v>
      </c>
      <c r="AU340" s="142" t="s">
        <v>85</v>
      </c>
      <c r="AY340" s="16" t="s">
        <v>161</v>
      </c>
      <c r="BE340" s="143">
        <f>IF(N340="základní",J340,0)</f>
        <v>19440</v>
      </c>
      <c r="BF340" s="143">
        <f>IF(N340="snížená",J340,0)</f>
        <v>0</v>
      </c>
      <c r="BG340" s="143">
        <f>IF(N340="zákl. přenesená",J340,0)</f>
        <v>0</v>
      </c>
      <c r="BH340" s="143">
        <f>IF(N340="sníž. přenesená",J340,0)</f>
        <v>0</v>
      </c>
      <c r="BI340" s="143">
        <f>IF(N340="nulová",J340,0)</f>
        <v>0</v>
      </c>
      <c r="BJ340" s="16" t="s">
        <v>85</v>
      </c>
      <c r="BK340" s="143">
        <f>ROUND(I340*H340,2)</f>
        <v>19440</v>
      </c>
      <c r="BL340" s="16" t="s">
        <v>765</v>
      </c>
      <c r="BM340" s="142" t="s">
        <v>2898</v>
      </c>
    </row>
    <row r="341" spans="2:65" s="1" customFormat="1" ht="21.75" customHeight="1">
      <c r="B341" s="31"/>
      <c r="C341" s="173" t="s">
        <v>1276</v>
      </c>
      <c r="D341" s="173" t="s">
        <v>614</v>
      </c>
      <c r="E341" s="174" t="s">
        <v>2899</v>
      </c>
      <c r="F341" s="175" t="s">
        <v>2897</v>
      </c>
      <c r="G341" s="176" t="s">
        <v>614</v>
      </c>
      <c r="H341" s="177">
        <v>108</v>
      </c>
      <c r="I341" s="136">
        <v>810</v>
      </c>
      <c r="J341" s="178">
        <f>ROUND(I341*H341,2)</f>
        <v>87480</v>
      </c>
      <c r="K341" s="175" t="s">
        <v>1</v>
      </c>
      <c r="L341" s="179"/>
      <c r="M341" s="180" t="s">
        <v>1</v>
      </c>
      <c r="N341" s="181" t="s">
        <v>42</v>
      </c>
      <c r="P341" s="140">
        <f>O341*H341</f>
        <v>0</v>
      </c>
      <c r="Q341" s="140">
        <v>0</v>
      </c>
      <c r="R341" s="140">
        <f>Q341*H341</f>
        <v>0</v>
      </c>
      <c r="S341" s="140">
        <v>0</v>
      </c>
      <c r="T341" s="141">
        <f>S341*H341</f>
        <v>0</v>
      </c>
      <c r="AR341" s="142" t="s">
        <v>1715</v>
      </c>
      <c r="AT341" s="142" t="s">
        <v>614</v>
      </c>
      <c r="AU341" s="142" t="s">
        <v>85</v>
      </c>
      <c r="AY341" s="16" t="s">
        <v>161</v>
      </c>
      <c r="BE341" s="143">
        <f>IF(N341="základní",J341,0)</f>
        <v>87480</v>
      </c>
      <c r="BF341" s="143">
        <f>IF(N341="snížená",J341,0)</f>
        <v>0</v>
      </c>
      <c r="BG341" s="143">
        <f>IF(N341="zákl. přenesená",J341,0)</f>
        <v>0</v>
      </c>
      <c r="BH341" s="143">
        <f>IF(N341="sníž. přenesená",J341,0)</f>
        <v>0</v>
      </c>
      <c r="BI341" s="143">
        <f>IF(N341="nulová",J341,0)</f>
        <v>0</v>
      </c>
      <c r="BJ341" s="16" t="s">
        <v>85</v>
      </c>
      <c r="BK341" s="143">
        <f>ROUND(I341*H341,2)</f>
        <v>87480</v>
      </c>
      <c r="BL341" s="16" t="s">
        <v>765</v>
      </c>
      <c r="BM341" s="142" t="s">
        <v>2900</v>
      </c>
    </row>
    <row r="342" spans="2:65" s="1" customFormat="1" ht="78">
      <c r="B342" s="31"/>
      <c r="D342" s="144" t="s">
        <v>171</v>
      </c>
      <c r="F342" s="145" t="s">
        <v>2901</v>
      </c>
      <c r="I342" s="146"/>
      <c r="L342" s="31"/>
      <c r="M342" s="147"/>
      <c r="T342" s="55"/>
      <c r="AT342" s="16" t="s">
        <v>171</v>
      </c>
      <c r="AU342" s="16" t="s">
        <v>85</v>
      </c>
    </row>
    <row r="343" spans="2:65" s="1" customFormat="1" ht="49.15" customHeight="1">
      <c r="B343" s="31"/>
      <c r="C343" s="131" t="s">
        <v>1280</v>
      </c>
      <c r="D343" s="131" t="s">
        <v>164</v>
      </c>
      <c r="E343" s="132" t="s">
        <v>2902</v>
      </c>
      <c r="F343" s="133" t="s">
        <v>2903</v>
      </c>
      <c r="G343" s="134" t="s">
        <v>1665</v>
      </c>
      <c r="H343" s="135">
        <v>5</v>
      </c>
      <c r="I343" s="136">
        <v>270</v>
      </c>
      <c r="J343" s="137">
        <f t="shared" ref="J343:J376" si="54">ROUND(I343*H343,2)</f>
        <v>1350</v>
      </c>
      <c r="K343" s="133" t="s">
        <v>1</v>
      </c>
      <c r="L343" s="31"/>
      <c r="M343" s="138" t="s">
        <v>1</v>
      </c>
      <c r="N343" s="139" t="s">
        <v>42</v>
      </c>
      <c r="P343" s="140">
        <f t="shared" ref="P343:P376" si="55">O343*H343</f>
        <v>0</v>
      </c>
      <c r="Q343" s="140">
        <v>0</v>
      </c>
      <c r="R343" s="140">
        <f t="shared" ref="R343:R376" si="56">Q343*H343</f>
        <v>0</v>
      </c>
      <c r="S343" s="140">
        <v>0</v>
      </c>
      <c r="T343" s="141">
        <f t="shared" ref="T343:T376" si="57">S343*H343</f>
        <v>0</v>
      </c>
      <c r="AR343" s="142" t="s">
        <v>765</v>
      </c>
      <c r="AT343" s="142" t="s">
        <v>164</v>
      </c>
      <c r="AU343" s="142" t="s">
        <v>85</v>
      </c>
      <c r="AY343" s="16" t="s">
        <v>161</v>
      </c>
      <c r="BE343" s="143">
        <f t="shared" ref="BE343:BE376" si="58">IF(N343="základní",J343,0)</f>
        <v>1350</v>
      </c>
      <c r="BF343" s="143">
        <f t="shared" ref="BF343:BF376" si="59">IF(N343="snížená",J343,0)</f>
        <v>0</v>
      </c>
      <c r="BG343" s="143">
        <f t="shared" ref="BG343:BG376" si="60">IF(N343="zákl. přenesená",J343,0)</f>
        <v>0</v>
      </c>
      <c r="BH343" s="143">
        <f t="shared" ref="BH343:BH376" si="61">IF(N343="sníž. přenesená",J343,0)</f>
        <v>0</v>
      </c>
      <c r="BI343" s="143">
        <f t="shared" ref="BI343:BI376" si="62">IF(N343="nulová",J343,0)</f>
        <v>0</v>
      </c>
      <c r="BJ343" s="16" t="s">
        <v>85</v>
      </c>
      <c r="BK343" s="143">
        <f t="shared" ref="BK343:BK376" si="63">ROUND(I343*H343,2)</f>
        <v>1350</v>
      </c>
      <c r="BL343" s="16" t="s">
        <v>765</v>
      </c>
      <c r="BM343" s="142" t="s">
        <v>2904</v>
      </c>
    </row>
    <row r="344" spans="2:65" s="1" customFormat="1" ht="49.15" customHeight="1">
      <c r="B344" s="31"/>
      <c r="C344" s="173" t="s">
        <v>1285</v>
      </c>
      <c r="D344" s="173" t="s">
        <v>614</v>
      </c>
      <c r="E344" s="174" t="s">
        <v>2905</v>
      </c>
      <c r="F344" s="175" t="s">
        <v>2903</v>
      </c>
      <c r="G344" s="176" t="s">
        <v>1665</v>
      </c>
      <c r="H344" s="177">
        <v>5</v>
      </c>
      <c r="I344" s="136">
        <v>5580</v>
      </c>
      <c r="J344" s="178">
        <f t="shared" si="54"/>
        <v>27900</v>
      </c>
      <c r="K344" s="175" t="s">
        <v>1</v>
      </c>
      <c r="L344" s="179"/>
      <c r="M344" s="180" t="s">
        <v>1</v>
      </c>
      <c r="N344" s="181" t="s">
        <v>42</v>
      </c>
      <c r="P344" s="140">
        <f t="shared" si="55"/>
        <v>0</v>
      </c>
      <c r="Q344" s="140">
        <v>0</v>
      </c>
      <c r="R344" s="140">
        <f t="shared" si="56"/>
        <v>0</v>
      </c>
      <c r="S344" s="140">
        <v>0</v>
      </c>
      <c r="T344" s="141">
        <f t="shared" si="57"/>
        <v>0</v>
      </c>
      <c r="AR344" s="142" t="s">
        <v>1715</v>
      </c>
      <c r="AT344" s="142" t="s">
        <v>614</v>
      </c>
      <c r="AU344" s="142" t="s">
        <v>85</v>
      </c>
      <c r="AY344" s="16" t="s">
        <v>161</v>
      </c>
      <c r="BE344" s="143">
        <f t="shared" si="58"/>
        <v>27900</v>
      </c>
      <c r="BF344" s="143">
        <f t="shared" si="59"/>
        <v>0</v>
      </c>
      <c r="BG344" s="143">
        <f t="shared" si="60"/>
        <v>0</v>
      </c>
      <c r="BH344" s="143">
        <f t="shared" si="61"/>
        <v>0</v>
      </c>
      <c r="BI344" s="143">
        <f t="shared" si="62"/>
        <v>0</v>
      </c>
      <c r="BJ344" s="16" t="s">
        <v>85</v>
      </c>
      <c r="BK344" s="143">
        <f t="shared" si="63"/>
        <v>27900</v>
      </c>
      <c r="BL344" s="16" t="s">
        <v>765</v>
      </c>
      <c r="BM344" s="142" t="s">
        <v>2906</v>
      </c>
    </row>
    <row r="345" spans="2:65" s="1" customFormat="1" ht="33" customHeight="1">
      <c r="B345" s="31"/>
      <c r="C345" s="131" t="s">
        <v>1289</v>
      </c>
      <c r="D345" s="131" t="s">
        <v>164</v>
      </c>
      <c r="E345" s="132" t="s">
        <v>2907</v>
      </c>
      <c r="F345" s="133" t="s">
        <v>2908</v>
      </c>
      <c r="G345" s="134" t="s">
        <v>1665</v>
      </c>
      <c r="H345" s="135">
        <v>5</v>
      </c>
      <c r="I345" s="136">
        <v>180</v>
      </c>
      <c r="J345" s="137">
        <f t="shared" si="54"/>
        <v>900</v>
      </c>
      <c r="K345" s="133" t="s">
        <v>1</v>
      </c>
      <c r="L345" s="31"/>
      <c r="M345" s="138" t="s">
        <v>1</v>
      </c>
      <c r="N345" s="139" t="s">
        <v>42</v>
      </c>
      <c r="P345" s="140">
        <f t="shared" si="55"/>
        <v>0</v>
      </c>
      <c r="Q345" s="140">
        <v>0</v>
      </c>
      <c r="R345" s="140">
        <f t="shared" si="56"/>
        <v>0</v>
      </c>
      <c r="S345" s="140">
        <v>0</v>
      </c>
      <c r="T345" s="141">
        <f t="shared" si="57"/>
        <v>0</v>
      </c>
      <c r="AR345" s="142" t="s">
        <v>765</v>
      </c>
      <c r="AT345" s="142" t="s">
        <v>164</v>
      </c>
      <c r="AU345" s="142" t="s">
        <v>85</v>
      </c>
      <c r="AY345" s="16" t="s">
        <v>161</v>
      </c>
      <c r="BE345" s="143">
        <f t="shared" si="58"/>
        <v>900</v>
      </c>
      <c r="BF345" s="143">
        <f t="shared" si="59"/>
        <v>0</v>
      </c>
      <c r="BG345" s="143">
        <f t="shared" si="60"/>
        <v>0</v>
      </c>
      <c r="BH345" s="143">
        <f t="shared" si="61"/>
        <v>0</v>
      </c>
      <c r="BI345" s="143">
        <f t="shared" si="62"/>
        <v>0</v>
      </c>
      <c r="BJ345" s="16" t="s">
        <v>85</v>
      </c>
      <c r="BK345" s="143">
        <f t="shared" si="63"/>
        <v>900</v>
      </c>
      <c r="BL345" s="16" t="s">
        <v>765</v>
      </c>
      <c r="BM345" s="142" t="s">
        <v>2909</v>
      </c>
    </row>
    <row r="346" spans="2:65" s="1" customFormat="1" ht="33" customHeight="1">
      <c r="B346" s="31"/>
      <c r="C346" s="173" t="s">
        <v>1293</v>
      </c>
      <c r="D346" s="173" t="s">
        <v>614</v>
      </c>
      <c r="E346" s="174" t="s">
        <v>2910</v>
      </c>
      <c r="F346" s="175" t="s">
        <v>2908</v>
      </c>
      <c r="G346" s="176" t="s">
        <v>1665</v>
      </c>
      <c r="H346" s="177">
        <v>5</v>
      </c>
      <c r="I346" s="136">
        <v>1080</v>
      </c>
      <c r="J346" s="178">
        <f t="shared" si="54"/>
        <v>5400</v>
      </c>
      <c r="K346" s="175" t="s">
        <v>1</v>
      </c>
      <c r="L346" s="179"/>
      <c r="M346" s="180" t="s">
        <v>1</v>
      </c>
      <c r="N346" s="181" t="s">
        <v>42</v>
      </c>
      <c r="P346" s="140">
        <f t="shared" si="55"/>
        <v>0</v>
      </c>
      <c r="Q346" s="140">
        <v>0</v>
      </c>
      <c r="R346" s="140">
        <f t="shared" si="56"/>
        <v>0</v>
      </c>
      <c r="S346" s="140">
        <v>0</v>
      </c>
      <c r="T346" s="141">
        <f t="shared" si="57"/>
        <v>0</v>
      </c>
      <c r="AR346" s="142" t="s">
        <v>1715</v>
      </c>
      <c r="AT346" s="142" t="s">
        <v>614</v>
      </c>
      <c r="AU346" s="142" t="s">
        <v>85</v>
      </c>
      <c r="AY346" s="16" t="s">
        <v>161</v>
      </c>
      <c r="BE346" s="143">
        <f t="shared" si="58"/>
        <v>5400</v>
      </c>
      <c r="BF346" s="143">
        <f t="shared" si="59"/>
        <v>0</v>
      </c>
      <c r="BG346" s="143">
        <f t="shared" si="60"/>
        <v>0</v>
      </c>
      <c r="BH346" s="143">
        <f t="shared" si="61"/>
        <v>0</v>
      </c>
      <c r="BI346" s="143">
        <f t="shared" si="62"/>
        <v>0</v>
      </c>
      <c r="BJ346" s="16" t="s">
        <v>85</v>
      </c>
      <c r="BK346" s="143">
        <f t="shared" si="63"/>
        <v>5400</v>
      </c>
      <c r="BL346" s="16" t="s">
        <v>765</v>
      </c>
      <c r="BM346" s="142" t="s">
        <v>2911</v>
      </c>
    </row>
    <row r="347" spans="2:65" s="1" customFormat="1" ht="33" customHeight="1">
      <c r="B347" s="31"/>
      <c r="C347" s="131" t="s">
        <v>1298</v>
      </c>
      <c r="D347" s="131" t="s">
        <v>164</v>
      </c>
      <c r="E347" s="132" t="s">
        <v>2912</v>
      </c>
      <c r="F347" s="133" t="s">
        <v>2913</v>
      </c>
      <c r="G347" s="134" t="s">
        <v>1665</v>
      </c>
      <c r="H347" s="135">
        <v>1</v>
      </c>
      <c r="I347" s="136">
        <v>180</v>
      </c>
      <c r="J347" s="137">
        <f t="shared" si="54"/>
        <v>180</v>
      </c>
      <c r="K347" s="133" t="s">
        <v>1</v>
      </c>
      <c r="L347" s="31"/>
      <c r="M347" s="138" t="s">
        <v>1</v>
      </c>
      <c r="N347" s="139" t="s">
        <v>42</v>
      </c>
      <c r="P347" s="140">
        <f t="shared" si="55"/>
        <v>0</v>
      </c>
      <c r="Q347" s="140">
        <v>0</v>
      </c>
      <c r="R347" s="140">
        <f t="shared" si="56"/>
        <v>0</v>
      </c>
      <c r="S347" s="140">
        <v>0</v>
      </c>
      <c r="T347" s="141">
        <f t="shared" si="57"/>
        <v>0</v>
      </c>
      <c r="AR347" s="142" t="s">
        <v>765</v>
      </c>
      <c r="AT347" s="142" t="s">
        <v>164</v>
      </c>
      <c r="AU347" s="142" t="s">
        <v>85</v>
      </c>
      <c r="AY347" s="16" t="s">
        <v>161</v>
      </c>
      <c r="BE347" s="143">
        <f t="shared" si="58"/>
        <v>180</v>
      </c>
      <c r="BF347" s="143">
        <f t="shared" si="59"/>
        <v>0</v>
      </c>
      <c r="BG347" s="143">
        <f t="shared" si="60"/>
        <v>0</v>
      </c>
      <c r="BH347" s="143">
        <f t="shared" si="61"/>
        <v>0</v>
      </c>
      <c r="BI347" s="143">
        <f t="shared" si="62"/>
        <v>0</v>
      </c>
      <c r="BJ347" s="16" t="s">
        <v>85</v>
      </c>
      <c r="BK347" s="143">
        <f t="shared" si="63"/>
        <v>180</v>
      </c>
      <c r="BL347" s="16" t="s">
        <v>765</v>
      </c>
      <c r="BM347" s="142" t="s">
        <v>2914</v>
      </c>
    </row>
    <row r="348" spans="2:65" s="1" customFormat="1" ht="33" customHeight="1">
      <c r="B348" s="31"/>
      <c r="C348" s="173" t="s">
        <v>1302</v>
      </c>
      <c r="D348" s="173" t="s">
        <v>614</v>
      </c>
      <c r="E348" s="174" t="s">
        <v>2915</v>
      </c>
      <c r="F348" s="175" t="s">
        <v>2913</v>
      </c>
      <c r="G348" s="176" t="s">
        <v>1665</v>
      </c>
      <c r="H348" s="177">
        <v>1</v>
      </c>
      <c r="I348" s="136">
        <v>1080</v>
      </c>
      <c r="J348" s="178">
        <f t="shared" si="54"/>
        <v>1080</v>
      </c>
      <c r="K348" s="175" t="s">
        <v>1</v>
      </c>
      <c r="L348" s="179"/>
      <c r="M348" s="180" t="s">
        <v>1</v>
      </c>
      <c r="N348" s="181" t="s">
        <v>42</v>
      </c>
      <c r="P348" s="140">
        <f t="shared" si="55"/>
        <v>0</v>
      </c>
      <c r="Q348" s="140">
        <v>0</v>
      </c>
      <c r="R348" s="140">
        <f t="shared" si="56"/>
        <v>0</v>
      </c>
      <c r="S348" s="140">
        <v>0</v>
      </c>
      <c r="T348" s="141">
        <f t="shared" si="57"/>
        <v>0</v>
      </c>
      <c r="AR348" s="142" t="s">
        <v>1715</v>
      </c>
      <c r="AT348" s="142" t="s">
        <v>614</v>
      </c>
      <c r="AU348" s="142" t="s">
        <v>85</v>
      </c>
      <c r="AY348" s="16" t="s">
        <v>161</v>
      </c>
      <c r="BE348" s="143">
        <f t="shared" si="58"/>
        <v>1080</v>
      </c>
      <c r="BF348" s="143">
        <f t="shared" si="59"/>
        <v>0</v>
      </c>
      <c r="BG348" s="143">
        <f t="shared" si="60"/>
        <v>0</v>
      </c>
      <c r="BH348" s="143">
        <f t="shared" si="61"/>
        <v>0</v>
      </c>
      <c r="BI348" s="143">
        <f t="shared" si="62"/>
        <v>0</v>
      </c>
      <c r="BJ348" s="16" t="s">
        <v>85</v>
      </c>
      <c r="BK348" s="143">
        <f t="shared" si="63"/>
        <v>1080</v>
      </c>
      <c r="BL348" s="16" t="s">
        <v>765</v>
      </c>
      <c r="BM348" s="142" t="s">
        <v>2916</v>
      </c>
    </row>
    <row r="349" spans="2:65" s="1" customFormat="1" ht="49.15" customHeight="1">
      <c r="B349" s="31"/>
      <c r="C349" s="131" t="s">
        <v>1307</v>
      </c>
      <c r="D349" s="131" t="s">
        <v>164</v>
      </c>
      <c r="E349" s="132" t="s">
        <v>2917</v>
      </c>
      <c r="F349" s="133" t="s">
        <v>2918</v>
      </c>
      <c r="G349" s="134" t="s">
        <v>1665</v>
      </c>
      <c r="H349" s="135">
        <v>1</v>
      </c>
      <c r="I349" s="136">
        <v>189</v>
      </c>
      <c r="J349" s="137">
        <f t="shared" si="54"/>
        <v>189</v>
      </c>
      <c r="K349" s="133" t="s">
        <v>1</v>
      </c>
      <c r="L349" s="31"/>
      <c r="M349" s="138" t="s">
        <v>1</v>
      </c>
      <c r="N349" s="139" t="s">
        <v>42</v>
      </c>
      <c r="P349" s="140">
        <f t="shared" si="55"/>
        <v>0</v>
      </c>
      <c r="Q349" s="140">
        <v>0</v>
      </c>
      <c r="R349" s="140">
        <f t="shared" si="56"/>
        <v>0</v>
      </c>
      <c r="S349" s="140">
        <v>0</v>
      </c>
      <c r="T349" s="141">
        <f t="shared" si="57"/>
        <v>0</v>
      </c>
      <c r="AR349" s="142" t="s">
        <v>765</v>
      </c>
      <c r="AT349" s="142" t="s">
        <v>164</v>
      </c>
      <c r="AU349" s="142" t="s">
        <v>85</v>
      </c>
      <c r="AY349" s="16" t="s">
        <v>161</v>
      </c>
      <c r="BE349" s="143">
        <f t="shared" si="58"/>
        <v>189</v>
      </c>
      <c r="BF349" s="143">
        <f t="shared" si="59"/>
        <v>0</v>
      </c>
      <c r="BG349" s="143">
        <f t="shared" si="60"/>
        <v>0</v>
      </c>
      <c r="BH349" s="143">
        <f t="shared" si="61"/>
        <v>0</v>
      </c>
      <c r="BI349" s="143">
        <f t="shared" si="62"/>
        <v>0</v>
      </c>
      <c r="BJ349" s="16" t="s">
        <v>85</v>
      </c>
      <c r="BK349" s="143">
        <f t="shared" si="63"/>
        <v>189</v>
      </c>
      <c r="BL349" s="16" t="s">
        <v>765</v>
      </c>
      <c r="BM349" s="142" t="s">
        <v>2919</v>
      </c>
    </row>
    <row r="350" spans="2:65" s="1" customFormat="1" ht="49.15" customHeight="1">
      <c r="B350" s="31"/>
      <c r="C350" s="173" t="s">
        <v>1312</v>
      </c>
      <c r="D350" s="173" t="s">
        <v>614</v>
      </c>
      <c r="E350" s="174" t="s">
        <v>2920</v>
      </c>
      <c r="F350" s="175" t="s">
        <v>2918</v>
      </c>
      <c r="G350" s="176" t="s">
        <v>1665</v>
      </c>
      <c r="H350" s="177">
        <v>1</v>
      </c>
      <c r="I350" s="136">
        <v>1530</v>
      </c>
      <c r="J350" s="178">
        <f t="shared" si="54"/>
        <v>1530</v>
      </c>
      <c r="K350" s="175" t="s">
        <v>1</v>
      </c>
      <c r="L350" s="179"/>
      <c r="M350" s="180" t="s">
        <v>1</v>
      </c>
      <c r="N350" s="181" t="s">
        <v>42</v>
      </c>
      <c r="P350" s="140">
        <f t="shared" si="55"/>
        <v>0</v>
      </c>
      <c r="Q350" s="140">
        <v>0</v>
      </c>
      <c r="R350" s="140">
        <f t="shared" si="56"/>
        <v>0</v>
      </c>
      <c r="S350" s="140">
        <v>0</v>
      </c>
      <c r="T350" s="141">
        <f t="shared" si="57"/>
        <v>0</v>
      </c>
      <c r="AR350" s="142" t="s">
        <v>1715</v>
      </c>
      <c r="AT350" s="142" t="s">
        <v>614</v>
      </c>
      <c r="AU350" s="142" t="s">
        <v>85</v>
      </c>
      <c r="AY350" s="16" t="s">
        <v>161</v>
      </c>
      <c r="BE350" s="143">
        <f t="shared" si="58"/>
        <v>1530</v>
      </c>
      <c r="BF350" s="143">
        <f t="shared" si="59"/>
        <v>0</v>
      </c>
      <c r="BG350" s="143">
        <f t="shared" si="60"/>
        <v>0</v>
      </c>
      <c r="BH350" s="143">
        <f t="shared" si="61"/>
        <v>0</v>
      </c>
      <c r="BI350" s="143">
        <f t="shared" si="62"/>
        <v>0</v>
      </c>
      <c r="BJ350" s="16" t="s">
        <v>85</v>
      </c>
      <c r="BK350" s="143">
        <f t="shared" si="63"/>
        <v>1530</v>
      </c>
      <c r="BL350" s="16" t="s">
        <v>765</v>
      </c>
      <c r="BM350" s="142" t="s">
        <v>2921</v>
      </c>
    </row>
    <row r="351" spans="2:65" s="1" customFormat="1" ht="44.25" customHeight="1">
      <c r="B351" s="31"/>
      <c r="C351" s="131" t="s">
        <v>1316</v>
      </c>
      <c r="D351" s="131" t="s">
        <v>164</v>
      </c>
      <c r="E351" s="132" t="s">
        <v>2922</v>
      </c>
      <c r="F351" s="133" t="s">
        <v>2923</v>
      </c>
      <c r="G351" s="134" t="s">
        <v>1665</v>
      </c>
      <c r="H351" s="135">
        <v>2</v>
      </c>
      <c r="I351" s="136">
        <v>378</v>
      </c>
      <c r="J351" s="137">
        <f t="shared" si="54"/>
        <v>756</v>
      </c>
      <c r="K351" s="133" t="s">
        <v>1</v>
      </c>
      <c r="L351" s="31"/>
      <c r="M351" s="138" t="s">
        <v>1</v>
      </c>
      <c r="N351" s="139" t="s">
        <v>42</v>
      </c>
      <c r="P351" s="140">
        <f t="shared" si="55"/>
        <v>0</v>
      </c>
      <c r="Q351" s="140">
        <v>0</v>
      </c>
      <c r="R351" s="140">
        <f t="shared" si="56"/>
        <v>0</v>
      </c>
      <c r="S351" s="140">
        <v>0</v>
      </c>
      <c r="T351" s="141">
        <f t="shared" si="57"/>
        <v>0</v>
      </c>
      <c r="AR351" s="142" t="s">
        <v>765</v>
      </c>
      <c r="AT351" s="142" t="s">
        <v>164</v>
      </c>
      <c r="AU351" s="142" t="s">
        <v>85</v>
      </c>
      <c r="AY351" s="16" t="s">
        <v>161</v>
      </c>
      <c r="BE351" s="143">
        <f t="shared" si="58"/>
        <v>756</v>
      </c>
      <c r="BF351" s="143">
        <f t="shared" si="59"/>
        <v>0</v>
      </c>
      <c r="BG351" s="143">
        <f t="shared" si="60"/>
        <v>0</v>
      </c>
      <c r="BH351" s="143">
        <f t="shared" si="61"/>
        <v>0</v>
      </c>
      <c r="BI351" s="143">
        <f t="shared" si="62"/>
        <v>0</v>
      </c>
      <c r="BJ351" s="16" t="s">
        <v>85</v>
      </c>
      <c r="BK351" s="143">
        <f t="shared" si="63"/>
        <v>756</v>
      </c>
      <c r="BL351" s="16" t="s">
        <v>765</v>
      </c>
      <c r="BM351" s="142" t="s">
        <v>2924</v>
      </c>
    </row>
    <row r="352" spans="2:65" s="1" customFormat="1" ht="44.25" customHeight="1">
      <c r="B352" s="31"/>
      <c r="C352" s="173" t="s">
        <v>1320</v>
      </c>
      <c r="D352" s="173" t="s">
        <v>614</v>
      </c>
      <c r="E352" s="174" t="s">
        <v>2925</v>
      </c>
      <c r="F352" s="175" t="s">
        <v>2923</v>
      </c>
      <c r="G352" s="176" t="s">
        <v>1665</v>
      </c>
      <c r="H352" s="177">
        <v>2</v>
      </c>
      <c r="I352" s="136">
        <v>2115</v>
      </c>
      <c r="J352" s="178">
        <f t="shared" si="54"/>
        <v>4230</v>
      </c>
      <c r="K352" s="175" t="s">
        <v>1</v>
      </c>
      <c r="L352" s="179"/>
      <c r="M352" s="180" t="s">
        <v>1</v>
      </c>
      <c r="N352" s="181" t="s">
        <v>42</v>
      </c>
      <c r="P352" s="140">
        <f t="shared" si="55"/>
        <v>0</v>
      </c>
      <c r="Q352" s="140">
        <v>0</v>
      </c>
      <c r="R352" s="140">
        <f t="shared" si="56"/>
        <v>0</v>
      </c>
      <c r="S352" s="140">
        <v>0</v>
      </c>
      <c r="T352" s="141">
        <f t="shared" si="57"/>
        <v>0</v>
      </c>
      <c r="AR352" s="142" t="s">
        <v>1715</v>
      </c>
      <c r="AT352" s="142" t="s">
        <v>614</v>
      </c>
      <c r="AU352" s="142" t="s">
        <v>85</v>
      </c>
      <c r="AY352" s="16" t="s">
        <v>161</v>
      </c>
      <c r="BE352" s="143">
        <f t="shared" si="58"/>
        <v>4230</v>
      </c>
      <c r="BF352" s="143">
        <f t="shared" si="59"/>
        <v>0</v>
      </c>
      <c r="BG352" s="143">
        <f t="shared" si="60"/>
        <v>0</v>
      </c>
      <c r="BH352" s="143">
        <f t="shared" si="61"/>
        <v>0</v>
      </c>
      <c r="BI352" s="143">
        <f t="shared" si="62"/>
        <v>0</v>
      </c>
      <c r="BJ352" s="16" t="s">
        <v>85</v>
      </c>
      <c r="BK352" s="143">
        <f t="shared" si="63"/>
        <v>4230</v>
      </c>
      <c r="BL352" s="16" t="s">
        <v>765</v>
      </c>
      <c r="BM352" s="142" t="s">
        <v>2926</v>
      </c>
    </row>
    <row r="353" spans="2:65" s="1" customFormat="1" ht="44.25" customHeight="1">
      <c r="B353" s="31"/>
      <c r="C353" s="131" t="s">
        <v>1324</v>
      </c>
      <c r="D353" s="131" t="s">
        <v>164</v>
      </c>
      <c r="E353" s="132" t="s">
        <v>2927</v>
      </c>
      <c r="F353" s="133" t="s">
        <v>2923</v>
      </c>
      <c r="G353" s="134" t="s">
        <v>1665</v>
      </c>
      <c r="H353" s="135">
        <v>8</v>
      </c>
      <c r="I353" s="136">
        <v>288</v>
      </c>
      <c r="J353" s="137">
        <f t="shared" si="54"/>
        <v>2304</v>
      </c>
      <c r="K353" s="133" t="s">
        <v>1</v>
      </c>
      <c r="L353" s="31"/>
      <c r="M353" s="138" t="s">
        <v>1</v>
      </c>
      <c r="N353" s="139" t="s">
        <v>42</v>
      </c>
      <c r="P353" s="140">
        <f t="shared" si="55"/>
        <v>0</v>
      </c>
      <c r="Q353" s="140">
        <v>0</v>
      </c>
      <c r="R353" s="140">
        <f t="shared" si="56"/>
        <v>0</v>
      </c>
      <c r="S353" s="140">
        <v>0</v>
      </c>
      <c r="T353" s="141">
        <f t="shared" si="57"/>
        <v>0</v>
      </c>
      <c r="AR353" s="142" t="s">
        <v>765</v>
      </c>
      <c r="AT353" s="142" t="s">
        <v>164</v>
      </c>
      <c r="AU353" s="142" t="s">
        <v>85</v>
      </c>
      <c r="AY353" s="16" t="s">
        <v>161</v>
      </c>
      <c r="BE353" s="143">
        <f t="shared" si="58"/>
        <v>2304</v>
      </c>
      <c r="BF353" s="143">
        <f t="shared" si="59"/>
        <v>0</v>
      </c>
      <c r="BG353" s="143">
        <f t="shared" si="60"/>
        <v>0</v>
      </c>
      <c r="BH353" s="143">
        <f t="shared" si="61"/>
        <v>0</v>
      </c>
      <c r="BI353" s="143">
        <f t="shared" si="62"/>
        <v>0</v>
      </c>
      <c r="BJ353" s="16" t="s">
        <v>85</v>
      </c>
      <c r="BK353" s="143">
        <f t="shared" si="63"/>
        <v>2304</v>
      </c>
      <c r="BL353" s="16" t="s">
        <v>765</v>
      </c>
      <c r="BM353" s="142" t="s">
        <v>2928</v>
      </c>
    </row>
    <row r="354" spans="2:65" s="1" customFormat="1" ht="44.25" customHeight="1">
      <c r="B354" s="31"/>
      <c r="C354" s="173" t="s">
        <v>1330</v>
      </c>
      <c r="D354" s="173" t="s">
        <v>614</v>
      </c>
      <c r="E354" s="174" t="s">
        <v>2929</v>
      </c>
      <c r="F354" s="175" t="s">
        <v>2923</v>
      </c>
      <c r="G354" s="176" t="s">
        <v>1665</v>
      </c>
      <c r="H354" s="177">
        <v>8</v>
      </c>
      <c r="I354" s="136">
        <v>1665</v>
      </c>
      <c r="J354" s="178">
        <f t="shared" si="54"/>
        <v>13320</v>
      </c>
      <c r="K354" s="175" t="s">
        <v>1</v>
      </c>
      <c r="L354" s="179"/>
      <c r="M354" s="180" t="s">
        <v>1</v>
      </c>
      <c r="N354" s="181" t="s">
        <v>42</v>
      </c>
      <c r="P354" s="140">
        <f t="shared" si="55"/>
        <v>0</v>
      </c>
      <c r="Q354" s="140">
        <v>0</v>
      </c>
      <c r="R354" s="140">
        <f t="shared" si="56"/>
        <v>0</v>
      </c>
      <c r="S354" s="140">
        <v>0</v>
      </c>
      <c r="T354" s="141">
        <f t="shared" si="57"/>
        <v>0</v>
      </c>
      <c r="AR354" s="142" t="s">
        <v>1715</v>
      </c>
      <c r="AT354" s="142" t="s">
        <v>614</v>
      </c>
      <c r="AU354" s="142" t="s">
        <v>85</v>
      </c>
      <c r="AY354" s="16" t="s">
        <v>161</v>
      </c>
      <c r="BE354" s="143">
        <f t="shared" si="58"/>
        <v>13320</v>
      </c>
      <c r="BF354" s="143">
        <f t="shared" si="59"/>
        <v>0</v>
      </c>
      <c r="BG354" s="143">
        <f t="shared" si="60"/>
        <v>0</v>
      </c>
      <c r="BH354" s="143">
        <f t="shared" si="61"/>
        <v>0</v>
      </c>
      <c r="BI354" s="143">
        <f t="shared" si="62"/>
        <v>0</v>
      </c>
      <c r="BJ354" s="16" t="s">
        <v>85</v>
      </c>
      <c r="BK354" s="143">
        <f t="shared" si="63"/>
        <v>13320</v>
      </c>
      <c r="BL354" s="16" t="s">
        <v>765</v>
      </c>
      <c r="BM354" s="142" t="s">
        <v>2930</v>
      </c>
    </row>
    <row r="355" spans="2:65" s="1" customFormat="1" ht="37.9" customHeight="1">
      <c r="B355" s="31"/>
      <c r="C355" s="131" t="s">
        <v>1334</v>
      </c>
      <c r="D355" s="131" t="s">
        <v>164</v>
      </c>
      <c r="E355" s="132" t="s">
        <v>2931</v>
      </c>
      <c r="F355" s="133" t="s">
        <v>2932</v>
      </c>
      <c r="G355" s="134" t="s">
        <v>1665</v>
      </c>
      <c r="H355" s="135">
        <v>68</v>
      </c>
      <c r="I355" s="136">
        <v>88.2</v>
      </c>
      <c r="J355" s="137">
        <f t="shared" si="54"/>
        <v>5997.6</v>
      </c>
      <c r="K355" s="133" t="s">
        <v>1</v>
      </c>
      <c r="L355" s="31"/>
      <c r="M355" s="138" t="s">
        <v>1</v>
      </c>
      <c r="N355" s="139" t="s">
        <v>42</v>
      </c>
      <c r="P355" s="140">
        <f t="shared" si="55"/>
        <v>0</v>
      </c>
      <c r="Q355" s="140">
        <v>0</v>
      </c>
      <c r="R355" s="140">
        <f t="shared" si="56"/>
        <v>0</v>
      </c>
      <c r="S355" s="140">
        <v>0</v>
      </c>
      <c r="T355" s="141">
        <f t="shared" si="57"/>
        <v>0</v>
      </c>
      <c r="AR355" s="142" t="s">
        <v>765</v>
      </c>
      <c r="AT355" s="142" t="s">
        <v>164</v>
      </c>
      <c r="AU355" s="142" t="s">
        <v>85</v>
      </c>
      <c r="AY355" s="16" t="s">
        <v>161</v>
      </c>
      <c r="BE355" s="143">
        <f t="shared" si="58"/>
        <v>5997.6</v>
      </c>
      <c r="BF355" s="143">
        <f t="shared" si="59"/>
        <v>0</v>
      </c>
      <c r="BG355" s="143">
        <f t="shared" si="60"/>
        <v>0</v>
      </c>
      <c r="BH355" s="143">
        <f t="shared" si="61"/>
        <v>0</v>
      </c>
      <c r="BI355" s="143">
        <f t="shared" si="62"/>
        <v>0</v>
      </c>
      <c r="BJ355" s="16" t="s">
        <v>85</v>
      </c>
      <c r="BK355" s="143">
        <f t="shared" si="63"/>
        <v>5997.6</v>
      </c>
      <c r="BL355" s="16" t="s">
        <v>765</v>
      </c>
      <c r="BM355" s="142" t="s">
        <v>2933</v>
      </c>
    </row>
    <row r="356" spans="2:65" s="1" customFormat="1" ht="37.9" customHeight="1">
      <c r="B356" s="31"/>
      <c r="C356" s="173" t="s">
        <v>1338</v>
      </c>
      <c r="D356" s="173" t="s">
        <v>614</v>
      </c>
      <c r="E356" s="174" t="s">
        <v>2934</v>
      </c>
      <c r="F356" s="175" t="s">
        <v>2932</v>
      </c>
      <c r="G356" s="176" t="s">
        <v>1665</v>
      </c>
      <c r="H356" s="177">
        <v>68</v>
      </c>
      <c r="I356" s="136">
        <v>90</v>
      </c>
      <c r="J356" s="178">
        <f t="shared" si="54"/>
        <v>6120</v>
      </c>
      <c r="K356" s="175" t="s">
        <v>1</v>
      </c>
      <c r="L356" s="179"/>
      <c r="M356" s="180" t="s">
        <v>1</v>
      </c>
      <c r="N356" s="181" t="s">
        <v>42</v>
      </c>
      <c r="P356" s="140">
        <f t="shared" si="55"/>
        <v>0</v>
      </c>
      <c r="Q356" s="140">
        <v>0</v>
      </c>
      <c r="R356" s="140">
        <f t="shared" si="56"/>
        <v>0</v>
      </c>
      <c r="S356" s="140">
        <v>0</v>
      </c>
      <c r="T356" s="141">
        <f t="shared" si="57"/>
        <v>0</v>
      </c>
      <c r="AR356" s="142" t="s">
        <v>1715</v>
      </c>
      <c r="AT356" s="142" t="s">
        <v>614</v>
      </c>
      <c r="AU356" s="142" t="s">
        <v>85</v>
      </c>
      <c r="AY356" s="16" t="s">
        <v>161</v>
      </c>
      <c r="BE356" s="143">
        <f t="shared" si="58"/>
        <v>6120</v>
      </c>
      <c r="BF356" s="143">
        <f t="shared" si="59"/>
        <v>0</v>
      </c>
      <c r="BG356" s="143">
        <f t="shared" si="60"/>
        <v>0</v>
      </c>
      <c r="BH356" s="143">
        <f t="shared" si="61"/>
        <v>0</v>
      </c>
      <c r="BI356" s="143">
        <f t="shared" si="62"/>
        <v>0</v>
      </c>
      <c r="BJ356" s="16" t="s">
        <v>85</v>
      </c>
      <c r="BK356" s="143">
        <f t="shared" si="63"/>
        <v>6120</v>
      </c>
      <c r="BL356" s="16" t="s">
        <v>765</v>
      </c>
      <c r="BM356" s="142" t="s">
        <v>2935</v>
      </c>
    </row>
    <row r="357" spans="2:65" s="1" customFormat="1" ht="24.2" customHeight="1">
      <c r="B357" s="31"/>
      <c r="C357" s="131" t="s">
        <v>1342</v>
      </c>
      <c r="D357" s="131" t="s">
        <v>164</v>
      </c>
      <c r="E357" s="132" t="s">
        <v>2936</v>
      </c>
      <c r="F357" s="133" t="s">
        <v>2937</v>
      </c>
      <c r="G357" s="134" t="s">
        <v>1665</v>
      </c>
      <c r="H357" s="135">
        <v>16</v>
      </c>
      <c r="I357" s="136">
        <v>85.5</v>
      </c>
      <c r="J357" s="137">
        <f t="shared" si="54"/>
        <v>1368</v>
      </c>
      <c r="K357" s="133" t="s">
        <v>1</v>
      </c>
      <c r="L357" s="31"/>
      <c r="M357" s="138" t="s">
        <v>1</v>
      </c>
      <c r="N357" s="139" t="s">
        <v>42</v>
      </c>
      <c r="P357" s="140">
        <f t="shared" si="55"/>
        <v>0</v>
      </c>
      <c r="Q357" s="140">
        <v>0</v>
      </c>
      <c r="R357" s="140">
        <f t="shared" si="56"/>
        <v>0</v>
      </c>
      <c r="S357" s="140">
        <v>0</v>
      </c>
      <c r="T357" s="141">
        <f t="shared" si="57"/>
        <v>0</v>
      </c>
      <c r="AR357" s="142" t="s">
        <v>765</v>
      </c>
      <c r="AT357" s="142" t="s">
        <v>164</v>
      </c>
      <c r="AU357" s="142" t="s">
        <v>85</v>
      </c>
      <c r="AY357" s="16" t="s">
        <v>161</v>
      </c>
      <c r="BE357" s="143">
        <f t="shared" si="58"/>
        <v>1368</v>
      </c>
      <c r="BF357" s="143">
        <f t="shared" si="59"/>
        <v>0</v>
      </c>
      <c r="BG357" s="143">
        <f t="shared" si="60"/>
        <v>0</v>
      </c>
      <c r="BH357" s="143">
        <f t="shared" si="61"/>
        <v>0</v>
      </c>
      <c r="BI357" s="143">
        <f t="shared" si="62"/>
        <v>0</v>
      </c>
      <c r="BJ357" s="16" t="s">
        <v>85</v>
      </c>
      <c r="BK357" s="143">
        <f t="shared" si="63"/>
        <v>1368</v>
      </c>
      <c r="BL357" s="16" t="s">
        <v>765</v>
      </c>
      <c r="BM357" s="142" t="s">
        <v>2938</v>
      </c>
    </row>
    <row r="358" spans="2:65" s="1" customFormat="1" ht="24.2" customHeight="1">
      <c r="B358" s="31"/>
      <c r="C358" s="173" t="s">
        <v>1348</v>
      </c>
      <c r="D358" s="173" t="s">
        <v>614</v>
      </c>
      <c r="E358" s="174" t="s">
        <v>2939</v>
      </c>
      <c r="F358" s="175" t="s">
        <v>2937</v>
      </c>
      <c r="G358" s="176" t="s">
        <v>1665</v>
      </c>
      <c r="H358" s="177">
        <v>16</v>
      </c>
      <c r="I358" s="136">
        <v>360</v>
      </c>
      <c r="J358" s="178">
        <f t="shared" si="54"/>
        <v>5760</v>
      </c>
      <c r="K358" s="175" t="s">
        <v>1</v>
      </c>
      <c r="L358" s="179"/>
      <c r="M358" s="180" t="s">
        <v>1</v>
      </c>
      <c r="N358" s="181" t="s">
        <v>42</v>
      </c>
      <c r="P358" s="140">
        <f t="shared" si="55"/>
        <v>0</v>
      </c>
      <c r="Q358" s="140">
        <v>0</v>
      </c>
      <c r="R358" s="140">
        <f t="shared" si="56"/>
        <v>0</v>
      </c>
      <c r="S358" s="140">
        <v>0</v>
      </c>
      <c r="T358" s="141">
        <f t="shared" si="57"/>
        <v>0</v>
      </c>
      <c r="AR358" s="142" t="s">
        <v>1715</v>
      </c>
      <c r="AT358" s="142" t="s">
        <v>614</v>
      </c>
      <c r="AU358" s="142" t="s">
        <v>85</v>
      </c>
      <c r="AY358" s="16" t="s">
        <v>161</v>
      </c>
      <c r="BE358" s="143">
        <f t="shared" si="58"/>
        <v>5760</v>
      </c>
      <c r="BF358" s="143">
        <f t="shared" si="59"/>
        <v>0</v>
      </c>
      <c r="BG358" s="143">
        <f t="shared" si="60"/>
        <v>0</v>
      </c>
      <c r="BH358" s="143">
        <f t="shared" si="61"/>
        <v>0</v>
      </c>
      <c r="BI358" s="143">
        <f t="shared" si="62"/>
        <v>0</v>
      </c>
      <c r="BJ358" s="16" t="s">
        <v>85</v>
      </c>
      <c r="BK358" s="143">
        <f t="shared" si="63"/>
        <v>5760</v>
      </c>
      <c r="BL358" s="16" t="s">
        <v>765</v>
      </c>
      <c r="BM358" s="142" t="s">
        <v>2940</v>
      </c>
    </row>
    <row r="359" spans="2:65" s="1" customFormat="1" ht="24.2" customHeight="1">
      <c r="B359" s="31"/>
      <c r="C359" s="131" t="s">
        <v>1352</v>
      </c>
      <c r="D359" s="131" t="s">
        <v>164</v>
      </c>
      <c r="E359" s="132" t="s">
        <v>2941</v>
      </c>
      <c r="F359" s="133" t="s">
        <v>2942</v>
      </c>
      <c r="G359" s="134" t="s">
        <v>1665</v>
      </c>
      <c r="H359" s="135">
        <v>6</v>
      </c>
      <c r="I359" s="136">
        <v>90</v>
      </c>
      <c r="J359" s="137">
        <f t="shared" si="54"/>
        <v>540</v>
      </c>
      <c r="K359" s="133" t="s">
        <v>1</v>
      </c>
      <c r="L359" s="31"/>
      <c r="M359" s="138" t="s">
        <v>1</v>
      </c>
      <c r="N359" s="139" t="s">
        <v>42</v>
      </c>
      <c r="P359" s="140">
        <f t="shared" si="55"/>
        <v>0</v>
      </c>
      <c r="Q359" s="140">
        <v>0</v>
      </c>
      <c r="R359" s="140">
        <f t="shared" si="56"/>
        <v>0</v>
      </c>
      <c r="S359" s="140">
        <v>0</v>
      </c>
      <c r="T359" s="141">
        <f t="shared" si="57"/>
        <v>0</v>
      </c>
      <c r="AR359" s="142" t="s">
        <v>765</v>
      </c>
      <c r="AT359" s="142" t="s">
        <v>164</v>
      </c>
      <c r="AU359" s="142" t="s">
        <v>85</v>
      </c>
      <c r="AY359" s="16" t="s">
        <v>161</v>
      </c>
      <c r="BE359" s="143">
        <f t="shared" si="58"/>
        <v>540</v>
      </c>
      <c r="BF359" s="143">
        <f t="shared" si="59"/>
        <v>0</v>
      </c>
      <c r="BG359" s="143">
        <f t="shared" si="60"/>
        <v>0</v>
      </c>
      <c r="BH359" s="143">
        <f t="shared" si="61"/>
        <v>0</v>
      </c>
      <c r="BI359" s="143">
        <f t="shared" si="62"/>
        <v>0</v>
      </c>
      <c r="BJ359" s="16" t="s">
        <v>85</v>
      </c>
      <c r="BK359" s="143">
        <f t="shared" si="63"/>
        <v>540</v>
      </c>
      <c r="BL359" s="16" t="s">
        <v>765</v>
      </c>
      <c r="BM359" s="142" t="s">
        <v>2943</v>
      </c>
    </row>
    <row r="360" spans="2:65" s="1" customFormat="1" ht="24.2" customHeight="1">
      <c r="B360" s="31"/>
      <c r="C360" s="173" t="s">
        <v>1361</v>
      </c>
      <c r="D360" s="173" t="s">
        <v>614</v>
      </c>
      <c r="E360" s="174" t="s">
        <v>2944</v>
      </c>
      <c r="F360" s="175" t="s">
        <v>2942</v>
      </c>
      <c r="G360" s="176" t="s">
        <v>1665</v>
      </c>
      <c r="H360" s="177">
        <v>6</v>
      </c>
      <c r="I360" s="136">
        <v>990</v>
      </c>
      <c r="J360" s="178">
        <f t="shared" si="54"/>
        <v>5940</v>
      </c>
      <c r="K360" s="175" t="s">
        <v>1</v>
      </c>
      <c r="L360" s="179"/>
      <c r="M360" s="180" t="s">
        <v>1</v>
      </c>
      <c r="N360" s="181" t="s">
        <v>42</v>
      </c>
      <c r="P360" s="140">
        <f t="shared" si="55"/>
        <v>0</v>
      </c>
      <c r="Q360" s="140">
        <v>0</v>
      </c>
      <c r="R360" s="140">
        <f t="shared" si="56"/>
        <v>0</v>
      </c>
      <c r="S360" s="140">
        <v>0</v>
      </c>
      <c r="T360" s="141">
        <f t="shared" si="57"/>
        <v>0</v>
      </c>
      <c r="AR360" s="142" t="s">
        <v>1715</v>
      </c>
      <c r="AT360" s="142" t="s">
        <v>614</v>
      </c>
      <c r="AU360" s="142" t="s">
        <v>85</v>
      </c>
      <c r="AY360" s="16" t="s">
        <v>161</v>
      </c>
      <c r="BE360" s="143">
        <f t="shared" si="58"/>
        <v>5940</v>
      </c>
      <c r="BF360" s="143">
        <f t="shared" si="59"/>
        <v>0</v>
      </c>
      <c r="BG360" s="143">
        <f t="shared" si="60"/>
        <v>0</v>
      </c>
      <c r="BH360" s="143">
        <f t="shared" si="61"/>
        <v>0</v>
      </c>
      <c r="BI360" s="143">
        <f t="shared" si="62"/>
        <v>0</v>
      </c>
      <c r="BJ360" s="16" t="s">
        <v>85</v>
      </c>
      <c r="BK360" s="143">
        <f t="shared" si="63"/>
        <v>5940</v>
      </c>
      <c r="BL360" s="16" t="s">
        <v>765</v>
      </c>
      <c r="BM360" s="142" t="s">
        <v>2945</v>
      </c>
    </row>
    <row r="361" spans="2:65" s="1" customFormat="1" ht="16.5" customHeight="1">
      <c r="B361" s="31"/>
      <c r="C361" s="131" t="s">
        <v>1366</v>
      </c>
      <c r="D361" s="131" t="s">
        <v>164</v>
      </c>
      <c r="E361" s="132" t="s">
        <v>2946</v>
      </c>
      <c r="F361" s="133" t="s">
        <v>2947</v>
      </c>
      <c r="G361" s="134" t="s">
        <v>614</v>
      </c>
      <c r="H361" s="135">
        <v>135</v>
      </c>
      <c r="I361" s="136">
        <v>54</v>
      </c>
      <c r="J361" s="137">
        <f t="shared" si="54"/>
        <v>7290</v>
      </c>
      <c r="K361" s="133" t="s">
        <v>1</v>
      </c>
      <c r="L361" s="31"/>
      <c r="M361" s="138" t="s">
        <v>1</v>
      </c>
      <c r="N361" s="139" t="s">
        <v>42</v>
      </c>
      <c r="P361" s="140">
        <f t="shared" si="55"/>
        <v>0</v>
      </c>
      <c r="Q361" s="140">
        <v>0</v>
      </c>
      <c r="R361" s="140">
        <f t="shared" si="56"/>
        <v>0</v>
      </c>
      <c r="S361" s="140">
        <v>0</v>
      </c>
      <c r="T361" s="141">
        <f t="shared" si="57"/>
        <v>0</v>
      </c>
      <c r="AR361" s="142" t="s">
        <v>765</v>
      </c>
      <c r="AT361" s="142" t="s">
        <v>164</v>
      </c>
      <c r="AU361" s="142" t="s">
        <v>85</v>
      </c>
      <c r="AY361" s="16" t="s">
        <v>161</v>
      </c>
      <c r="BE361" s="143">
        <f t="shared" si="58"/>
        <v>7290</v>
      </c>
      <c r="BF361" s="143">
        <f t="shared" si="59"/>
        <v>0</v>
      </c>
      <c r="BG361" s="143">
        <f t="shared" si="60"/>
        <v>0</v>
      </c>
      <c r="BH361" s="143">
        <f t="shared" si="61"/>
        <v>0</v>
      </c>
      <c r="BI361" s="143">
        <f t="shared" si="62"/>
        <v>0</v>
      </c>
      <c r="BJ361" s="16" t="s">
        <v>85</v>
      </c>
      <c r="BK361" s="143">
        <f t="shared" si="63"/>
        <v>7290</v>
      </c>
      <c r="BL361" s="16" t="s">
        <v>765</v>
      </c>
      <c r="BM361" s="142" t="s">
        <v>2948</v>
      </c>
    </row>
    <row r="362" spans="2:65" s="1" customFormat="1" ht="16.5" customHeight="1">
      <c r="B362" s="31"/>
      <c r="C362" s="173" t="s">
        <v>1372</v>
      </c>
      <c r="D362" s="173" t="s">
        <v>614</v>
      </c>
      <c r="E362" s="174" t="s">
        <v>2949</v>
      </c>
      <c r="F362" s="175" t="s">
        <v>2947</v>
      </c>
      <c r="G362" s="176" t="s">
        <v>614</v>
      </c>
      <c r="H362" s="177">
        <v>135</v>
      </c>
      <c r="I362" s="136">
        <v>54</v>
      </c>
      <c r="J362" s="178">
        <f t="shared" si="54"/>
        <v>7290</v>
      </c>
      <c r="K362" s="175" t="s">
        <v>1</v>
      </c>
      <c r="L362" s="179"/>
      <c r="M362" s="180" t="s">
        <v>1</v>
      </c>
      <c r="N362" s="181" t="s">
        <v>42</v>
      </c>
      <c r="P362" s="140">
        <f t="shared" si="55"/>
        <v>0</v>
      </c>
      <c r="Q362" s="140">
        <v>0</v>
      </c>
      <c r="R362" s="140">
        <f t="shared" si="56"/>
        <v>0</v>
      </c>
      <c r="S362" s="140">
        <v>0</v>
      </c>
      <c r="T362" s="141">
        <f t="shared" si="57"/>
        <v>0</v>
      </c>
      <c r="AR362" s="142" t="s">
        <v>1715</v>
      </c>
      <c r="AT362" s="142" t="s">
        <v>614</v>
      </c>
      <c r="AU362" s="142" t="s">
        <v>85</v>
      </c>
      <c r="AY362" s="16" t="s">
        <v>161</v>
      </c>
      <c r="BE362" s="143">
        <f t="shared" si="58"/>
        <v>7290</v>
      </c>
      <c r="BF362" s="143">
        <f t="shared" si="59"/>
        <v>0</v>
      </c>
      <c r="BG362" s="143">
        <f t="shared" si="60"/>
        <v>0</v>
      </c>
      <c r="BH362" s="143">
        <f t="shared" si="61"/>
        <v>0</v>
      </c>
      <c r="BI362" s="143">
        <f t="shared" si="62"/>
        <v>0</v>
      </c>
      <c r="BJ362" s="16" t="s">
        <v>85</v>
      </c>
      <c r="BK362" s="143">
        <f t="shared" si="63"/>
        <v>7290</v>
      </c>
      <c r="BL362" s="16" t="s">
        <v>765</v>
      </c>
      <c r="BM362" s="142" t="s">
        <v>2950</v>
      </c>
    </row>
    <row r="363" spans="2:65" s="1" customFormat="1" ht="24.2" customHeight="1">
      <c r="B363" s="31"/>
      <c r="C363" s="131" t="s">
        <v>1377</v>
      </c>
      <c r="D363" s="131" t="s">
        <v>164</v>
      </c>
      <c r="E363" s="132" t="s">
        <v>2951</v>
      </c>
      <c r="F363" s="133" t="s">
        <v>2952</v>
      </c>
      <c r="G363" s="134" t="s">
        <v>1665</v>
      </c>
      <c r="H363" s="135">
        <v>97</v>
      </c>
      <c r="I363" s="136">
        <v>90</v>
      </c>
      <c r="J363" s="137">
        <f t="shared" si="54"/>
        <v>8730</v>
      </c>
      <c r="K363" s="133" t="s">
        <v>1</v>
      </c>
      <c r="L363" s="31"/>
      <c r="M363" s="138" t="s">
        <v>1</v>
      </c>
      <c r="N363" s="139" t="s">
        <v>42</v>
      </c>
      <c r="P363" s="140">
        <f t="shared" si="55"/>
        <v>0</v>
      </c>
      <c r="Q363" s="140">
        <v>0</v>
      </c>
      <c r="R363" s="140">
        <f t="shared" si="56"/>
        <v>0</v>
      </c>
      <c r="S363" s="140">
        <v>0</v>
      </c>
      <c r="T363" s="141">
        <f t="shared" si="57"/>
        <v>0</v>
      </c>
      <c r="AR363" s="142" t="s">
        <v>765</v>
      </c>
      <c r="AT363" s="142" t="s">
        <v>164</v>
      </c>
      <c r="AU363" s="142" t="s">
        <v>85</v>
      </c>
      <c r="AY363" s="16" t="s">
        <v>161</v>
      </c>
      <c r="BE363" s="143">
        <f t="shared" si="58"/>
        <v>8730</v>
      </c>
      <c r="BF363" s="143">
        <f t="shared" si="59"/>
        <v>0</v>
      </c>
      <c r="BG363" s="143">
        <f t="shared" si="60"/>
        <v>0</v>
      </c>
      <c r="BH363" s="143">
        <f t="shared" si="61"/>
        <v>0</v>
      </c>
      <c r="BI363" s="143">
        <f t="shared" si="62"/>
        <v>0</v>
      </c>
      <c r="BJ363" s="16" t="s">
        <v>85</v>
      </c>
      <c r="BK363" s="143">
        <f t="shared" si="63"/>
        <v>8730</v>
      </c>
      <c r="BL363" s="16" t="s">
        <v>765</v>
      </c>
      <c r="BM363" s="142" t="s">
        <v>2953</v>
      </c>
    </row>
    <row r="364" spans="2:65" s="1" customFormat="1" ht="24.2" customHeight="1">
      <c r="B364" s="31"/>
      <c r="C364" s="173" t="s">
        <v>1382</v>
      </c>
      <c r="D364" s="173" t="s">
        <v>614</v>
      </c>
      <c r="E364" s="174" t="s">
        <v>2954</v>
      </c>
      <c r="F364" s="175" t="s">
        <v>2952</v>
      </c>
      <c r="G364" s="176" t="s">
        <v>1665</v>
      </c>
      <c r="H364" s="177">
        <v>97</v>
      </c>
      <c r="I364" s="136">
        <v>94.5</v>
      </c>
      <c r="J364" s="178">
        <f t="shared" si="54"/>
        <v>9166.5</v>
      </c>
      <c r="K364" s="175" t="s">
        <v>1</v>
      </c>
      <c r="L364" s="179"/>
      <c r="M364" s="180" t="s">
        <v>1</v>
      </c>
      <c r="N364" s="181" t="s">
        <v>42</v>
      </c>
      <c r="P364" s="140">
        <f t="shared" si="55"/>
        <v>0</v>
      </c>
      <c r="Q364" s="140">
        <v>0</v>
      </c>
      <c r="R364" s="140">
        <f t="shared" si="56"/>
        <v>0</v>
      </c>
      <c r="S364" s="140">
        <v>0</v>
      </c>
      <c r="T364" s="141">
        <f t="shared" si="57"/>
        <v>0</v>
      </c>
      <c r="AR364" s="142" t="s">
        <v>1715</v>
      </c>
      <c r="AT364" s="142" t="s">
        <v>614</v>
      </c>
      <c r="AU364" s="142" t="s">
        <v>85</v>
      </c>
      <c r="AY364" s="16" t="s">
        <v>161</v>
      </c>
      <c r="BE364" s="143">
        <f t="shared" si="58"/>
        <v>9166.5</v>
      </c>
      <c r="BF364" s="143">
        <f t="shared" si="59"/>
        <v>0</v>
      </c>
      <c r="BG364" s="143">
        <f t="shared" si="60"/>
        <v>0</v>
      </c>
      <c r="BH364" s="143">
        <f t="shared" si="61"/>
        <v>0</v>
      </c>
      <c r="BI364" s="143">
        <f t="shared" si="62"/>
        <v>0</v>
      </c>
      <c r="BJ364" s="16" t="s">
        <v>85</v>
      </c>
      <c r="BK364" s="143">
        <f t="shared" si="63"/>
        <v>9166.5</v>
      </c>
      <c r="BL364" s="16" t="s">
        <v>765</v>
      </c>
      <c r="BM364" s="142" t="s">
        <v>2955</v>
      </c>
    </row>
    <row r="365" spans="2:65" s="1" customFormat="1" ht="24.2" customHeight="1">
      <c r="B365" s="31"/>
      <c r="C365" s="131" t="s">
        <v>1388</v>
      </c>
      <c r="D365" s="131" t="s">
        <v>164</v>
      </c>
      <c r="E365" s="132" t="s">
        <v>2956</v>
      </c>
      <c r="F365" s="133" t="s">
        <v>2957</v>
      </c>
      <c r="G365" s="134" t="s">
        <v>1665</v>
      </c>
      <c r="H365" s="135">
        <v>14</v>
      </c>
      <c r="I365" s="136">
        <v>99</v>
      </c>
      <c r="J365" s="137">
        <f t="shared" si="54"/>
        <v>1386</v>
      </c>
      <c r="K365" s="133" t="s">
        <v>1</v>
      </c>
      <c r="L365" s="31"/>
      <c r="M365" s="138" t="s">
        <v>1</v>
      </c>
      <c r="N365" s="139" t="s">
        <v>42</v>
      </c>
      <c r="P365" s="140">
        <f t="shared" si="55"/>
        <v>0</v>
      </c>
      <c r="Q365" s="140">
        <v>0</v>
      </c>
      <c r="R365" s="140">
        <f t="shared" si="56"/>
        <v>0</v>
      </c>
      <c r="S365" s="140">
        <v>0</v>
      </c>
      <c r="T365" s="141">
        <f t="shared" si="57"/>
        <v>0</v>
      </c>
      <c r="AR365" s="142" t="s">
        <v>765</v>
      </c>
      <c r="AT365" s="142" t="s">
        <v>164</v>
      </c>
      <c r="AU365" s="142" t="s">
        <v>85</v>
      </c>
      <c r="AY365" s="16" t="s">
        <v>161</v>
      </c>
      <c r="BE365" s="143">
        <f t="shared" si="58"/>
        <v>1386</v>
      </c>
      <c r="BF365" s="143">
        <f t="shared" si="59"/>
        <v>0</v>
      </c>
      <c r="BG365" s="143">
        <f t="shared" si="60"/>
        <v>0</v>
      </c>
      <c r="BH365" s="143">
        <f t="shared" si="61"/>
        <v>0</v>
      </c>
      <c r="BI365" s="143">
        <f t="shared" si="62"/>
        <v>0</v>
      </c>
      <c r="BJ365" s="16" t="s">
        <v>85</v>
      </c>
      <c r="BK365" s="143">
        <f t="shared" si="63"/>
        <v>1386</v>
      </c>
      <c r="BL365" s="16" t="s">
        <v>765</v>
      </c>
      <c r="BM365" s="142" t="s">
        <v>2958</v>
      </c>
    </row>
    <row r="366" spans="2:65" s="1" customFormat="1" ht="24.2" customHeight="1">
      <c r="B366" s="31"/>
      <c r="C366" s="173" t="s">
        <v>1391</v>
      </c>
      <c r="D366" s="173" t="s">
        <v>614</v>
      </c>
      <c r="E366" s="174" t="s">
        <v>2959</v>
      </c>
      <c r="F366" s="175" t="s">
        <v>2957</v>
      </c>
      <c r="G366" s="176" t="s">
        <v>1665</v>
      </c>
      <c r="H366" s="177">
        <v>14</v>
      </c>
      <c r="I366" s="136">
        <v>76.5</v>
      </c>
      <c r="J366" s="178">
        <f t="shared" si="54"/>
        <v>1071</v>
      </c>
      <c r="K366" s="175" t="s">
        <v>1</v>
      </c>
      <c r="L366" s="179"/>
      <c r="M366" s="180" t="s">
        <v>1</v>
      </c>
      <c r="N366" s="181" t="s">
        <v>42</v>
      </c>
      <c r="P366" s="140">
        <f t="shared" si="55"/>
        <v>0</v>
      </c>
      <c r="Q366" s="140">
        <v>0</v>
      </c>
      <c r="R366" s="140">
        <f t="shared" si="56"/>
        <v>0</v>
      </c>
      <c r="S366" s="140">
        <v>0</v>
      </c>
      <c r="T366" s="141">
        <f t="shared" si="57"/>
        <v>0</v>
      </c>
      <c r="AR366" s="142" t="s">
        <v>1715</v>
      </c>
      <c r="AT366" s="142" t="s">
        <v>614</v>
      </c>
      <c r="AU366" s="142" t="s">
        <v>85</v>
      </c>
      <c r="AY366" s="16" t="s">
        <v>161</v>
      </c>
      <c r="BE366" s="143">
        <f t="shared" si="58"/>
        <v>1071</v>
      </c>
      <c r="BF366" s="143">
        <f t="shared" si="59"/>
        <v>0</v>
      </c>
      <c r="BG366" s="143">
        <f t="shared" si="60"/>
        <v>0</v>
      </c>
      <c r="BH366" s="143">
        <f t="shared" si="61"/>
        <v>0</v>
      </c>
      <c r="BI366" s="143">
        <f t="shared" si="62"/>
        <v>0</v>
      </c>
      <c r="BJ366" s="16" t="s">
        <v>85</v>
      </c>
      <c r="BK366" s="143">
        <f t="shared" si="63"/>
        <v>1071</v>
      </c>
      <c r="BL366" s="16" t="s">
        <v>765</v>
      </c>
      <c r="BM366" s="142" t="s">
        <v>2960</v>
      </c>
    </row>
    <row r="367" spans="2:65" s="1" customFormat="1" ht="24.2" customHeight="1">
      <c r="B367" s="31"/>
      <c r="C367" s="131" t="s">
        <v>1397</v>
      </c>
      <c r="D367" s="131" t="s">
        <v>164</v>
      </c>
      <c r="E367" s="132" t="s">
        <v>2961</v>
      </c>
      <c r="F367" s="133" t="s">
        <v>2962</v>
      </c>
      <c r="G367" s="134" t="s">
        <v>1665</v>
      </c>
      <c r="H367" s="135">
        <v>5</v>
      </c>
      <c r="I367" s="136">
        <v>288</v>
      </c>
      <c r="J367" s="137">
        <f t="shared" si="54"/>
        <v>1440</v>
      </c>
      <c r="K367" s="133" t="s">
        <v>1</v>
      </c>
      <c r="L367" s="31"/>
      <c r="M367" s="138" t="s">
        <v>1</v>
      </c>
      <c r="N367" s="139" t="s">
        <v>42</v>
      </c>
      <c r="P367" s="140">
        <f t="shared" si="55"/>
        <v>0</v>
      </c>
      <c r="Q367" s="140">
        <v>0</v>
      </c>
      <c r="R367" s="140">
        <f t="shared" si="56"/>
        <v>0</v>
      </c>
      <c r="S367" s="140">
        <v>0</v>
      </c>
      <c r="T367" s="141">
        <f t="shared" si="57"/>
        <v>0</v>
      </c>
      <c r="AR367" s="142" t="s">
        <v>765</v>
      </c>
      <c r="AT367" s="142" t="s">
        <v>164</v>
      </c>
      <c r="AU367" s="142" t="s">
        <v>85</v>
      </c>
      <c r="AY367" s="16" t="s">
        <v>161</v>
      </c>
      <c r="BE367" s="143">
        <f t="shared" si="58"/>
        <v>1440</v>
      </c>
      <c r="BF367" s="143">
        <f t="shared" si="59"/>
        <v>0</v>
      </c>
      <c r="BG367" s="143">
        <f t="shared" si="60"/>
        <v>0</v>
      </c>
      <c r="BH367" s="143">
        <f t="shared" si="61"/>
        <v>0</v>
      </c>
      <c r="BI367" s="143">
        <f t="shared" si="62"/>
        <v>0</v>
      </c>
      <c r="BJ367" s="16" t="s">
        <v>85</v>
      </c>
      <c r="BK367" s="143">
        <f t="shared" si="63"/>
        <v>1440</v>
      </c>
      <c r="BL367" s="16" t="s">
        <v>765</v>
      </c>
      <c r="BM367" s="142" t="s">
        <v>2963</v>
      </c>
    </row>
    <row r="368" spans="2:65" s="1" customFormat="1" ht="24.2" customHeight="1">
      <c r="B368" s="31"/>
      <c r="C368" s="173" t="s">
        <v>1402</v>
      </c>
      <c r="D368" s="173" t="s">
        <v>614</v>
      </c>
      <c r="E368" s="174" t="s">
        <v>2964</v>
      </c>
      <c r="F368" s="175" t="s">
        <v>2962</v>
      </c>
      <c r="G368" s="176" t="s">
        <v>1665</v>
      </c>
      <c r="H368" s="177">
        <v>5</v>
      </c>
      <c r="I368" s="136">
        <v>342</v>
      </c>
      <c r="J368" s="178">
        <f t="shared" si="54"/>
        <v>1710</v>
      </c>
      <c r="K368" s="175" t="s">
        <v>1</v>
      </c>
      <c r="L368" s="179"/>
      <c r="M368" s="180" t="s">
        <v>1</v>
      </c>
      <c r="N368" s="181" t="s">
        <v>42</v>
      </c>
      <c r="P368" s="140">
        <f t="shared" si="55"/>
        <v>0</v>
      </c>
      <c r="Q368" s="140">
        <v>0</v>
      </c>
      <c r="R368" s="140">
        <f t="shared" si="56"/>
        <v>0</v>
      </c>
      <c r="S368" s="140">
        <v>0</v>
      </c>
      <c r="T368" s="141">
        <f t="shared" si="57"/>
        <v>0</v>
      </c>
      <c r="AR368" s="142" t="s">
        <v>1715</v>
      </c>
      <c r="AT368" s="142" t="s">
        <v>614</v>
      </c>
      <c r="AU368" s="142" t="s">
        <v>85</v>
      </c>
      <c r="AY368" s="16" t="s">
        <v>161</v>
      </c>
      <c r="BE368" s="143">
        <f t="shared" si="58"/>
        <v>1710</v>
      </c>
      <c r="BF368" s="143">
        <f t="shared" si="59"/>
        <v>0</v>
      </c>
      <c r="BG368" s="143">
        <f t="shared" si="60"/>
        <v>0</v>
      </c>
      <c r="BH368" s="143">
        <f t="shared" si="61"/>
        <v>0</v>
      </c>
      <c r="BI368" s="143">
        <f t="shared" si="62"/>
        <v>0</v>
      </c>
      <c r="BJ368" s="16" t="s">
        <v>85</v>
      </c>
      <c r="BK368" s="143">
        <f t="shared" si="63"/>
        <v>1710</v>
      </c>
      <c r="BL368" s="16" t="s">
        <v>765</v>
      </c>
      <c r="BM368" s="142" t="s">
        <v>2965</v>
      </c>
    </row>
    <row r="369" spans="2:65" s="1" customFormat="1" ht="37.9" customHeight="1">
      <c r="B369" s="31"/>
      <c r="C369" s="131" t="s">
        <v>1408</v>
      </c>
      <c r="D369" s="131" t="s">
        <v>164</v>
      </c>
      <c r="E369" s="132" t="s">
        <v>2966</v>
      </c>
      <c r="F369" s="133" t="s">
        <v>2967</v>
      </c>
      <c r="G369" s="134" t="s">
        <v>1665</v>
      </c>
      <c r="H369" s="135">
        <v>6</v>
      </c>
      <c r="I369" s="136">
        <v>93.6</v>
      </c>
      <c r="J369" s="137">
        <f t="shared" si="54"/>
        <v>561.6</v>
      </c>
      <c r="K369" s="133" t="s">
        <v>1</v>
      </c>
      <c r="L369" s="31"/>
      <c r="M369" s="138" t="s">
        <v>1</v>
      </c>
      <c r="N369" s="139" t="s">
        <v>42</v>
      </c>
      <c r="P369" s="140">
        <f t="shared" si="55"/>
        <v>0</v>
      </c>
      <c r="Q369" s="140">
        <v>0</v>
      </c>
      <c r="R369" s="140">
        <f t="shared" si="56"/>
        <v>0</v>
      </c>
      <c r="S369" s="140">
        <v>0</v>
      </c>
      <c r="T369" s="141">
        <f t="shared" si="57"/>
        <v>0</v>
      </c>
      <c r="AR369" s="142" t="s">
        <v>765</v>
      </c>
      <c r="AT369" s="142" t="s">
        <v>164</v>
      </c>
      <c r="AU369" s="142" t="s">
        <v>85</v>
      </c>
      <c r="AY369" s="16" t="s">
        <v>161</v>
      </c>
      <c r="BE369" s="143">
        <f t="shared" si="58"/>
        <v>561.6</v>
      </c>
      <c r="BF369" s="143">
        <f t="shared" si="59"/>
        <v>0</v>
      </c>
      <c r="BG369" s="143">
        <f t="shared" si="60"/>
        <v>0</v>
      </c>
      <c r="BH369" s="143">
        <f t="shared" si="61"/>
        <v>0</v>
      </c>
      <c r="BI369" s="143">
        <f t="shared" si="62"/>
        <v>0</v>
      </c>
      <c r="BJ369" s="16" t="s">
        <v>85</v>
      </c>
      <c r="BK369" s="143">
        <f t="shared" si="63"/>
        <v>561.6</v>
      </c>
      <c r="BL369" s="16" t="s">
        <v>765</v>
      </c>
      <c r="BM369" s="142" t="s">
        <v>2968</v>
      </c>
    </row>
    <row r="370" spans="2:65" s="1" customFormat="1" ht="37.9" customHeight="1">
      <c r="B370" s="31"/>
      <c r="C370" s="173" t="s">
        <v>1413</v>
      </c>
      <c r="D370" s="173" t="s">
        <v>614</v>
      </c>
      <c r="E370" s="174" t="s">
        <v>2969</v>
      </c>
      <c r="F370" s="175" t="s">
        <v>2967</v>
      </c>
      <c r="G370" s="176" t="s">
        <v>1665</v>
      </c>
      <c r="H370" s="177">
        <v>6</v>
      </c>
      <c r="I370" s="136">
        <v>108</v>
      </c>
      <c r="J370" s="178">
        <f t="shared" si="54"/>
        <v>648</v>
      </c>
      <c r="K370" s="175" t="s">
        <v>1</v>
      </c>
      <c r="L370" s="179"/>
      <c r="M370" s="180" t="s">
        <v>1</v>
      </c>
      <c r="N370" s="181" t="s">
        <v>42</v>
      </c>
      <c r="P370" s="140">
        <f t="shared" si="55"/>
        <v>0</v>
      </c>
      <c r="Q370" s="140">
        <v>0</v>
      </c>
      <c r="R370" s="140">
        <f t="shared" si="56"/>
        <v>0</v>
      </c>
      <c r="S370" s="140">
        <v>0</v>
      </c>
      <c r="T370" s="141">
        <f t="shared" si="57"/>
        <v>0</v>
      </c>
      <c r="AR370" s="142" t="s">
        <v>1715</v>
      </c>
      <c r="AT370" s="142" t="s">
        <v>614</v>
      </c>
      <c r="AU370" s="142" t="s">
        <v>85</v>
      </c>
      <c r="AY370" s="16" t="s">
        <v>161</v>
      </c>
      <c r="BE370" s="143">
        <f t="shared" si="58"/>
        <v>648</v>
      </c>
      <c r="BF370" s="143">
        <f t="shared" si="59"/>
        <v>0</v>
      </c>
      <c r="BG370" s="143">
        <f t="shared" si="60"/>
        <v>0</v>
      </c>
      <c r="BH370" s="143">
        <f t="shared" si="61"/>
        <v>0</v>
      </c>
      <c r="BI370" s="143">
        <f t="shared" si="62"/>
        <v>0</v>
      </c>
      <c r="BJ370" s="16" t="s">
        <v>85</v>
      </c>
      <c r="BK370" s="143">
        <f t="shared" si="63"/>
        <v>648</v>
      </c>
      <c r="BL370" s="16" t="s">
        <v>765</v>
      </c>
      <c r="BM370" s="142" t="s">
        <v>2970</v>
      </c>
    </row>
    <row r="371" spans="2:65" s="1" customFormat="1" ht="49.15" customHeight="1">
      <c r="B371" s="31"/>
      <c r="C371" s="131" t="s">
        <v>1417</v>
      </c>
      <c r="D371" s="131" t="s">
        <v>164</v>
      </c>
      <c r="E371" s="132" t="s">
        <v>2971</v>
      </c>
      <c r="F371" s="133" t="s">
        <v>2972</v>
      </c>
      <c r="G371" s="134" t="s">
        <v>1665</v>
      </c>
      <c r="H371" s="135">
        <v>9</v>
      </c>
      <c r="I371" s="136">
        <v>99</v>
      </c>
      <c r="J371" s="137">
        <f t="shared" si="54"/>
        <v>891</v>
      </c>
      <c r="K371" s="133" t="s">
        <v>1</v>
      </c>
      <c r="L371" s="31"/>
      <c r="M371" s="138" t="s">
        <v>1</v>
      </c>
      <c r="N371" s="139" t="s">
        <v>42</v>
      </c>
      <c r="P371" s="140">
        <f t="shared" si="55"/>
        <v>0</v>
      </c>
      <c r="Q371" s="140">
        <v>0</v>
      </c>
      <c r="R371" s="140">
        <f t="shared" si="56"/>
        <v>0</v>
      </c>
      <c r="S371" s="140">
        <v>0</v>
      </c>
      <c r="T371" s="141">
        <f t="shared" si="57"/>
        <v>0</v>
      </c>
      <c r="AR371" s="142" t="s">
        <v>765</v>
      </c>
      <c r="AT371" s="142" t="s">
        <v>164</v>
      </c>
      <c r="AU371" s="142" t="s">
        <v>85</v>
      </c>
      <c r="AY371" s="16" t="s">
        <v>161</v>
      </c>
      <c r="BE371" s="143">
        <f t="shared" si="58"/>
        <v>891</v>
      </c>
      <c r="BF371" s="143">
        <f t="shared" si="59"/>
        <v>0</v>
      </c>
      <c r="BG371" s="143">
        <f t="shared" si="60"/>
        <v>0</v>
      </c>
      <c r="BH371" s="143">
        <f t="shared" si="61"/>
        <v>0</v>
      </c>
      <c r="BI371" s="143">
        <f t="shared" si="62"/>
        <v>0</v>
      </c>
      <c r="BJ371" s="16" t="s">
        <v>85</v>
      </c>
      <c r="BK371" s="143">
        <f t="shared" si="63"/>
        <v>891</v>
      </c>
      <c r="BL371" s="16" t="s">
        <v>765</v>
      </c>
      <c r="BM371" s="142" t="s">
        <v>2973</v>
      </c>
    </row>
    <row r="372" spans="2:65" s="1" customFormat="1" ht="49.15" customHeight="1">
      <c r="B372" s="31"/>
      <c r="C372" s="173" t="s">
        <v>1421</v>
      </c>
      <c r="D372" s="173" t="s">
        <v>614</v>
      </c>
      <c r="E372" s="174" t="s">
        <v>2974</v>
      </c>
      <c r="F372" s="175" t="s">
        <v>2972</v>
      </c>
      <c r="G372" s="176" t="s">
        <v>1665</v>
      </c>
      <c r="H372" s="177">
        <v>9</v>
      </c>
      <c r="I372" s="136">
        <v>198</v>
      </c>
      <c r="J372" s="178">
        <f t="shared" si="54"/>
        <v>1782</v>
      </c>
      <c r="K372" s="175" t="s">
        <v>1</v>
      </c>
      <c r="L372" s="179"/>
      <c r="M372" s="180" t="s">
        <v>1</v>
      </c>
      <c r="N372" s="181" t="s">
        <v>42</v>
      </c>
      <c r="P372" s="140">
        <f t="shared" si="55"/>
        <v>0</v>
      </c>
      <c r="Q372" s="140">
        <v>0</v>
      </c>
      <c r="R372" s="140">
        <f t="shared" si="56"/>
        <v>0</v>
      </c>
      <c r="S372" s="140">
        <v>0</v>
      </c>
      <c r="T372" s="141">
        <f t="shared" si="57"/>
        <v>0</v>
      </c>
      <c r="AR372" s="142" t="s">
        <v>1715</v>
      </c>
      <c r="AT372" s="142" t="s">
        <v>614</v>
      </c>
      <c r="AU372" s="142" t="s">
        <v>85</v>
      </c>
      <c r="AY372" s="16" t="s">
        <v>161</v>
      </c>
      <c r="BE372" s="143">
        <f t="shared" si="58"/>
        <v>1782</v>
      </c>
      <c r="BF372" s="143">
        <f t="shared" si="59"/>
        <v>0</v>
      </c>
      <c r="BG372" s="143">
        <f t="shared" si="60"/>
        <v>0</v>
      </c>
      <c r="BH372" s="143">
        <f t="shared" si="61"/>
        <v>0</v>
      </c>
      <c r="BI372" s="143">
        <f t="shared" si="62"/>
        <v>0</v>
      </c>
      <c r="BJ372" s="16" t="s">
        <v>85</v>
      </c>
      <c r="BK372" s="143">
        <f t="shared" si="63"/>
        <v>1782</v>
      </c>
      <c r="BL372" s="16" t="s">
        <v>765</v>
      </c>
      <c r="BM372" s="142" t="s">
        <v>2975</v>
      </c>
    </row>
    <row r="373" spans="2:65" s="1" customFormat="1" ht="24.2" customHeight="1">
      <c r="B373" s="31"/>
      <c r="C373" s="131" t="s">
        <v>1425</v>
      </c>
      <c r="D373" s="131" t="s">
        <v>164</v>
      </c>
      <c r="E373" s="132" t="s">
        <v>2976</v>
      </c>
      <c r="F373" s="133" t="s">
        <v>2977</v>
      </c>
      <c r="G373" s="134" t="s">
        <v>1665</v>
      </c>
      <c r="H373" s="135">
        <v>1</v>
      </c>
      <c r="I373" s="136">
        <v>94.5</v>
      </c>
      <c r="J373" s="137">
        <f t="shared" si="54"/>
        <v>94.5</v>
      </c>
      <c r="K373" s="133" t="s">
        <v>1</v>
      </c>
      <c r="L373" s="31"/>
      <c r="M373" s="138" t="s">
        <v>1</v>
      </c>
      <c r="N373" s="139" t="s">
        <v>42</v>
      </c>
      <c r="P373" s="140">
        <f t="shared" si="55"/>
        <v>0</v>
      </c>
      <c r="Q373" s="140">
        <v>0</v>
      </c>
      <c r="R373" s="140">
        <f t="shared" si="56"/>
        <v>0</v>
      </c>
      <c r="S373" s="140">
        <v>0</v>
      </c>
      <c r="T373" s="141">
        <f t="shared" si="57"/>
        <v>0</v>
      </c>
      <c r="AR373" s="142" t="s">
        <v>765</v>
      </c>
      <c r="AT373" s="142" t="s">
        <v>164</v>
      </c>
      <c r="AU373" s="142" t="s">
        <v>85</v>
      </c>
      <c r="AY373" s="16" t="s">
        <v>161</v>
      </c>
      <c r="BE373" s="143">
        <f t="shared" si="58"/>
        <v>94.5</v>
      </c>
      <c r="BF373" s="143">
        <f t="shared" si="59"/>
        <v>0</v>
      </c>
      <c r="BG373" s="143">
        <f t="shared" si="60"/>
        <v>0</v>
      </c>
      <c r="BH373" s="143">
        <f t="shared" si="61"/>
        <v>0</v>
      </c>
      <c r="BI373" s="143">
        <f t="shared" si="62"/>
        <v>0</v>
      </c>
      <c r="BJ373" s="16" t="s">
        <v>85</v>
      </c>
      <c r="BK373" s="143">
        <f t="shared" si="63"/>
        <v>94.5</v>
      </c>
      <c r="BL373" s="16" t="s">
        <v>765</v>
      </c>
      <c r="BM373" s="142" t="s">
        <v>2978</v>
      </c>
    </row>
    <row r="374" spans="2:65" s="1" customFormat="1" ht="24.2" customHeight="1">
      <c r="B374" s="31"/>
      <c r="C374" s="173" t="s">
        <v>1429</v>
      </c>
      <c r="D374" s="173" t="s">
        <v>614</v>
      </c>
      <c r="E374" s="174" t="s">
        <v>2979</v>
      </c>
      <c r="F374" s="175" t="s">
        <v>2977</v>
      </c>
      <c r="G374" s="176" t="s">
        <v>1665</v>
      </c>
      <c r="H374" s="177">
        <v>1</v>
      </c>
      <c r="I374" s="136">
        <v>76.5</v>
      </c>
      <c r="J374" s="178">
        <f t="shared" si="54"/>
        <v>76.5</v>
      </c>
      <c r="K374" s="175" t="s">
        <v>1</v>
      </c>
      <c r="L374" s="179"/>
      <c r="M374" s="180" t="s">
        <v>1</v>
      </c>
      <c r="N374" s="181" t="s">
        <v>42</v>
      </c>
      <c r="P374" s="140">
        <f t="shared" si="55"/>
        <v>0</v>
      </c>
      <c r="Q374" s="140">
        <v>0</v>
      </c>
      <c r="R374" s="140">
        <f t="shared" si="56"/>
        <v>0</v>
      </c>
      <c r="S374" s="140">
        <v>0</v>
      </c>
      <c r="T374" s="141">
        <f t="shared" si="57"/>
        <v>0</v>
      </c>
      <c r="AR374" s="142" t="s">
        <v>1715</v>
      </c>
      <c r="AT374" s="142" t="s">
        <v>614</v>
      </c>
      <c r="AU374" s="142" t="s">
        <v>85</v>
      </c>
      <c r="AY374" s="16" t="s">
        <v>161</v>
      </c>
      <c r="BE374" s="143">
        <f t="shared" si="58"/>
        <v>76.5</v>
      </c>
      <c r="BF374" s="143">
        <f t="shared" si="59"/>
        <v>0</v>
      </c>
      <c r="BG374" s="143">
        <f t="shared" si="60"/>
        <v>0</v>
      </c>
      <c r="BH374" s="143">
        <f t="shared" si="61"/>
        <v>0</v>
      </c>
      <c r="BI374" s="143">
        <f t="shared" si="62"/>
        <v>0</v>
      </c>
      <c r="BJ374" s="16" t="s">
        <v>85</v>
      </c>
      <c r="BK374" s="143">
        <f t="shared" si="63"/>
        <v>76.5</v>
      </c>
      <c r="BL374" s="16" t="s">
        <v>765</v>
      </c>
      <c r="BM374" s="142" t="s">
        <v>2980</v>
      </c>
    </row>
    <row r="375" spans="2:65" s="1" customFormat="1" ht="16.5" customHeight="1">
      <c r="B375" s="31"/>
      <c r="C375" s="131" t="s">
        <v>1433</v>
      </c>
      <c r="D375" s="131" t="s">
        <v>164</v>
      </c>
      <c r="E375" s="132" t="s">
        <v>2981</v>
      </c>
      <c r="F375" s="133" t="s">
        <v>2982</v>
      </c>
      <c r="G375" s="134" t="s">
        <v>2983</v>
      </c>
      <c r="H375" s="135">
        <v>1</v>
      </c>
      <c r="I375" s="136">
        <v>900</v>
      </c>
      <c r="J375" s="137">
        <f t="shared" si="54"/>
        <v>900</v>
      </c>
      <c r="K375" s="133" t="s">
        <v>1</v>
      </c>
      <c r="L375" s="31"/>
      <c r="M375" s="138" t="s">
        <v>1</v>
      </c>
      <c r="N375" s="139" t="s">
        <v>42</v>
      </c>
      <c r="P375" s="140">
        <f t="shared" si="55"/>
        <v>0</v>
      </c>
      <c r="Q375" s="140">
        <v>0</v>
      </c>
      <c r="R375" s="140">
        <f t="shared" si="56"/>
        <v>0</v>
      </c>
      <c r="S375" s="140">
        <v>0</v>
      </c>
      <c r="T375" s="141">
        <f t="shared" si="57"/>
        <v>0</v>
      </c>
      <c r="AR375" s="142" t="s">
        <v>765</v>
      </c>
      <c r="AT375" s="142" t="s">
        <v>164</v>
      </c>
      <c r="AU375" s="142" t="s">
        <v>85</v>
      </c>
      <c r="AY375" s="16" t="s">
        <v>161</v>
      </c>
      <c r="BE375" s="143">
        <f t="shared" si="58"/>
        <v>900</v>
      </c>
      <c r="BF375" s="143">
        <f t="shared" si="59"/>
        <v>0</v>
      </c>
      <c r="BG375" s="143">
        <f t="shared" si="60"/>
        <v>0</v>
      </c>
      <c r="BH375" s="143">
        <f t="shared" si="61"/>
        <v>0</v>
      </c>
      <c r="BI375" s="143">
        <f t="shared" si="62"/>
        <v>0</v>
      </c>
      <c r="BJ375" s="16" t="s">
        <v>85</v>
      </c>
      <c r="BK375" s="143">
        <f t="shared" si="63"/>
        <v>900</v>
      </c>
      <c r="BL375" s="16" t="s">
        <v>765</v>
      </c>
      <c r="BM375" s="142" t="s">
        <v>2984</v>
      </c>
    </row>
    <row r="376" spans="2:65" s="1" customFormat="1" ht="16.5" customHeight="1">
      <c r="B376" s="31"/>
      <c r="C376" s="173" t="s">
        <v>1438</v>
      </c>
      <c r="D376" s="173" t="s">
        <v>614</v>
      </c>
      <c r="E376" s="174" t="s">
        <v>2985</v>
      </c>
      <c r="F376" s="175" t="s">
        <v>2982</v>
      </c>
      <c r="G376" s="176" t="s">
        <v>2983</v>
      </c>
      <c r="H376" s="177">
        <v>1</v>
      </c>
      <c r="I376" s="136">
        <v>1800</v>
      </c>
      <c r="J376" s="178">
        <f t="shared" si="54"/>
        <v>1800</v>
      </c>
      <c r="K376" s="175" t="s">
        <v>1</v>
      </c>
      <c r="L376" s="179"/>
      <c r="M376" s="180" t="s">
        <v>1</v>
      </c>
      <c r="N376" s="181" t="s">
        <v>42</v>
      </c>
      <c r="P376" s="140">
        <f t="shared" si="55"/>
        <v>0</v>
      </c>
      <c r="Q376" s="140">
        <v>0</v>
      </c>
      <c r="R376" s="140">
        <f t="shared" si="56"/>
        <v>0</v>
      </c>
      <c r="S376" s="140">
        <v>0</v>
      </c>
      <c r="T376" s="141">
        <f t="shared" si="57"/>
        <v>0</v>
      </c>
      <c r="AR376" s="142" t="s">
        <v>1715</v>
      </c>
      <c r="AT376" s="142" t="s">
        <v>614</v>
      </c>
      <c r="AU376" s="142" t="s">
        <v>85</v>
      </c>
      <c r="AY376" s="16" t="s">
        <v>161</v>
      </c>
      <c r="BE376" s="143">
        <f t="shared" si="58"/>
        <v>1800</v>
      </c>
      <c r="BF376" s="143">
        <f t="shared" si="59"/>
        <v>0</v>
      </c>
      <c r="BG376" s="143">
        <f t="shared" si="60"/>
        <v>0</v>
      </c>
      <c r="BH376" s="143">
        <f t="shared" si="61"/>
        <v>0</v>
      </c>
      <c r="BI376" s="143">
        <f t="shared" si="62"/>
        <v>0</v>
      </c>
      <c r="BJ376" s="16" t="s">
        <v>85</v>
      </c>
      <c r="BK376" s="143">
        <f t="shared" si="63"/>
        <v>1800</v>
      </c>
      <c r="BL376" s="16" t="s">
        <v>765</v>
      </c>
      <c r="BM376" s="142" t="s">
        <v>2986</v>
      </c>
    </row>
    <row r="377" spans="2:65" s="11" customFormat="1" ht="22.9" customHeight="1">
      <c r="B377" s="119"/>
      <c r="D377" s="120" t="s">
        <v>76</v>
      </c>
      <c r="E377" s="129" t="s">
        <v>2987</v>
      </c>
      <c r="F377" s="129" t="s">
        <v>2988</v>
      </c>
      <c r="I377" s="122"/>
      <c r="J377" s="130">
        <f>BK377</f>
        <v>0</v>
      </c>
      <c r="L377" s="119"/>
      <c r="M377" s="124"/>
      <c r="P377" s="125">
        <v>0</v>
      </c>
      <c r="R377" s="125">
        <v>0</v>
      </c>
      <c r="T377" s="126">
        <v>0</v>
      </c>
      <c r="AR377" s="120" t="s">
        <v>181</v>
      </c>
      <c r="AT377" s="127" t="s">
        <v>76</v>
      </c>
      <c r="AU377" s="127" t="s">
        <v>85</v>
      </c>
      <c r="AY377" s="120" t="s">
        <v>161</v>
      </c>
      <c r="BK377" s="128">
        <v>0</v>
      </c>
    </row>
    <row r="378" spans="2:65" s="11" customFormat="1" ht="25.9" customHeight="1">
      <c r="B378" s="119"/>
      <c r="D378" s="120" t="s">
        <v>76</v>
      </c>
      <c r="E378" s="121" t="s">
        <v>2989</v>
      </c>
      <c r="F378" s="121" t="s">
        <v>2990</v>
      </c>
      <c r="I378" s="122"/>
      <c r="J378" s="123">
        <f>BK378</f>
        <v>83607.3</v>
      </c>
      <c r="L378" s="119"/>
      <c r="M378" s="124"/>
      <c r="P378" s="125">
        <f>SUM(P379:P387)</f>
        <v>0</v>
      </c>
      <c r="R378" s="125">
        <f>SUM(R379:R387)</f>
        <v>0</v>
      </c>
      <c r="T378" s="126">
        <f>SUM(T379:T387)</f>
        <v>0</v>
      </c>
      <c r="AR378" s="120" t="s">
        <v>181</v>
      </c>
      <c r="AT378" s="127" t="s">
        <v>76</v>
      </c>
      <c r="AU378" s="127" t="s">
        <v>77</v>
      </c>
      <c r="AY378" s="120" t="s">
        <v>161</v>
      </c>
      <c r="BK378" s="128">
        <f>SUM(BK379:BK387)</f>
        <v>83607.3</v>
      </c>
    </row>
    <row r="379" spans="2:65" s="1" customFormat="1" ht="16.5" customHeight="1">
      <c r="B379" s="31"/>
      <c r="C379" s="131" t="s">
        <v>1442</v>
      </c>
      <c r="D379" s="131" t="s">
        <v>164</v>
      </c>
      <c r="E379" s="132" t="s">
        <v>2991</v>
      </c>
      <c r="F379" s="133" t="s">
        <v>2992</v>
      </c>
      <c r="G379" s="134" t="s">
        <v>614</v>
      </c>
      <c r="H379" s="135">
        <v>135</v>
      </c>
      <c r="I379" s="136">
        <v>90</v>
      </c>
      <c r="J379" s="137">
        <f>ROUND(I379*H379,2)</f>
        <v>12150</v>
      </c>
      <c r="K379" s="133" t="s">
        <v>1</v>
      </c>
      <c r="L379" s="31"/>
      <c r="M379" s="138" t="s">
        <v>1</v>
      </c>
      <c r="N379" s="139" t="s">
        <v>42</v>
      </c>
      <c r="P379" s="140">
        <f>O379*H379</f>
        <v>0</v>
      </c>
      <c r="Q379" s="140">
        <v>0</v>
      </c>
      <c r="R379" s="140">
        <f>Q379*H379</f>
        <v>0</v>
      </c>
      <c r="S379" s="140">
        <v>0</v>
      </c>
      <c r="T379" s="141">
        <f>S379*H379</f>
        <v>0</v>
      </c>
      <c r="AR379" s="142" t="s">
        <v>765</v>
      </c>
      <c r="AT379" s="142" t="s">
        <v>164</v>
      </c>
      <c r="AU379" s="142" t="s">
        <v>85</v>
      </c>
      <c r="AY379" s="16" t="s">
        <v>161</v>
      </c>
      <c r="BE379" s="143">
        <f>IF(N379="základní",J379,0)</f>
        <v>12150</v>
      </c>
      <c r="BF379" s="143">
        <f>IF(N379="snížená",J379,0)</f>
        <v>0</v>
      </c>
      <c r="BG379" s="143">
        <f>IF(N379="zákl. přenesená",J379,0)</f>
        <v>0</v>
      </c>
      <c r="BH379" s="143">
        <f>IF(N379="sníž. přenesená",J379,0)</f>
        <v>0</v>
      </c>
      <c r="BI379" s="143">
        <f>IF(N379="nulová",J379,0)</f>
        <v>0</v>
      </c>
      <c r="BJ379" s="16" t="s">
        <v>85</v>
      </c>
      <c r="BK379" s="143">
        <f>ROUND(I379*H379,2)</f>
        <v>12150</v>
      </c>
      <c r="BL379" s="16" t="s">
        <v>765</v>
      </c>
      <c r="BM379" s="142" t="s">
        <v>2993</v>
      </c>
    </row>
    <row r="380" spans="2:65" s="1" customFormat="1" ht="16.5" customHeight="1">
      <c r="B380" s="31"/>
      <c r="C380" s="173" t="s">
        <v>1448</v>
      </c>
      <c r="D380" s="173" t="s">
        <v>614</v>
      </c>
      <c r="E380" s="174" t="s">
        <v>2994</v>
      </c>
      <c r="F380" s="175" t="s">
        <v>2992</v>
      </c>
      <c r="G380" s="176" t="s">
        <v>614</v>
      </c>
      <c r="H380" s="177">
        <v>135</v>
      </c>
      <c r="I380" s="136">
        <v>315</v>
      </c>
      <c r="J380" s="178">
        <f>ROUND(I380*H380,2)</f>
        <v>42525</v>
      </c>
      <c r="K380" s="175" t="s">
        <v>1</v>
      </c>
      <c r="L380" s="179"/>
      <c r="M380" s="180" t="s">
        <v>1</v>
      </c>
      <c r="N380" s="181" t="s">
        <v>42</v>
      </c>
      <c r="P380" s="140">
        <f>O380*H380</f>
        <v>0</v>
      </c>
      <c r="Q380" s="140">
        <v>0</v>
      </c>
      <c r="R380" s="140">
        <f>Q380*H380</f>
        <v>0</v>
      </c>
      <c r="S380" s="140">
        <v>0</v>
      </c>
      <c r="T380" s="141">
        <f>S380*H380</f>
        <v>0</v>
      </c>
      <c r="AR380" s="142" t="s">
        <v>1715</v>
      </c>
      <c r="AT380" s="142" t="s">
        <v>614</v>
      </c>
      <c r="AU380" s="142" t="s">
        <v>85</v>
      </c>
      <c r="AY380" s="16" t="s">
        <v>161</v>
      </c>
      <c r="BE380" s="143">
        <f>IF(N380="základní",J380,0)</f>
        <v>42525</v>
      </c>
      <c r="BF380" s="143">
        <f>IF(N380="snížená",J380,0)</f>
        <v>0</v>
      </c>
      <c r="BG380" s="143">
        <f>IF(N380="zákl. přenesená",J380,0)</f>
        <v>0</v>
      </c>
      <c r="BH380" s="143">
        <f>IF(N380="sníž. přenesená",J380,0)</f>
        <v>0</v>
      </c>
      <c r="BI380" s="143">
        <f>IF(N380="nulová",J380,0)</f>
        <v>0</v>
      </c>
      <c r="BJ380" s="16" t="s">
        <v>85</v>
      </c>
      <c r="BK380" s="143">
        <f>ROUND(I380*H380,2)</f>
        <v>42525</v>
      </c>
      <c r="BL380" s="16" t="s">
        <v>765</v>
      </c>
      <c r="BM380" s="142" t="s">
        <v>2995</v>
      </c>
    </row>
    <row r="381" spans="2:65" s="1" customFormat="1" ht="58.5">
      <c r="B381" s="31"/>
      <c r="D381" s="144" t="s">
        <v>171</v>
      </c>
      <c r="F381" s="145" t="s">
        <v>2996</v>
      </c>
      <c r="I381" s="146"/>
      <c r="L381" s="31"/>
      <c r="M381" s="147"/>
      <c r="T381" s="55"/>
      <c r="AT381" s="16" t="s">
        <v>171</v>
      </c>
      <c r="AU381" s="16" t="s">
        <v>85</v>
      </c>
    </row>
    <row r="382" spans="2:65" s="1" customFormat="1" ht="21.75" customHeight="1">
      <c r="B382" s="31"/>
      <c r="C382" s="131" t="s">
        <v>1452</v>
      </c>
      <c r="D382" s="131" t="s">
        <v>164</v>
      </c>
      <c r="E382" s="132" t="s">
        <v>2997</v>
      </c>
      <c r="F382" s="133" t="s">
        <v>2998</v>
      </c>
      <c r="G382" s="134" t="s">
        <v>614</v>
      </c>
      <c r="H382" s="135">
        <v>51</v>
      </c>
      <c r="I382" s="136">
        <v>55.8</v>
      </c>
      <c r="J382" s="137">
        <f>ROUND(I382*H382,2)</f>
        <v>2845.8</v>
      </c>
      <c r="K382" s="133" t="s">
        <v>1</v>
      </c>
      <c r="L382" s="31"/>
      <c r="M382" s="138" t="s">
        <v>1</v>
      </c>
      <c r="N382" s="139" t="s">
        <v>42</v>
      </c>
      <c r="P382" s="140">
        <f>O382*H382</f>
        <v>0</v>
      </c>
      <c r="Q382" s="140">
        <v>0</v>
      </c>
      <c r="R382" s="140">
        <f>Q382*H382</f>
        <v>0</v>
      </c>
      <c r="S382" s="140">
        <v>0</v>
      </c>
      <c r="T382" s="141">
        <f>S382*H382</f>
        <v>0</v>
      </c>
      <c r="AR382" s="142" t="s">
        <v>765</v>
      </c>
      <c r="AT382" s="142" t="s">
        <v>164</v>
      </c>
      <c r="AU382" s="142" t="s">
        <v>85</v>
      </c>
      <c r="AY382" s="16" t="s">
        <v>161</v>
      </c>
      <c r="BE382" s="143">
        <f>IF(N382="základní",J382,0)</f>
        <v>2845.8</v>
      </c>
      <c r="BF382" s="143">
        <f>IF(N382="snížená",J382,0)</f>
        <v>0</v>
      </c>
      <c r="BG382" s="143">
        <f>IF(N382="zákl. přenesená",J382,0)</f>
        <v>0</v>
      </c>
      <c r="BH382" s="143">
        <f>IF(N382="sníž. přenesená",J382,0)</f>
        <v>0</v>
      </c>
      <c r="BI382" s="143">
        <f>IF(N382="nulová",J382,0)</f>
        <v>0</v>
      </c>
      <c r="BJ382" s="16" t="s">
        <v>85</v>
      </c>
      <c r="BK382" s="143">
        <f>ROUND(I382*H382,2)</f>
        <v>2845.8</v>
      </c>
      <c r="BL382" s="16" t="s">
        <v>765</v>
      </c>
      <c r="BM382" s="142" t="s">
        <v>2999</v>
      </c>
    </row>
    <row r="383" spans="2:65" s="1" customFormat="1" ht="21.75" customHeight="1">
      <c r="B383" s="31"/>
      <c r="C383" s="173" t="s">
        <v>1456</v>
      </c>
      <c r="D383" s="173" t="s">
        <v>614</v>
      </c>
      <c r="E383" s="174" t="s">
        <v>3000</v>
      </c>
      <c r="F383" s="175" t="s">
        <v>2998</v>
      </c>
      <c r="G383" s="176" t="s">
        <v>614</v>
      </c>
      <c r="H383" s="177">
        <v>51</v>
      </c>
      <c r="I383" s="136">
        <v>369</v>
      </c>
      <c r="J383" s="178">
        <f>ROUND(I383*H383,2)</f>
        <v>18819</v>
      </c>
      <c r="K383" s="175" t="s">
        <v>1</v>
      </c>
      <c r="L383" s="179"/>
      <c r="M383" s="180" t="s">
        <v>1</v>
      </c>
      <c r="N383" s="181" t="s">
        <v>42</v>
      </c>
      <c r="P383" s="140">
        <f>O383*H383</f>
        <v>0</v>
      </c>
      <c r="Q383" s="140">
        <v>0</v>
      </c>
      <c r="R383" s="140">
        <f>Q383*H383</f>
        <v>0</v>
      </c>
      <c r="S383" s="140">
        <v>0</v>
      </c>
      <c r="T383" s="141">
        <f>S383*H383</f>
        <v>0</v>
      </c>
      <c r="AR383" s="142" t="s">
        <v>1715</v>
      </c>
      <c r="AT383" s="142" t="s">
        <v>614</v>
      </c>
      <c r="AU383" s="142" t="s">
        <v>85</v>
      </c>
      <c r="AY383" s="16" t="s">
        <v>161</v>
      </c>
      <c r="BE383" s="143">
        <f>IF(N383="základní",J383,0)</f>
        <v>18819</v>
      </c>
      <c r="BF383" s="143">
        <f>IF(N383="snížená",J383,0)</f>
        <v>0</v>
      </c>
      <c r="BG383" s="143">
        <f>IF(N383="zákl. přenesená",J383,0)</f>
        <v>0</v>
      </c>
      <c r="BH383" s="143">
        <f>IF(N383="sníž. přenesená",J383,0)</f>
        <v>0</v>
      </c>
      <c r="BI383" s="143">
        <f>IF(N383="nulová",J383,0)</f>
        <v>0</v>
      </c>
      <c r="BJ383" s="16" t="s">
        <v>85</v>
      </c>
      <c r="BK383" s="143">
        <f>ROUND(I383*H383,2)</f>
        <v>18819</v>
      </c>
      <c r="BL383" s="16" t="s">
        <v>765</v>
      </c>
      <c r="BM383" s="142" t="s">
        <v>3001</v>
      </c>
    </row>
    <row r="384" spans="2:65" s="1" customFormat="1" ht="58.5">
      <c r="B384" s="31"/>
      <c r="D384" s="144" t="s">
        <v>171</v>
      </c>
      <c r="F384" s="145" t="s">
        <v>3002</v>
      </c>
      <c r="I384" s="146"/>
      <c r="L384" s="31"/>
      <c r="M384" s="147"/>
      <c r="T384" s="55"/>
      <c r="AT384" s="16" t="s">
        <v>171</v>
      </c>
      <c r="AU384" s="16" t="s">
        <v>85</v>
      </c>
    </row>
    <row r="385" spans="2:65" s="1" customFormat="1" ht="37.9" customHeight="1">
      <c r="B385" s="31"/>
      <c r="C385" s="131" t="s">
        <v>1460</v>
      </c>
      <c r="D385" s="131" t="s">
        <v>164</v>
      </c>
      <c r="E385" s="132" t="s">
        <v>3003</v>
      </c>
      <c r="F385" s="133" t="s">
        <v>3004</v>
      </c>
      <c r="G385" s="134" t="s">
        <v>1665</v>
      </c>
      <c r="H385" s="135">
        <v>25</v>
      </c>
      <c r="I385" s="136">
        <v>97.2</v>
      </c>
      <c r="J385" s="137">
        <f>ROUND(I385*H385,2)</f>
        <v>2430</v>
      </c>
      <c r="K385" s="133" t="s">
        <v>1</v>
      </c>
      <c r="L385" s="31"/>
      <c r="M385" s="138" t="s">
        <v>1</v>
      </c>
      <c r="N385" s="139" t="s">
        <v>42</v>
      </c>
      <c r="P385" s="140">
        <f>O385*H385</f>
        <v>0</v>
      </c>
      <c r="Q385" s="140">
        <v>0</v>
      </c>
      <c r="R385" s="140">
        <f>Q385*H385</f>
        <v>0</v>
      </c>
      <c r="S385" s="140">
        <v>0</v>
      </c>
      <c r="T385" s="141">
        <f>S385*H385</f>
        <v>0</v>
      </c>
      <c r="AR385" s="142" t="s">
        <v>765</v>
      </c>
      <c r="AT385" s="142" t="s">
        <v>164</v>
      </c>
      <c r="AU385" s="142" t="s">
        <v>85</v>
      </c>
      <c r="AY385" s="16" t="s">
        <v>161</v>
      </c>
      <c r="BE385" s="143">
        <f>IF(N385="základní",J385,0)</f>
        <v>2430</v>
      </c>
      <c r="BF385" s="143">
        <f>IF(N385="snížená",J385,0)</f>
        <v>0</v>
      </c>
      <c r="BG385" s="143">
        <f>IF(N385="zákl. přenesená",J385,0)</f>
        <v>0</v>
      </c>
      <c r="BH385" s="143">
        <f>IF(N385="sníž. přenesená",J385,0)</f>
        <v>0</v>
      </c>
      <c r="BI385" s="143">
        <f>IF(N385="nulová",J385,0)</f>
        <v>0</v>
      </c>
      <c r="BJ385" s="16" t="s">
        <v>85</v>
      </c>
      <c r="BK385" s="143">
        <f>ROUND(I385*H385,2)</f>
        <v>2430</v>
      </c>
      <c r="BL385" s="16" t="s">
        <v>765</v>
      </c>
      <c r="BM385" s="142" t="s">
        <v>3005</v>
      </c>
    </row>
    <row r="386" spans="2:65" s="1" customFormat="1" ht="37.9" customHeight="1">
      <c r="B386" s="31"/>
      <c r="C386" s="173" t="s">
        <v>1464</v>
      </c>
      <c r="D386" s="173" t="s">
        <v>614</v>
      </c>
      <c r="E386" s="174" t="s">
        <v>3006</v>
      </c>
      <c r="F386" s="175" t="s">
        <v>3004</v>
      </c>
      <c r="G386" s="176" t="s">
        <v>1665</v>
      </c>
      <c r="H386" s="177">
        <v>25</v>
      </c>
      <c r="I386" s="136">
        <v>193.5</v>
      </c>
      <c r="J386" s="178">
        <f>ROUND(I386*H386,2)</f>
        <v>4837.5</v>
      </c>
      <c r="K386" s="175" t="s">
        <v>1</v>
      </c>
      <c r="L386" s="179"/>
      <c r="M386" s="180" t="s">
        <v>1</v>
      </c>
      <c r="N386" s="181" t="s">
        <v>42</v>
      </c>
      <c r="P386" s="140">
        <f>O386*H386</f>
        <v>0</v>
      </c>
      <c r="Q386" s="140">
        <v>0</v>
      </c>
      <c r="R386" s="140">
        <f>Q386*H386</f>
        <v>0</v>
      </c>
      <c r="S386" s="140">
        <v>0</v>
      </c>
      <c r="T386" s="141">
        <f>S386*H386</f>
        <v>0</v>
      </c>
      <c r="AR386" s="142" t="s">
        <v>1715</v>
      </c>
      <c r="AT386" s="142" t="s">
        <v>614</v>
      </c>
      <c r="AU386" s="142" t="s">
        <v>85</v>
      </c>
      <c r="AY386" s="16" t="s">
        <v>161</v>
      </c>
      <c r="BE386" s="143">
        <f>IF(N386="základní",J386,0)</f>
        <v>4837.5</v>
      </c>
      <c r="BF386" s="143">
        <f>IF(N386="snížená",J386,0)</f>
        <v>0</v>
      </c>
      <c r="BG386" s="143">
        <f>IF(N386="zákl. přenesená",J386,0)</f>
        <v>0</v>
      </c>
      <c r="BH386" s="143">
        <f>IF(N386="sníž. přenesená",J386,0)</f>
        <v>0</v>
      </c>
      <c r="BI386" s="143">
        <f>IF(N386="nulová",J386,0)</f>
        <v>0</v>
      </c>
      <c r="BJ386" s="16" t="s">
        <v>85</v>
      </c>
      <c r="BK386" s="143">
        <f>ROUND(I386*H386,2)</f>
        <v>4837.5</v>
      </c>
      <c r="BL386" s="16" t="s">
        <v>765</v>
      </c>
      <c r="BM386" s="142" t="s">
        <v>3007</v>
      </c>
    </row>
    <row r="387" spans="2:65" s="11" customFormat="1" ht="22.9" customHeight="1">
      <c r="B387" s="119"/>
      <c r="D387" s="120" t="s">
        <v>76</v>
      </c>
      <c r="E387" s="129" t="s">
        <v>3008</v>
      </c>
      <c r="F387" s="129" t="s">
        <v>3009</v>
      </c>
      <c r="I387" s="122"/>
      <c r="J387" s="130">
        <f>BK387</f>
        <v>0</v>
      </c>
      <c r="L387" s="119"/>
      <c r="M387" s="124"/>
      <c r="P387" s="125">
        <v>0</v>
      </c>
      <c r="R387" s="125">
        <v>0</v>
      </c>
      <c r="T387" s="126">
        <v>0</v>
      </c>
      <c r="AR387" s="120" t="s">
        <v>181</v>
      </c>
      <c r="AT387" s="127" t="s">
        <v>76</v>
      </c>
      <c r="AU387" s="127" t="s">
        <v>85</v>
      </c>
      <c r="AY387" s="120" t="s">
        <v>161</v>
      </c>
      <c r="BK387" s="128">
        <v>0</v>
      </c>
    </row>
    <row r="388" spans="2:65" s="11" customFormat="1" ht="25.9" customHeight="1">
      <c r="B388" s="119"/>
      <c r="D388" s="120" t="s">
        <v>76</v>
      </c>
      <c r="E388" s="121" t="s">
        <v>3010</v>
      </c>
      <c r="F388" s="121" t="s">
        <v>3011</v>
      </c>
      <c r="I388" s="122"/>
      <c r="J388" s="123">
        <f>BK388</f>
        <v>0</v>
      </c>
      <c r="L388" s="119"/>
      <c r="M388" s="124"/>
      <c r="P388" s="125">
        <v>0</v>
      </c>
      <c r="R388" s="125">
        <v>0</v>
      </c>
      <c r="T388" s="126">
        <v>0</v>
      </c>
      <c r="AR388" s="120" t="s">
        <v>181</v>
      </c>
      <c r="AT388" s="127" t="s">
        <v>76</v>
      </c>
      <c r="AU388" s="127" t="s">
        <v>77</v>
      </c>
      <c r="AY388" s="120" t="s">
        <v>161</v>
      </c>
      <c r="BK388" s="128">
        <v>0</v>
      </c>
    </row>
    <row r="389" spans="2:65" s="11" customFormat="1" ht="25.9" customHeight="1">
      <c r="B389" s="119"/>
      <c r="D389" s="120" t="s">
        <v>76</v>
      </c>
      <c r="E389" s="121" t="s">
        <v>3012</v>
      </c>
      <c r="F389" s="121" t="s">
        <v>3013</v>
      </c>
      <c r="I389" s="122"/>
      <c r="J389" s="123">
        <f>BK389</f>
        <v>68260.5</v>
      </c>
      <c r="L389" s="119"/>
      <c r="M389" s="124"/>
      <c r="P389" s="125">
        <f>SUM(P390:P432)</f>
        <v>0</v>
      </c>
      <c r="R389" s="125">
        <f>SUM(R390:R432)</f>
        <v>0</v>
      </c>
      <c r="T389" s="126">
        <f>SUM(T390:T432)</f>
        <v>0</v>
      </c>
      <c r="AR389" s="120" t="s">
        <v>181</v>
      </c>
      <c r="AT389" s="127" t="s">
        <v>76</v>
      </c>
      <c r="AU389" s="127" t="s">
        <v>77</v>
      </c>
      <c r="AY389" s="120" t="s">
        <v>161</v>
      </c>
      <c r="BK389" s="128">
        <f>SUM(BK390:BK432)</f>
        <v>68260.5</v>
      </c>
    </row>
    <row r="390" spans="2:65" s="1" customFormat="1" ht="24.2" customHeight="1">
      <c r="B390" s="31"/>
      <c r="C390" s="131" t="s">
        <v>1469</v>
      </c>
      <c r="D390" s="131" t="s">
        <v>164</v>
      </c>
      <c r="E390" s="132" t="s">
        <v>3014</v>
      </c>
      <c r="F390" s="133" t="s">
        <v>3015</v>
      </c>
      <c r="G390" s="134" t="s">
        <v>1665</v>
      </c>
      <c r="H390" s="135">
        <v>3</v>
      </c>
      <c r="I390" s="136">
        <v>45</v>
      </c>
      <c r="J390" s="137">
        <f t="shared" ref="J390:J431" si="64">ROUND(I390*H390,2)</f>
        <v>135</v>
      </c>
      <c r="K390" s="133" t="s">
        <v>1</v>
      </c>
      <c r="L390" s="31"/>
      <c r="M390" s="138" t="s">
        <v>1</v>
      </c>
      <c r="N390" s="139" t="s">
        <v>42</v>
      </c>
      <c r="P390" s="140">
        <f t="shared" ref="P390:P431" si="65">O390*H390</f>
        <v>0</v>
      </c>
      <c r="Q390" s="140">
        <v>0</v>
      </c>
      <c r="R390" s="140">
        <f t="shared" ref="R390:R431" si="66">Q390*H390</f>
        <v>0</v>
      </c>
      <c r="S390" s="140">
        <v>0</v>
      </c>
      <c r="T390" s="141">
        <f t="shared" ref="T390:T431" si="67">S390*H390</f>
        <v>0</v>
      </c>
      <c r="AR390" s="142" t="s">
        <v>765</v>
      </c>
      <c r="AT390" s="142" t="s">
        <v>164</v>
      </c>
      <c r="AU390" s="142" t="s">
        <v>85</v>
      </c>
      <c r="AY390" s="16" t="s">
        <v>161</v>
      </c>
      <c r="BE390" s="143">
        <f t="shared" ref="BE390:BE431" si="68">IF(N390="základní",J390,0)</f>
        <v>135</v>
      </c>
      <c r="BF390" s="143">
        <f t="shared" ref="BF390:BF431" si="69">IF(N390="snížená",J390,0)</f>
        <v>0</v>
      </c>
      <c r="BG390" s="143">
        <f t="shared" ref="BG390:BG431" si="70">IF(N390="zákl. přenesená",J390,0)</f>
        <v>0</v>
      </c>
      <c r="BH390" s="143">
        <f t="shared" ref="BH390:BH431" si="71">IF(N390="sníž. přenesená",J390,0)</f>
        <v>0</v>
      </c>
      <c r="BI390" s="143">
        <f t="shared" ref="BI390:BI431" si="72">IF(N390="nulová",J390,0)</f>
        <v>0</v>
      </c>
      <c r="BJ390" s="16" t="s">
        <v>85</v>
      </c>
      <c r="BK390" s="143">
        <f t="shared" ref="BK390:BK431" si="73">ROUND(I390*H390,2)</f>
        <v>135</v>
      </c>
      <c r="BL390" s="16" t="s">
        <v>765</v>
      </c>
      <c r="BM390" s="142" t="s">
        <v>3016</v>
      </c>
    </row>
    <row r="391" spans="2:65" s="1" customFormat="1" ht="24.2" customHeight="1">
      <c r="B391" s="31"/>
      <c r="C391" s="173" t="s">
        <v>1474</v>
      </c>
      <c r="D391" s="173" t="s">
        <v>614</v>
      </c>
      <c r="E391" s="174" t="s">
        <v>3017</v>
      </c>
      <c r="F391" s="175" t="s">
        <v>3015</v>
      </c>
      <c r="G391" s="176" t="s">
        <v>1665</v>
      </c>
      <c r="H391" s="177">
        <v>3</v>
      </c>
      <c r="I391" s="136">
        <v>450</v>
      </c>
      <c r="J391" s="178">
        <f t="shared" si="64"/>
        <v>1350</v>
      </c>
      <c r="K391" s="175" t="s">
        <v>1</v>
      </c>
      <c r="L391" s="179"/>
      <c r="M391" s="180" t="s">
        <v>1</v>
      </c>
      <c r="N391" s="181" t="s">
        <v>42</v>
      </c>
      <c r="P391" s="140">
        <f t="shared" si="65"/>
        <v>0</v>
      </c>
      <c r="Q391" s="140">
        <v>0</v>
      </c>
      <c r="R391" s="140">
        <f t="shared" si="66"/>
        <v>0</v>
      </c>
      <c r="S391" s="140">
        <v>0</v>
      </c>
      <c r="T391" s="141">
        <f t="shared" si="67"/>
        <v>0</v>
      </c>
      <c r="AR391" s="142" t="s">
        <v>1715</v>
      </c>
      <c r="AT391" s="142" t="s">
        <v>614</v>
      </c>
      <c r="AU391" s="142" t="s">
        <v>85</v>
      </c>
      <c r="AY391" s="16" t="s">
        <v>161</v>
      </c>
      <c r="BE391" s="143">
        <f t="shared" si="68"/>
        <v>1350</v>
      </c>
      <c r="BF391" s="143">
        <f t="shared" si="69"/>
        <v>0</v>
      </c>
      <c r="BG391" s="143">
        <f t="shared" si="70"/>
        <v>0</v>
      </c>
      <c r="BH391" s="143">
        <f t="shared" si="71"/>
        <v>0</v>
      </c>
      <c r="BI391" s="143">
        <f t="shared" si="72"/>
        <v>0</v>
      </c>
      <c r="BJ391" s="16" t="s">
        <v>85</v>
      </c>
      <c r="BK391" s="143">
        <f t="shared" si="73"/>
        <v>1350</v>
      </c>
      <c r="BL391" s="16" t="s">
        <v>765</v>
      </c>
      <c r="BM391" s="142" t="s">
        <v>3018</v>
      </c>
    </row>
    <row r="392" spans="2:65" s="1" customFormat="1" ht="24.2" customHeight="1">
      <c r="B392" s="31"/>
      <c r="C392" s="131" t="s">
        <v>1479</v>
      </c>
      <c r="D392" s="131" t="s">
        <v>164</v>
      </c>
      <c r="E392" s="132" t="s">
        <v>3019</v>
      </c>
      <c r="F392" s="133" t="s">
        <v>3020</v>
      </c>
      <c r="G392" s="134" t="s">
        <v>1665</v>
      </c>
      <c r="H392" s="135">
        <v>5</v>
      </c>
      <c r="I392" s="136">
        <v>45</v>
      </c>
      <c r="J392" s="137">
        <f t="shared" si="64"/>
        <v>225</v>
      </c>
      <c r="K392" s="133" t="s">
        <v>1</v>
      </c>
      <c r="L392" s="31"/>
      <c r="M392" s="138" t="s">
        <v>1</v>
      </c>
      <c r="N392" s="139" t="s">
        <v>42</v>
      </c>
      <c r="P392" s="140">
        <f t="shared" si="65"/>
        <v>0</v>
      </c>
      <c r="Q392" s="140">
        <v>0</v>
      </c>
      <c r="R392" s="140">
        <f t="shared" si="66"/>
        <v>0</v>
      </c>
      <c r="S392" s="140">
        <v>0</v>
      </c>
      <c r="T392" s="141">
        <f t="shared" si="67"/>
        <v>0</v>
      </c>
      <c r="AR392" s="142" t="s">
        <v>765</v>
      </c>
      <c r="AT392" s="142" t="s">
        <v>164</v>
      </c>
      <c r="AU392" s="142" t="s">
        <v>85</v>
      </c>
      <c r="AY392" s="16" t="s">
        <v>161</v>
      </c>
      <c r="BE392" s="143">
        <f t="shared" si="68"/>
        <v>225</v>
      </c>
      <c r="BF392" s="143">
        <f t="shared" si="69"/>
        <v>0</v>
      </c>
      <c r="BG392" s="143">
        <f t="shared" si="70"/>
        <v>0</v>
      </c>
      <c r="BH392" s="143">
        <f t="shared" si="71"/>
        <v>0</v>
      </c>
      <c r="BI392" s="143">
        <f t="shared" si="72"/>
        <v>0</v>
      </c>
      <c r="BJ392" s="16" t="s">
        <v>85</v>
      </c>
      <c r="BK392" s="143">
        <f t="shared" si="73"/>
        <v>225</v>
      </c>
      <c r="BL392" s="16" t="s">
        <v>765</v>
      </c>
      <c r="BM392" s="142" t="s">
        <v>3021</v>
      </c>
    </row>
    <row r="393" spans="2:65" s="1" customFormat="1" ht="24.2" customHeight="1">
      <c r="B393" s="31"/>
      <c r="C393" s="173" t="s">
        <v>1485</v>
      </c>
      <c r="D393" s="173" t="s">
        <v>614</v>
      </c>
      <c r="E393" s="174" t="s">
        <v>3022</v>
      </c>
      <c r="F393" s="175" t="s">
        <v>3020</v>
      </c>
      <c r="G393" s="176" t="s">
        <v>1665</v>
      </c>
      <c r="H393" s="177">
        <v>5</v>
      </c>
      <c r="I393" s="136">
        <v>270</v>
      </c>
      <c r="J393" s="178">
        <f t="shared" si="64"/>
        <v>1350</v>
      </c>
      <c r="K393" s="175" t="s">
        <v>1</v>
      </c>
      <c r="L393" s="179"/>
      <c r="M393" s="180" t="s">
        <v>1</v>
      </c>
      <c r="N393" s="181" t="s">
        <v>42</v>
      </c>
      <c r="P393" s="140">
        <f t="shared" si="65"/>
        <v>0</v>
      </c>
      <c r="Q393" s="140">
        <v>0</v>
      </c>
      <c r="R393" s="140">
        <f t="shared" si="66"/>
        <v>0</v>
      </c>
      <c r="S393" s="140">
        <v>0</v>
      </c>
      <c r="T393" s="141">
        <f t="shared" si="67"/>
        <v>0</v>
      </c>
      <c r="AR393" s="142" t="s">
        <v>1715</v>
      </c>
      <c r="AT393" s="142" t="s">
        <v>614</v>
      </c>
      <c r="AU393" s="142" t="s">
        <v>85</v>
      </c>
      <c r="AY393" s="16" t="s">
        <v>161</v>
      </c>
      <c r="BE393" s="143">
        <f t="shared" si="68"/>
        <v>1350</v>
      </c>
      <c r="BF393" s="143">
        <f t="shared" si="69"/>
        <v>0</v>
      </c>
      <c r="BG393" s="143">
        <f t="shared" si="70"/>
        <v>0</v>
      </c>
      <c r="BH393" s="143">
        <f t="shared" si="71"/>
        <v>0</v>
      </c>
      <c r="BI393" s="143">
        <f t="shared" si="72"/>
        <v>0</v>
      </c>
      <c r="BJ393" s="16" t="s">
        <v>85</v>
      </c>
      <c r="BK393" s="143">
        <f t="shared" si="73"/>
        <v>1350</v>
      </c>
      <c r="BL393" s="16" t="s">
        <v>765</v>
      </c>
      <c r="BM393" s="142" t="s">
        <v>3023</v>
      </c>
    </row>
    <row r="394" spans="2:65" s="1" customFormat="1" ht="24.2" customHeight="1">
      <c r="B394" s="31"/>
      <c r="C394" s="131" t="s">
        <v>1492</v>
      </c>
      <c r="D394" s="131" t="s">
        <v>164</v>
      </c>
      <c r="E394" s="132" t="s">
        <v>3024</v>
      </c>
      <c r="F394" s="133" t="s">
        <v>3025</v>
      </c>
      <c r="G394" s="134" t="s">
        <v>1665</v>
      </c>
      <c r="H394" s="135">
        <v>1</v>
      </c>
      <c r="I394" s="136">
        <v>900</v>
      </c>
      <c r="J394" s="137">
        <f t="shared" si="64"/>
        <v>900</v>
      </c>
      <c r="K394" s="133" t="s">
        <v>1</v>
      </c>
      <c r="L394" s="31"/>
      <c r="M394" s="138" t="s">
        <v>1</v>
      </c>
      <c r="N394" s="139" t="s">
        <v>42</v>
      </c>
      <c r="P394" s="140">
        <f t="shared" si="65"/>
        <v>0</v>
      </c>
      <c r="Q394" s="140">
        <v>0</v>
      </c>
      <c r="R394" s="140">
        <f t="shared" si="66"/>
        <v>0</v>
      </c>
      <c r="S394" s="140">
        <v>0</v>
      </c>
      <c r="T394" s="141">
        <f t="shared" si="67"/>
        <v>0</v>
      </c>
      <c r="AR394" s="142" t="s">
        <v>765</v>
      </c>
      <c r="AT394" s="142" t="s">
        <v>164</v>
      </c>
      <c r="AU394" s="142" t="s">
        <v>85</v>
      </c>
      <c r="AY394" s="16" t="s">
        <v>161</v>
      </c>
      <c r="BE394" s="143">
        <f t="shared" si="68"/>
        <v>900</v>
      </c>
      <c r="BF394" s="143">
        <f t="shared" si="69"/>
        <v>0</v>
      </c>
      <c r="BG394" s="143">
        <f t="shared" si="70"/>
        <v>0</v>
      </c>
      <c r="BH394" s="143">
        <f t="shared" si="71"/>
        <v>0</v>
      </c>
      <c r="BI394" s="143">
        <f t="shared" si="72"/>
        <v>0</v>
      </c>
      <c r="BJ394" s="16" t="s">
        <v>85</v>
      </c>
      <c r="BK394" s="143">
        <f t="shared" si="73"/>
        <v>900</v>
      </c>
      <c r="BL394" s="16" t="s">
        <v>765</v>
      </c>
      <c r="BM394" s="142" t="s">
        <v>3026</v>
      </c>
    </row>
    <row r="395" spans="2:65" s="1" customFormat="1" ht="24.2" customHeight="1">
      <c r="B395" s="31"/>
      <c r="C395" s="173" t="s">
        <v>1497</v>
      </c>
      <c r="D395" s="173" t="s">
        <v>614</v>
      </c>
      <c r="E395" s="174" t="s">
        <v>3027</v>
      </c>
      <c r="F395" s="175" t="s">
        <v>3025</v>
      </c>
      <c r="G395" s="176" t="s">
        <v>1665</v>
      </c>
      <c r="H395" s="177">
        <v>1</v>
      </c>
      <c r="I395" s="136">
        <v>4050</v>
      </c>
      <c r="J395" s="178">
        <f t="shared" si="64"/>
        <v>4050</v>
      </c>
      <c r="K395" s="175" t="s">
        <v>1</v>
      </c>
      <c r="L395" s="179"/>
      <c r="M395" s="180" t="s">
        <v>1</v>
      </c>
      <c r="N395" s="181" t="s">
        <v>42</v>
      </c>
      <c r="P395" s="140">
        <f t="shared" si="65"/>
        <v>0</v>
      </c>
      <c r="Q395" s="140">
        <v>0</v>
      </c>
      <c r="R395" s="140">
        <f t="shared" si="66"/>
        <v>0</v>
      </c>
      <c r="S395" s="140">
        <v>0</v>
      </c>
      <c r="T395" s="141">
        <f t="shared" si="67"/>
        <v>0</v>
      </c>
      <c r="AR395" s="142" t="s">
        <v>1715</v>
      </c>
      <c r="AT395" s="142" t="s">
        <v>614</v>
      </c>
      <c r="AU395" s="142" t="s">
        <v>85</v>
      </c>
      <c r="AY395" s="16" t="s">
        <v>161</v>
      </c>
      <c r="BE395" s="143">
        <f t="shared" si="68"/>
        <v>4050</v>
      </c>
      <c r="BF395" s="143">
        <f t="shared" si="69"/>
        <v>0</v>
      </c>
      <c r="BG395" s="143">
        <f t="shared" si="70"/>
        <v>0</v>
      </c>
      <c r="BH395" s="143">
        <f t="shared" si="71"/>
        <v>0</v>
      </c>
      <c r="BI395" s="143">
        <f t="shared" si="72"/>
        <v>0</v>
      </c>
      <c r="BJ395" s="16" t="s">
        <v>85</v>
      </c>
      <c r="BK395" s="143">
        <f t="shared" si="73"/>
        <v>4050</v>
      </c>
      <c r="BL395" s="16" t="s">
        <v>765</v>
      </c>
      <c r="BM395" s="142" t="s">
        <v>3028</v>
      </c>
    </row>
    <row r="396" spans="2:65" s="1" customFormat="1" ht="16.5" customHeight="1">
      <c r="B396" s="31"/>
      <c r="C396" s="131" t="s">
        <v>1506</v>
      </c>
      <c r="D396" s="131" t="s">
        <v>164</v>
      </c>
      <c r="E396" s="132" t="s">
        <v>3029</v>
      </c>
      <c r="F396" s="133" t="s">
        <v>3030</v>
      </c>
      <c r="G396" s="134" t="s">
        <v>1665</v>
      </c>
      <c r="H396" s="135">
        <v>1</v>
      </c>
      <c r="I396" s="136">
        <v>90</v>
      </c>
      <c r="J396" s="137">
        <f t="shared" si="64"/>
        <v>90</v>
      </c>
      <c r="K396" s="133" t="s">
        <v>1</v>
      </c>
      <c r="L396" s="31"/>
      <c r="M396" s="138" t="s">
        <v>1</v>
      </c>
      <c r="N396" s="139" t="s">
        <v>42</v>
      </c>
      <c r="P396" s="140">
        <f t="shared" si="65"/>
        <v>0</v>
      </c>
      <c r="Q396" s="140">
        <v>0</v>
      </c>
      <c r="R396" s="140">
        <f t="shared" si="66"/>
        <v>0</v>
      </c>
      <c r="S396" s="140">
        <v>0</v>
      </c>
      <c r="T396" s="141">
        <f t="shared" si="67"/>
        <v>0</v>
      </c>
      <c r="AR396" s="142" t="s">
        <v>765</v>
      </c>
      <c r="AT396" s="142" t="s">
        <v>164</v>
      </c>
      <c r="AU396" s="142" t="s">
        <v>85</v>
      </c>
      <c r="AY396" s="16" t="s">
        <v>161</v>
      </c>
      <c r="BE396" s="143">
        <f t="shared" si="68"/>
        <v>90</v>
      </c>
      <c r="BF396" s="143">
        <f t="shared" si="69"/>
        <v>0</v>
      </c>
      <c r="BG396" s="143">
        <f t="shared" si="70"/>
        <v>0</v>
      </c>
      <c r="BH396" s="143">
        <f t="shared" si="71"/>
        <v>0</v>
      </c>
      <c r="BI396" s="143">
        <f t="shared" si="72"/>
        <v>0</v>
      </c>
      <c r="BJ396" s="16" t="s">
        <v>85</v>
      </c>
      <c r="BK396" s="143">
        <f t="shared" si="73"/>
        <v>90</v>
      </c>
      <c r="BL396" s="16" t="s">
        <v>765</v>
      </c>
      <c r="BM396" s="142" t="s">
        <v>3031</v>
      </c>
    </row>
    <row r="397" spans="2:65" s="1" customFormat="1" ht="16.5" customHeight="1">
      <c r="B397" s="31"/>
      <c r="C397" s="173" t="s">
        <v>1511</v>
      </c>
      <c r="D397" s="173" t="s">
        <v>614</v>
      </c>
      <c r="E397" s="174" t="s">
        <v>3032</v>
      </c>
      <c r="F397" s="175" t="s">
        <v>3030</v>
      </c>
      <c r="G397" s="176" t="s">
        <v>1665</v>
      </c>
      <c r="H397" s="177">
        <v>1</v>
      </c>
      <c r="I397" s="136">
        <v>2520</v>
      </c>
      <c r="J397" s="178">
        <f t="shared" si="64"/>
        <v>2520</v>
      </c>
      <c r="K397" s="175" t="s">
        <v>1</v>
      </c>
      <c r="L397" s="179"/>
      <c r="M397" s="180" t="s">
        <v>1</v>
      </c>
      <c r="N397" s="181" t="s">
        <v>42</v>
      </c>
      <c r="P397" s="140">
        <f t="shared" si="65"/>
        <v>0</v>
      </c>
      <c r="Q397" s="140">
        <v>0</v>
      </c>
      <c r="R397" s="140">
        <f t="shared" si="66"/>
        <v>0</v>
      </c>
      <c r="S397" s="140">
        <v>0</v>
      </c>
      <c r="T397" s="141">
        <f t="shared" si="67"/>
        <v>0</v>
      </c>
      <c r="AR397" s="142" t="s">
        <v>1715</v>
      </c>
      <c r="AT397" s="142" t="s">
        <v>614</v>
      </c>
      <c r="AU397" s="142" t="s">
        <v>85</v>
      </c>
      <c r="AY397" s="16" t="s">
        <v>161</v>
      </c>
      <c r="BE397" s="143">
        <f t="shared" si="68"/>
        <v>2520</v>
      </c>
      <c r="BF397" s="143">
        <f t="shared" si="69"/>
        <v>0</v>
      </c>
      <c r="BG397" s="143">
        <f t="shared" si="70"/>
        <v>0</v>
      </c>
      <c r="BH397" s="143">
        <f t="shared" si="71"/>
        <v>0</v>
      </c>
      <c r="BI397" s="143">
        <f t="shared" si="72"/>
        <v>0</v>
      </c>
      <c r="BJ397" s="16" t="s">
        <v>85</v>
      </c>
      <c r="BK397" s="143">
        <f t="shared" si="73"/>
        <v>2520</v>
      </c>
      <c r="BL397" s="16" t="s">
        <v>765</v>
      </c>
      <c r="BM397" s="142" t="s">
        <v>3033</v>
      </c>
    </row>
    <row r="398" spans="2:65" s="1" customFormat="1" ht="16.5" customHeight="1">
      <c r="B398" s="31"/>
      <c r="C398" s="131" t="s">
        <v>1516</v>
      </c>
      <c r="D398" s="131" t="s">
        <v>164</v>
      </c>
      <c r="E398" s="132" t="s">
        <v>3034</v>
      </c>
      <c r="F398" s="133" t="s">
        <v>3035</v>
      </c>
      <c r="G398" s="134" t="s">
        <v>1665</v>
      </c>
      <c r="H398" s="135">
        <v>1</v>
      </c>
      <c r="I398" s="136">
        <v>45</v>
      </c>
      <c r="J398" s="137">
        <f t="shared" si="64"/>
        <v>45</v>
      </c>
      <c r="K398" s="133" t="s">
        <v>1</v>
      </c>
      <c r="L398" s="31"/>
      <c r="M398" s="138" t="s">
        <v>1</v>
      </c>
      <c r="N398" s="139" t="s">
        <v>42</v>
      </c>
      <c r="P398" s="140">
        <f t="shared" si="65"/>
        <v>0</v>
      </c>
      <c r="Q398" s="140">
        <v>0</v>
      </c>
      <c r="R398" s="140">
        <f t="shared" si="66"/>
        <v>0</v>
      </c>
      <c r="S398" s="140">
        <v>0</v>
      </c>
      <c r="T398" s="141">
        <f t="shared" si="67"/>
        <v>0</v>
      </c>
      <c r="AR398" s="142" t="s">
        <v>765</v>
      </c>
      <c r="AT398" s="142" t="s">
        <v>164</v>
      </c>
      <c r="AU398" s="142" t="s">
        <v>85</v>
      </c>
      <c r="AY398" s="16" t="s">
        <v>161</v>
      </c>
      <c r="BE398" s="143">
        <f t="shared" si="68"/>
        <v>45</v>
      </c>
      <c r="BF398" s="143">
        <f t="shared" si="69"/>
        <v>0</v>
      </c>
      <c r="BG398" s="143">
        <f t="shared" si="70"/>
        <v>0</v>
      </c>
      <c r="BH398" s="143">
        <f t="shared" si="71"/>
        <v>0</v>
      </c>
      <c r="BI398" s="143">
        <f t="shared" si="72"/>
        <v>0</v>
      </c>
      <c r="BJ398" s="16" t="s">
        <v>85</v>
      </c>
      <c r="BK398" s="143">
        <f t="shared" si="73"/>
        <v>45</v>
      </c>
      <c r="BL398" s="16" t="s">
        <v>765</v>
      </c>
      <c r="BM398" s="142" t="s">
        <v>3036</v>
      </c>
    </row>
    <row r="399" spans="2:65" s="1" customFormat="1" ht="16.5" customHeight="1">
      <c r="B399" s="31"/>
      <c r="C399" s="173" t="s">
        <v>1523</v>
      </c>
      <c r="D399" s="173" t="s">
        <v>614</v>
      </c>
      <c r="E399" s="174" t="s">
        <v>3037</v>
      </c>
      <c r="F399" s="175" t="s">
        <v>3035</v>
      </c>
      <c r="G399" s="176" t="s">
        <v>1665</v>
      </c>
      <c r="H399" s="177">
        <v>1</v>
      </c>
      <c r="I399" s="136">
        <v>2160</v>
      </c>
      <c r="J399" s="178">
        <f t="shared" si="64"/>
        <v>2160</v>
      </c>
      <c r="K399" s="175" t="s">
        <v>1</v>
      </c>
      <c r="L399" s="179"/>
      <c r="M399" s="180" t="s">
        <v>1</v>
      </c>
      <c r="N399" s="181" t="s">
        <v>42</v>
      </c>
      <c r="P399" s="140">
        <f t="shared" si="65"/>
        <v>0</v>
      </c>
      <c r="Q399" s="140">
        <v>0</v>
      </c>
      <c r="R399" s="140">
        <f t="shared" si="66"/>
        <v>0</v>
      </c>
      <c r="S399" s="140">
        <v>0</v>
      </c>
      <c r="T399" s="141">
        <f t="shared" si="67"/>
        <v>0</v>
      </c>
      <c r="AR399" s="142" t="s">
        <v>1715</v>
      </c>
      <c r="AT399" s="142" t="s">
        <v>614</v>
      </c>
      <c r="AU399" s="142" t="s">
        <v>85</v>
      </c>
      <c r="AY399" s="16" t="s">
        <v>161</v>
      </c>
      <c r="BE399" s="143">
        <f t="shared" si="68"/>
        <v>2160</v>
      </c>
      <c r="BF399" s="143">
        <f t="shared" si="69"/>
        <v>0</v>
      </c>
      <c r="BG399" s="143">
        <f t="shared" si="70"/>
        <v>0</v>
      </c>
      <c r="BH399" s="143">
        <f t="shared" si="71"/>
        <v>0</v>
      </c>
      <c r="BI399" s="143">
        <f t="shared" si="72"/>
        <v>0</v>
      </c>
      <c r="BJ399" s="16" t="s">
        <v>85</v>
      </c>
      <c r="BK399" s="143">
        <f t="shared" si="73"/>
        <v>2160</v>
      </c>
      <c r="BL399" s="16" t="s">
        <v>765</v>
      </c>
      <c r="BM399" s="142" t="s">
        <v>3038</v>
      </c>
    </row>
    <row r="400" spans="2:65" s="1" customFormat="1" ht="16.5" customHeight="1">
      <c r="B400" s="31"/>
      <c r="C400" s="131" t="s">
        <v>1528</v>
      </c>
      <c r="D400" s="131" t="s">
        <v>164</v>
      </c>
      <c r="E400" s="132" t="s">
        <v>3039</v>
      </c>
      <c r="F400" s="133" t="s">
        <v>3040</v>
      </c>
      <c r="G400" s="134" t="s">
        <v>1665</v>
      </c>
      <c r="H400" s="135">
        <v>1</v>
      </c>
      <c r="I400" s="136">
        <v>45</v>
      </c>
      <c r="J400" s="137">
        <f t="shared" si="64"/>
        <v>45</v>
      </c>
      <c r="K400" s="133" t="s">
        <v>1</v>
      </c>
      <c r="L400" s="31"/>
      <c r="M400" s="138" t="s">
        <v>1</v>
      </c>
      <c r="N400" s="139" t="s">
        <v>42</v>
      </c>
      <c r="P400" s="140">
        <f t="shared" si="65"/>
        <v>0</v>
      </c>
      <c r="Q400" s="140">
        <v>0</v>
      </c>
      <c r="R400" s="140">
        <f t="shared" si="66"/>
        <v>0</v>
      </c>
      <c r="S400" s="140">
        <v>0</v>
      </c>
      <c r="T400" s="141">
        <f t="shared" si="67"/>
        <v>0</v>
      </c>
      <c r="AR400" s="142" t="s">
        <v>765</v>
      </c>
      <c r="AT400" s="142" t="s">
        <v>164</v>
      </c>
      <c r="AU400" s="142" t="s">
        <v>85</v>
      </c>
      <c r="AY400" s="16" t="s">
        <v>161</v>
      </c>
      <c r="BE400" s="143">
        <f t="shared" si="68"/>
        <v>45</v>
      </c>
      <c r="BF400" s="143">
        <f t="shared" si="69"/>
        <v>0</v>
      </c>
      <c r="BG400" s="143">
        <f t="shared" si="70"/>
        <v>0</v>
      </c>
      <c r="BH400" s="143">
        <f t="shared" si="71"/>
        <v>0</v>
      </c>
      <c r="BI400" s="143">
        <f t="shared" si="72"/>
        <v>0</v>
      </c>
      <c r="BJ400" s="16" t="s">
        <v>85</v>
      </c>
      <c r="BK400" s="143">
        <f t="shared" si="73"/>
        <v>45</v>
      </c>
      <c r="BL400" s="16" t="s">
        <v>765</v>
      </c>
      <c r="BM400" s="142" t="s">
        <v>3041</v>
      </c>
    </row>
    <row r="401" spans="2:65" s="1" customFormat="1" ht="16.5" customHeight="1">
      <c r="B401" s="31"/>
      <c r="C401" s="173" t="s">
        <v>1534</v>
      </c>
      <c r="D401" s="173" t="s">
        <v>614</v>
      </c>
      <c r="E401" s="174" t="s">
        <v>3042</v>
      </c>
      <c r="F401" s="175" t="s">
        <v>3040</v>
      </c>
      <c r="G401" s="176" t="s">
        <v>1665</v>
      </c>
      <c r="H401" s="177">
        <v>1</v>
      </c>
      <c r="I401" s="136">
        <v>180</v>
      </c>
      <c r="J401" s="178">
        <f t="shared" si="64"/>
        <v>180</v>
      </c>
      <c r="K401" s="175" t="s">
        <v>1</v>
      </c>
      <c r="L401" s="179"/>
      <c r="M401" s="180" t="s">
        <v>1</v>
      </c>
      <c r="N401" s="181" t="s">
        <v>42</v>
      </c>
      <c r="P401" s="140">
        <f t="shared" si="65"/>
        <v>0</v>
      </c>
      <c r="Q401" s="140">
        <v>0</v>
      </c>
      <c r="R401" s="140">
        <f t="shared" si="66"/>
        <v>0</v>
      </c>
      <c r="S401" s="140">
        <v>0</v>
      </c>
      <c r="T401" s="141">
        <f t="shared" si="67"/>
        <v>0</v>
      </c>
      <c r="AR401" s="142" t="s">
        <v>1715</v>
      </c>
      <c r="AT401" s="142" t="s">
        <v>614</v>
      </c>
      <c r="AU401" s="142" t="s">
        <v>85</v>
      </c>
      <c r="AY401" s="16" t="s">
        <v>161</v>
      </c>
      <c r="BE401" s="143">
        <f t="shared" si="68"/>
        <v>180</v>
      </c>
      <c r="BF401" s="143">
        <f t="shared" si="69"/>
        <v>0</v>
      </c>
      <c r="BG401" s="143">
        <f t="shared" si="70"/>
        <v>0</v>
      </c>
      <c r="BH401" s="143">
        <f t="shared" si="71"/>
        <v>0</v>
      </c>
      <c r="BI401" s="143">
        <f t="shared" si="72"/>
        <v>0</v>
      </c>
      <c r="BJ401" s="16" t="s">
        <v>85</v>
      </c>
      <c r="BK401" s="143">
        <f t="shared" si="73"/>
        <v>180</v>
      </c>
      <c r="BL401" s="16" t="s">
        <v>765</v>
      </c>
      <c r="BM401" s="142" t="s">
        <v>3043</v>
      </c>
    </row>
    <row r="402" spans="2:65" s="1" customFormat="1" ht="16.5" customHeight="1">
      <c r="B402" s="31"/>
      <c r="C402" s="131" t="s">
        <v>1538</v>
      </c>
      <c r="D402" s="131" t="s">
        <v>164</v>
      </c>
      <c r="E402" s="132" t="s">
        <v>3044</v>
      </c>
      <c r="F402" s="133" t="s">
        <v>3045</v>
      </c>
      <c r="G402" s="134" t="s">
        <v>1665</v>
      </c>
      <c r="H402" s="135">
        <v>1</v>
      </c>
      <c r="I402" s="136">
        <v>45</v>
      </c>
      <c r="J402" s="137">
        <f t="shared" si="64"/>
        <v>45</v>
      </c>
      <c r="K402" s="133" t="s">
        <v>1</v>
      </c>
      <c r="L402" s="31"/>
      <c r="M402" s="138" t="s">
        <v>1</v>
      </c>
      <c r="N402" s="139" t="s">
        <v>42</v>
      </c>
      <c r="P402" s="140">
        <f t="shared" si="65"/>
        <v>0</v>
      </c>
      <c r="Q402" s="140">
        <v>0</v>
      </c>
      <c r="R402" s="140">
        <f t="shared" si="66"/>
        <v>0</v>
      </c>
      <c r="S402" s="140">
        <v>0</v>
      </c>
      <c r="T402" s="141">
        <f t="shared" si="67"/>
        <v>0</v>
      </c>
      <c r="AR402" s="142" t="s">
        <v>765</v>
      </c>
      <c r="AT402" s="142" t="s">
        <v>164</v>
      </c>
      <c r="AU402" s="142" t="s">
        <v>85</v>
      </c>
      <c r="AY402" s="16" t="s">
        <v>161</v>
      </c>
      <c r="BE402" s="143">
        <f t="shared" si="68"/>
        <v>45</v>
      </c>
      <c r="BF402" s="143">
        <f t="shared" si="69"/>
        <v>0</v>
      </c>
      <c r="BG402" s="143">
        <f t="shared" si="70"/>
        <v>0</v>
      </c>
      <c r="BH402" s="143">
        <f t="shared" si="71"/>
        <v>0</v>
      </c>
      <c r="BI402" s="143">
        <f t="shared" si="72"/>
        <v>0</v>
      </c>
      <c r="BJ402" s="16" t="s">
        <v>85</v>
      </c>
      <c r="BK402" s="143">
        <f t="shared" si="73"/>
        <v>45</v>
      </c>
      <c r="BL402" s="16" t="s">
        <v>765</v>
      </c>
      <c r="BM402" s="142" t="s">
        <v>3046</v>
      </c>
    </row>
    <row r="403" spans="2:65" s="1" customFormat="1" ht="16.5" customHeight="1">
      <c r="B403" s="31"/>
      <c r="C403" s="173" t="s">
        <v>1542</v>
      </c>
      <c r="D403" s="173" t="s">
        <v>614</v>
      </c>
      <c r="E403" s="174" t="s">
        <v>3047</v>
      </c>
      <c r="F403" s="175" t="s">
        <v>3045</v>
      </c>
      <c r="G403" s="176" t="s">
        <v>1665</v>
      </c>
      <c r="H403" s="177">
        <v>1</v>
      </c>
      <c r="I403" s="136">
        <v>450</v>
      </c>
      <c r="J403" s="178">
        <f t="shared" si="64"/>
        <v>450</v>
      </c>
      <c r="K403" s="175" t="s">
        <v>1</v>
      </c>
      <c r="L403" s="179"/>
      <c r="M403" s="180" t="s">
        <v>1</v>
      </c>
      <c r="N403" s="181" t="s">
        <v>42</v>
      </c>
      <c r="P403" s="140">
        <f t="shared" si="65"/>
        <v>0</v>
      </c>
      <c r="Q403" s="140">
        <v>0</v>
      </c>
      <c r="R403" s="140">
        <f t="shared" si="66"/>
        <v>0</v>
      </c>
      <c r="S403" s="140">
        <v>0</v>
      </c>
      <c r="T403" s="141">
        <f t="shared" si="67"/>
        <v>0</v>
      </c>
      <c r="AR403" s="142" t="s">
        <v>1715</v>
      </c>
      <c r="AT403" s="142" t="s">
        <v>614</v>
      </c>
      <c r="AU403" s="142" t="s">
        <v>85</v>
      </c>
      <c r="AY403" s="16" t="s">
        <v>161</v>
      </c>
      <c r="BE403" s="143">
        <f t="shared" si="68"/>
        <v>450</v>
      </c>
      <c r="BF403" s="143">
        <f t="shared" si="69"/>
        <v>0</v>
      </c>
      <c r="BG403" s="143">
        <f t="shared" si="70"/>
        <v>0</v>
      </c>
      <c r="BH403" s="143">
        <f t="shared" si="71"/>
        <v>0</v>
      </c>
      <c r="BI403" s="143">
        <f t="shared" si="72"/>
        <v>0</v>
      </c>
      <c r="BJ403" s="16" t="s">
        <v>85</v>
      </c>
      <c r="BK403" s="143">
        <f t="shared" si="73"/>
        <v>450</v>
      </c>
      <c r="BL403" s="16" t="s">
        <v>765</v>
      </c>
      <c r="BM403" s="142" t="s">
        <v>3048</v>
      </c>
    </row>
    <row r="404" spans="2:65" s="1" customFormat="1" ht="21.75" customHeight="1">
      <c r="B404" s="31"/>
      <c r="C404" s="131" t="s">
        <v>1546</v>
      </c>
      <c r="D404" s="131" t="s">
        <v>164</v>
      </c>
      <c r="E404" s="132" t="s">
        <v>3049</v>
      </c>
      <c r="F404" s="133" t="s">
        <v>3050</v>
      </c>
      <c r="G404" s="134" t="s">
        <v>1665</v>
      </c>
      <c r="H404" s="135">
        <v>1</v>
      </c>
      <c r="I404" s="136">
        <v>108</v>
      </c>
      <c r="J404" s="137">
        <f t="shared" si="64"/>
        <v>108</v>
      </c>
      <c r="K404" s="133" t="s">
        <v>1</v>
      </c>
      <c r="L404" s="31"/>
      <c r="M404" s="138" t="s">
        <v>1</v>
      </c>
      <c r="N404" s="139" t="s">
        <v>42</v>
      </c>
      <c r="P404" s="140">
        <f t="shared" si="65"/>
        <v>0</v>
      </c>
      <c r="Q404" s="140">
        <v>0</v>
      </c>
      <c r="R404" s="140">
        <f t="shared" si="66"/>
        <v>0</v>
      </c>
      <c r="S404" s="140">
        <v>0</v>
      </c>
      <c r="T404" s="141">
        <f t="shared" si="67"/>
        <v>0</v>
      </c>
      <c r="AR404" s="142" t="s">
        <v>765</v>
      </c>
      <c r="AT404" s="142" t="s">
        <v>164</v>
      </c>
      <c r="AU404" s="142" t="s">
        <v>85</v>
      </c>
      <c r="AY404" s="16" t="s">
        <v>161</v>
      </c>
      <c r="BE404" s="143">
        <f t="shared" si="68"/>
        <v>108</v>
      </c>
      <c r="BF404" s="143">
        <f t="shared" si="69"/>
        <v>0</v>
      </c>
      <c r="BG404" s="143">
        <f t="shared" si="70"/>
        <v>0</v>
      </c>
      <c r="BH404" s="143">
        <f t="shared" si="71"/>
        <v>0</v>
      </c>
      <c r="BI404" s="143">
        <f t="shared" si="72"/>
        <v>0</v>
      </c>
      <c r="BJ404" s="16" t="s">
        <v>85</v>
      </c>
      <c r="BK404" s="143">
        <f t="shared" si="73"/>
        <v>108</v>
      </c>
      <c r="BL404" s="16" t="s">
        <v>765</v>
      </c>
      <c r="BM404" s="142" t="s">
        <v>3051</v>
      </c>
    </row>
    <row r="405" spans="2:65" s="1" customFormat="1" ht="21.75" customHeight="1">
      <c r="B405" s="31"/>
      <c r="C405" s="173" t="s">
        <v>1550</v>
      </c>
      <c r="D405" s="173" t="s">
        <v>614</v>
      </c>
      <c r="E405" s="174" t="s">
        <v>3052</v>
      </c>
      <c r="F405" s="175" t="s">
        <v>3050</v>
      </c>
      <c r="G405" s="176" t="s">
        <v>1665</v>
      </c>
      <c r="H405" s="177">
        <v>1</v>
      </c>
      <c r="I405" s="136">
        <v>720</v>
      </c>
      <c r="J405" s="178">
        <f t="shared" si="64"/>
        <v>720</v>
      </c>
      <c r="K405" s="175" t="s">
        <v>1</v>
      </c>
      <c r="L405" s="179"/>
      <c r="M405" s="180" t="s">
        <v>1</v>
      </c>
      <c r="N405" s="181" t="s">
        <v>42</v>
      </c>
      <c r="P405" s="140">
        <f t="shared" si="65"/>
        <v>0</v>
      </c>
      <c r="Q405" s="140">
        <v>0</v>
      </c>
      <c r="R405" s="140">
        <f t="shared" si="66"/>
        <v>0</v>
      </c>
      <c r="S405" s="140">
        <v>0</v>
      </c>
      <c r="T405" s="141">
        <f t="shared" si="67"/>
        <v>0</v>
      </c>
      <c r="AR405" s="142" t="s">
        <v>1715</v>
      </c>
      <c r="AT405" s="142" t="s">
        <v>614</v>
      </c>
      <c r="AU405" s="142" t="s">
        <v>85</v>
      </c>
      <c r="AY405" s="16" t="s">
        <v>161</v>
      </c>
      <c r="BE405" s="143">
        <f t="shared" si="68"/>
        <v>720</v>
      </c>
      <c r="BF405" s="143">
        <f t="shared" si="69"/>
        <v>0</v>
      </c>
      <c r="BG405" s="143">
        <f t="shared" si="70"/>
        <v>0</v>
      </c>
      <c r="BH405" s="143">
        <f t="shared" si="71"/>
        <v>0</v>
      </c>
      <c r="BI405" s="143">
        <f t="shared" si="72"/>
        <v>0</v>
      </c>
      <c r="BJ405" s="16" t="s">
        <v>85</v>
      </c>
      <c r="BK405" s="143">
        <f t="shared" si="73"/>
        <v>720</v>
      </c>
      <c r="BL405" s="16" t="s">
        <v>765</v>
      </c>
      <c r="BM405" s="142" t="s">
        <v>3053</v>
      </c>
    </row>
    <row r="406" spans="2:65" s="1" customFormat="1" ht="16.5" customHeight="1">
      <c r="B406" s="31"/>
      <c r="C406" s="131" t="s">
        <v>1555</v>
      </c>
      <c r="D406" s="131" t="s">
        <v>164</v>
      </c>
      <c r="E406" s="132" t="s">
        <v>3054</v>
      </c>
      <c r="F406" s="133" t="s">
        <v>3055</v>
      </c>
      <c r="G406" s="134" t="s">
        <v>1665</v>
      </c>
      <c r="H406" s="135">
        <v>1</v>
      </c>
      <c r="I406" s="136">
        <v>90</v>
      </c>
      <c r="J406" s="137">
        <f t="shared" si="64"/>
        <v>90</v>
      </c>
      <c r="K406" s="133" t="s">
        <v>1</v>
      </c>
      <c r="L406" s="31"/>
      <c r="M406" s="138" t="s">
        <v>1</v>
      </c>
      <c r="N406" s="139" t="s">
        <v>42</v>
      </c>
      <c r="P406" s="140">
        <f t="shared" si="65"/>
        <v>0</v>
      </c>
      <c r="Q406" s="140">
        <v>0</v>
      </c>
      <c r="R406" s="140">
        <f t="shared" si="66"/>
        <v>0</v>
      </c>
      <c r="S406" s="140">
        <v>0</v>
      </c>
      <c r="T406" s="141">
        <f t="shared" si="67"/>
        <v>0</v>
      </c>
      <c r="AR406" s="142" t="s">
        <v>765</v>
      </c>
      <c r="AT406" s="142" t="s">
        <v>164</v>
      </c>
      <c r="AU406" s="142" t="s">
        <v>85</v>
      </c>
      <c r="AY406" s="16" t="s">
        <v>161</v>
      </c>
      <c r="BE406" s="143">
        <f t="shared" si="68"/>
        <v>90</v>
      </c>
      <c r="BF406" s="143">
        <f t="shared" si="69"/>
        <v>0</v>
      </c>
      <c r="BG406" s="143">
        <f t="shared" si="70"/>
        <v>0</v>
      </c>
      <c r="BH406" s="143">
        <f t="shared" si="71"/>
        <v>0</v>
      </c>
      <c r="BI406" s="143">
        <f t="shared" si="72"/>
        <v>0</v>
      </c>
      <c r="BJ406" s="16" t="s">
        <v>85</v>
      </c>
      <c r="BK406" s="143">
        <f t="shared" si="73"/>
        <v>90</v>
      </c>
      <c r="BL406" s="16" t="s">
        <v>765</v>
      </c>
      <c r="BM406" s="142" t="s">
        <v>3056</v>
      </c>
    </row>
    <row r="407" spans="2:65" s="1" customFormat="1" ht="16.5" customHeight="1">
      <c r="B407" s="31"/>
      <c r="C407" s="173" t="s">
        <v>1560</v>
      </c>
      <c r="D407" s="173" t="s">
        <v>614</v>
      </c>
      <c r="E407" s="174" t="s">
        <v>3057</v>
      </c>
      <c r="F407" s="175" t="s">
        <v>3055</v>
      </c>
      <c r="G407" s="176" t="s">
        <v>1665</v>
      </c>
      <c r="H407" s="177">
        <v>1</v>
      </c>
      <c r="I407" s="136">
        <v>1080</v>
      </c>
      <c r="J407" s="178">
        <f t="shared" si="64"/>
        <v>1080</v>
      </c>
      <c r="K407" s="175" t="s">
        <v>1</v>
      </c>
      <c r="L407" s="179"/>
      <c r="M407" s="180" t="s">
        <v>1</v>
      </c>
      <c r="N407" s="181" t="s">
        <v>42</v>
      </c>
      <c r="P407" s="140">
        <f t="shared" si="65"/>
        <v>0</v>
      </c>
      <c r="Q407" s="140">
        <v>0</v>
      </c>
      <c r="R407" s="140">
        <f t="shared" si="66"/>
        <v>0</v>
      </c>
      <c r="S407" s="140">
        <v>0</v>
      </c>
      <c r="T407" s="141">
        <f t="shared" si="67"/>
        <v>0</v>
      </c>
      <c r="AR407" s="142" t="s">
        <v>1715</v>
      </c>
      <c r="AT407" s="142" t="s">
        <v>614</v>
      </c>
      <c r="AU407" s="142" t="s">
        <v>85</v>
      </c>
      <c r="AY407" s="16" t="s">
        <v>161</v>
      </c>
      <c r="BE407" s="143">
        <f t="shared" si="68"/>
        <v>1080</v>
      </c>
      <c r="BF407" s="143">
        <f t="shared" si="69"/>
        <v>0</v>
      </c>
      <c r="BG407" s="143">
        <f t="shared" si="70"/>
        <v>0</v>
      </c>
      <c r="BH407" s="143">
        <f t="shared" si="71"/>
        <v>0</v>
      </c>
      <c r="BI407" s="143">
        <f t="shared" si="72"/>
        <v>0</v>
      </c>
      <c r="BJ407" s="16" t="s">
        <v>85</v>
      </c>
      <c r="BK407" s="143">
        <f t="shared" si="73"/>
        <v>1080</v>
      </c>
      <c r="BL407" s="16" t="s">
        <v>765</v>
      </c>
      <c r="BM407" s="142" t="s">
        <v>3058</v>
      </c>
    </row>
    <row r="408" spans="2:65" s="1" customFormat="1" ht="21.75" customHeight="1">
      <c r="B408" s="31"/>
      <c r="C408" s="131" t="s">
        <v>1567</v>
      </c>
      <c r="D408" s="131" t="s">
        <v>164</v>
      </c>
      <c r="E408" s="132" t="s">
        <v>3059</v>
      </c>
      <c r="F408" s="133" t="s">
        <v>3060</v>
      </c>
      <c r="G408" s="134" t="s">
        <v>1665</v>
      </c>
      <c r="H408" s="135">
        <v>8</v>
      </c>
      <c r="I408" s="136">
        <v>4.5</v>
      </c>
      <c r="J408" s="137">
        <f t="shared" si="64"/>
        <v>36</v>
      </c>
      <c r="K408" s="133" t="s">
        <v>1</v>
      </c>
      <c r="L408" s="31"/>
      <c r="M408" s="138" t="s">
        <v>1</v>
      </c>
      <c r="N408" s="139" t="s">
        <v>42</v>
      </c>
      <c r="P408" s="140">
        <f t="shared" si="65"/>
        <v>0</v>
      </c>
      <c r="Q408" s="140">
        <v>0</v>
      </c>
      <c r="R408" s="140">
        <f t="shared" si="66"/>
        <v>0</v>
      </c>
      <c r="S408" s="140">
        <v>0</v>
      </c>
      <c r="T408" s="141">
        <f t="shared" si="67"/>
        <v>0</v>
      </c>
      <c r="AR408" s="142" t="s">
        <v>765</v>
      </c>
      <c r="AT408" s="142" t="s">
        <v>164</v>
      </c>
      <c r="AU408" s="142" t="s">
        <v>85</v>
      </c>
      <c r="AY408" s="16" t="s">
        <v>161</v>
      </c>
      <c r="BE408" s="143">
        <f t="shared" si="68"/>
        <v>36</v>
      </c>
      <c r="BF408" s="143">
        <f t="shared" si="69"/>
        <v>0</v>
      </c>
      <c r="BG408" s="143">
        <f t="shared" si="70"/>
        <v>0</v>
      </c>
      <c r="BH408" s="143">
        <f t="shared" si="71"/>
        <v>0</v>
      </c>
      <c r="BI408" s="143">
        <f t="shared" si="72"/>
        <v>0</v>
      </c>
      <c r="BJ408" s="16" t="s">
        <v>85</v>
      </c>
      <c r="BK408" s="143">
        <f t="shared" si="73"/>
        <v>36</v>
      </c>
      <c r="BL408" s="16" t="s">
        <v>765</v>
      </c>
      <c r="BM408" s="142" t="s">
        <v>3061</v>
      </c>
    </row>
    <row r="409" spans="2:65" s="1" customFormat="1" ht="21.75" customHeight="1">
      <c r="B409" s="31"/>
      <c r="C409" s="173" t="s">
        <v>1572</v>
      </c>
      <c r="D409" s="173" t="s">
        <v>614</v>
      </c>
      <c r="E409" s="174" t="s">
        <v>3062</v>
      </c>
      <c r="F409" s="175" t="s">
        <v>3060</v>
      </c>
      <c r="G409" s="176" t="s">
        <v>1665</v>
      </c>
      <c r="H409" s="177">
        <v>8</v>
      </c>
      <c r="I409" s="136">
        <v>36</v>
      </c>
      <c r="J409" s="178">
        <f t="shared" si="64"/>
        <v>288</v>
      </c>
      <c r="K409" s="175" t="s">
        <v>1</v>
      </c>
      <c r="L409" s="179"/>
      <c r="M409" s="180" t="s">
        <v>1</v>
      </c>
      <c r="N409" s="181" t="s">
        <v>42</v>
      </c>
      <c r="P409" s="140">
        <f t="shared" si="65"/>
        <v>0</v>
      </c>
      <c r="Q409" s="140">
        <v>0</v>
      </c>
      <c r="R409" s="140">
        <f t="shared" si="66"/>
        <v>0</v>
      </c>
      <c r="S409" s="140">
        <v>0</v>
      </c>
      <c r="T409" s="141">
        <f t="shared" si="67"/>
        <v>0</v>
      </c>
      <c r="AR409" s="142" t="s">
        <v>1715</v>
      </c>
      <c r="AT409" s="142" t="s">
        <v>614</v>
      </c>
      <c r="AU409" s="142" t="s">
        <v>85</v>
      </c>
      <c r="AY409" s="16" t="s">
        <v>161</v>
      </c>
      <c r="BE409" s="143">
        <f t="shared" si="68"/>
        <v>288</v>
      </c>
      <c r="BF409" s="143">
        <f t="shared" si="69"/>
        <v>0</v>
      </c>
      <c r="BG409" s="143">
        <f t="shared" si="70"/>
        <v>0</v>
      </c>
      <c r="BH409" s="143">
        <f t="shared" si="71"/>
        <v>0</v>
      </c>
      <c r="BI409" s="143">
        <f t="shared" si="72"/>
        <v>0</v>
      </c>
      <c r="BJ409" s="16" t="s">
        <v>85</v>
      </c>
      <c r="BK409" s="143">
        <f t="shared" si="73"/>
        <v>288</v>
      </c>
      <c r="BL409" s="16" t="s">
        <v>765</v>
      </c>
      <c r="BM409" s="142" t="s">
        <v>3063</v>
      </c>
    </row>
    <row r="410" spans="2:65" s="1" customFormat="1" ht="16.5" customHeight="1">
      <c r="B410" s="31"/>
      <c r="C410" s="131" t="s">
        <v>1577</v>
      </c>
      <c r="D410" s="131" t="s">
        <v>164</v>
      </c>
      <c r="E410" s="132" t="s">
        <v>3064</v>
      </c>
      <c r="F410" s="133" t="s">
        <v>3065</v>
      </c>
      <c r="G410" s="134" t="s">
        <v>1665</v>
      </c>
      <c r="H410" s="135">
        <v>1</v>
      </c>
      <c r="I410" s="136">
        <v>135</v>
      </c>
      <c r="J410" s="137">
        <f t="shared" si="64"/>
        <v>135</v>
      </c>
      <c r="K410" s="133" t="s">
        <v>1</v>
      </c>
      <c r="L410" s="31"/>
      <c r="M410" s="138" t="s">
        <v>1</v>
      </c>
      <c r="N410" s="139" t="s">
        <v>42</v>
      </c>
      <c r="P410" s="140">
        <f t="shared" si="65"/>
        <v>0</v>
      </c>
      <c r="Q410" s="140">
        <v>0</v>
      </c>
      <c r="R410" s="140">
        <f t="shared" si="66"/>
        <v>0</v>
      </c>
      <c r="S410" s="140">
        <v>0</v>
      </c>
      <c r="T410" s="141">
        <f t="shared" si="67"/>
        <v>0</v>
      </c>
      <c r="AR410" s="142" t="s">
        <v>765</v>
      </c>
      <c r="AT410" s="142" t="s">
        <v>164</v>
      </c>
      <c r="AU410" s="142" t="s">
        <v>85</v>
      </c>
      <c r="AY410" s="16" t="s">
        <v>161</v>
      </c>
      <c r="BE410" s="143">
        <f t="shared" si="68"/>
        <v>135</v>
      </c>
      <c r="BF410" s="143">
        <f t="shared" si="69"/>
        <v>0</v>
      </c>
      <c r="BG410" s="143">
        <f t="shared" si="70"/>
        <v>0</v>
      </c>
      <c r="BH410" s="143">
        <f t="shared" si="71"/>
        <v>0</v>
      </c>
      <c r="BI410" s="143">
        <f t="shared" si="72"/>
        <v>0</v>
      </c>
      <c r="BJ410" s="16" t="s">
        <v>85</v>
      </c>
      <c r="BK410" s="143">
        <f t="shared" si="73"/>
        <v>135</v>
      </c>
      <c r="BL410" s="16" t="s">
        <v>765</v>
      </c>
      <c r="BM410" s="142" t="s">
        <v>3066</v>
      </c>
    </row>
    <row r="411" spans="2:65" s="1" customFormat="1" ht="16.5" customHeight="1">
      <c r="B411" s="31"/>
      <c r="C411" s="173" t="s">
        <v>1581</v>
      </c>
      <c r="D411" s="173" t="s">
        <v>614</v>
      </c>
      <c r="E411" s="174" t="s">
        <v>3067</v>
      </c>
      <c r="F411" s="175" t="s">
        <v>3065</v>
      </c>
      <c r="G411" s="176" t="s">
        <v>1665</v>
      </c>
      <c r="H411" s="177">
        <v>1</v>
      </c>
      <c r="I411" s="136">
        <v>495</v>
      </c>
      <c r="J411" s="178">
        <f t="shared" si="64"/>
        <v>495</v>
      </c>
      <c r="K411" s="175" t="s">
        <v>1</v>
      </c>
      <c r="L411" s="179"/>
      <c r="M411" s="180" t="s">
        <v>1</v>
      </c>
      <c r="N411" s="181" t="s">
        <v>42</v>
      </c>
      <c r="P411" s="140">
        <f t="shared" si="65"/>
        <v>0</v>
      </c>
      <c r="Q411" s="140">
        <v>0</v>
      </c>
      <c r="R411" s="140">
        <f t="shared" si="66"/>
        <v>0</v>
      </c>
      <c r="S411" s="140">
        <v>0</v>
      </c>
      <c r="T411" s="141">
        <f t="shared" si="67"/>
        <v>0</v>
      </c>
      <c r="AR411" s="142" t="s">
        <v>1715</v>
      </c>
      <c r="AT411" s="142" t="s">
        <v>614</v>
      </c>
      <c r="AU411" s="142" t="s">
        <v>85</v>
      </c>
      <c r="AY411" s="16" t="s">
        <v>161</v>
      </c>
      <c r="BE411" s="143">
        <f t="shared" si="68"/>
        <v>495</v>
      </c>
      <c r="BF411" s="143">
        <f t="shared" si="69"/>
        <v>0</v>
      </c>
      <c r="BG411" s="143">
        <f t="shared" si="70"/>
        <v>0</v>
      </c>
      <c r="BH411" s="143">
        <f t="shared" si="71"/>
        <v>0</v>
      </c>
      <c r="BI411" s="143">
        <f t="shared" si="72"/>
        <v>0</v>
      </c>
      <c r="BJ411" s="16" t="s">
        <v>85</v>
      </c>
      <c r="BK411" s="143">
        <f t="shared" si="73"/>
        <v>495</v>
      </c>
      <c r="BL411" s="16" t="s">
        <v>765</v>
      </c>
      <c r="BM411" s="142" t="s">
        <v>3068</v>
      </c>
    </row>
    <row r="412" spans="2:65" s="1" customFormat="1" ht="16.5" customHeight="1">
      <c r="B412" s="31"/>
      <c r="C412" s="131" t="s">
        <v>1586</v>
      </c>
      <c r="D412" s="131" t="s">
        <v>164</v>
      </c>
      <c r="E412" s="132" t="s">
        <v>3069</v>
      </c>
      <c r="F412" s="133" t="s">
        <v>3070</v>
      </c>
      <c r="G412" s="134" t="s">
        <v>614</v>
      </c>
      <c r="H412" s="135">
        <v>900</v>
      </c>
      <c r="I412" s="136">
        <v>4.5</v>
      </c>
      <c r="J412" s="137">
        <f t="shared" si="64"/>
        <v>4050</v>
      </c>
      <c r="K412" s="133" t="s">
        <v>1</v>
      </c>
      <c r="L412" s="31"/>
      <c r="M412" s="138" t="s">
        <v>1</v>
      </c>
      <c r="N412" s="139" t="s">
        <v>42</v>
      </c>
      <c r="P412" s="140">
        <f t="shared" si="65"/>
        <v>0</v>
      </c>
      <c r="Q412" s="140">
        <v>0</v>
      </c>
      <c r="R412" s="140">
        <f t="shared" si="66"/>
        <v>0</v>
      </c>
      <c r="S412" s="140">
        <v>0</v>
      </c>
      <c r="T412" s="141">
        <f t="shared" si="67"/>
        <v>0</v>
      </c>
      <c r="AR412" s="142" t="s">
        <v>765</v>
      </c>
      <c r="AT412" s="142" t="s">
        <v>164</v>
      </c>
      <c r="AU412" s="142" t="s">
        <v>85</v>
      </c>
      <c r="AY412" s="16" t="s">
        <v>161</v>
      </c>
      <c r="BE412" s="143">
        <f t="shared" si="68"/>
        <v>4050</v>
      </c>
      <c r="BF412" s="143">
        <f t="shared" si="69"/>
        <v>0</v>
      </c>
      <c r="BG412" s="143">
        <f t="shared" si="70"/>
        <v>0</v>
      </c>
      <c r="BH412" s="143">
        <f t="shared" si="71"/>
        <v>0</v>
      </c>
      <c r="BI412" s="143">
        <f t="shared" si="72"/>
        <v>0</v>
      </c>
      <c r="BJ412" s="16" t="s">
        <v>85</v>
      </c>
      <c r="BK412" s="143">
        <f t="shared" si="73"/>
        <v>4050</v>
      </c>
      <c r="BL412" s="16" t="s">
        <v>765</v>
      </c>
      <c r="BM412" s="142" t="s">
        <v>3071</v>
      </c>
    </row>
    <row r="413" spans="2:65" s="1" customFormat="1" ht="16.5" customHeight="1">
      <c r="B413" s="31"/>
      <c r="C413" s="173" t="s">
        <v>1593</v>
      </c>
      <c r="D413" s="173" t="s">
        <v>614</v>
      </c>
      <c r="E413" s="174" t="s">
        <v>3072</v>
      </c>
      <c r="F413" s="175" t="s">
        <v>3070</v>
      </c>
      <c r="G413" s="176" t="s">
        <v>614</v>
      </c>
      <c r="H413" s="177">
        <v>900</v>
      </c>
      <c r="I413" s="136">
        <v>5.4</v>
      </c>
      <c r="J413" s="178">
        <f t="shared" si="64"/>
        <v>4860</v>
      </c>
      <c r="K413" s="175" t="s">
        <v>1</v>
      </c>
      <c r="L413" s="179"/>
      <c r="M413" s="180" t="s">
        <v>1</v>
      </c>
      <c r="N413" s="181" t="s">
        <v>42</v>
      </c>
      <c r="P413" s="140">
        <f t="shared" si="65"/>
        <v>0</v>
      </c>
      <c r="Q413" s="140">
        <v>0</v>
      </c>
      <c r="R413" s="140">
        <f t="shared" si="66"/>
        <v>0</v>
      </c>
      <c r="S413" s="140">
        <v>0</v>
      </c>
      <c r="T413" s="141">
        <f t="shared" si="67"/>
        <v>0</v>
      </c>
      <c r="AR413" s="142" t="s">
        <v>1715</v>
      </c>
      <c r="AT413" s="142" t="s">
        <v>614</v>
      </c>
      <c r="AU413" s="142" t="s">
        <v>85</v>
      </c>
      <c r="AY413" s="16" t="s">
        <v>161</v>
      </c>
      <c r="BE413" s="143">
        <f t="shared" si="68"/>
        <v>4860</v>
      </c>
      <c r="BF413" s="143">
        <f t="shared" si="69"/>
        <v>0</v>
      </c>
      <c r="BG413" s="143">
        <f t="shared" si="70"/>
        <v>0</v>
      </c>
      <c r="BH413" s="143">
        <f t="shared" si="71"/>
        <v>0</v>
      </c>
      <c r="BI413" s="143">
        <f t="shared" si="72"/>
        <v>0</v>
      </c>
      <c r="BJ413" s="16" t="s">
        <v>85</v>
      </c>
      <c r="BK413" s="143">
        <f t="shared" si="73"/>
        <v>4860</v>
      </c>
      <c r="BL413" s="16" t="s">
        <v>765</v>
      </c>
      <c r="BM413" s="142" t="s">
        <v>3073</v>
      </c>
    </row>
    <row r="414" spans="2:65" s="1" customFormat="1" ht="16.5" customHeight="1">
      <c r="B414" s="31"/>
      <c r="C414" s="131" t="s">
        <v>1597</v>
      </c>
      <c r="D414" s="131" t="s">
        <v>164</v>
      </c>
      <c r="E414" s="132" t="s">
        <v>3074</v>
      </c>
      <c r="F414" s="133" t="s">
        <v>3075</v>
      </c>
      <c r="G414" s="134" t="s">
        <v>614</v>
      </c>
      <c r="H414" s="135">
        <v>80</v>
      </c>
      <c r="I414" s="136">
        <v>4.5</v>
      </c>
      <c r="J414" s="137">
        <f t="shared" si="64"/>
        <v>360</v>
      </c>
      <c r="K414" s="133" t="s">
        <v>1</v>
      </c>
      <c r="L414" s="31"/>
      <c r="M414" s="138" t="s">
        <v>1</v>
      </c>
      <c r="N414" s="139" t="s">
        <v>42</v>
      </c>
      <c r="P414" s="140">
        <f t="shared" si="65"/>
        <v>0</v>
      </c>
      <c r="Q414" s="140">
        <v>0</v>
      </c>
      <c r="R414" s="140">
        <f t="shared" si="66"/>
        <v>0</v>
      </c>
      <c r="S414" s="140">
        <v>0</v>
      </c>
      <c r="T414" s="141">
        <f t="shared" si="67"/>
        <v>0</v>
      </c>
      <c r="AR414" s="142" t="s">
        <v>765</v>
      </c>
      <c r="AT414" s="142" t="s">
        <v>164</v>
      </c>
      <c r="AU414" s="142" t="s">
        <v>85</v>
      </c>
      <c r="AY414" s="16" t="s">
        <v>161</v>
      </c>
      <c r="BE414" s="143">
        <f t="shared" si="68"/>
        <v>360</v>
      </c>
      <c r="BF414" s="143">
        <f t="shared" si="69"/>
        <v>0</v>
      </c>
      <c r="BG414" s="143">
        <f t="shared" si="70"/>
        <v>0</v>
      </c>
      <c r="BH414" s="143">
        <f t="shared" si="71"/>
        <v>0</v>
      </c>
      <c r="BI414" s="143">
        <f t="shared" si="72"/>
        <v>0</v>
      </c>
      <c r="BJ414" s="16" t="s">
        <v>85</v>
      </c>
      <c r="BK414" s="143">
        <f t="shared" si="73"/>
        <v>360</v>
      </c>
      <c r="BL414" s="16" t="s">
        <v>765</v>
      </c>
      <c r="BM414" s="142" t="s">
        <v>3076</v>
      </c>
    </row>
    <row r="415" spans="2:65" s="1" customFormat="1" ht="16.5" customHeight="1">
      <c r="B415" s="31"/>
      <c r="C415" s="173" t="s">
        <v>1602</v>
      </c>
      <c r="D415" s="173" t="s">
        <v>614</v>
      </c>
      <c r="E415" s="174" t="s">
        <v>3077</v>
      </c>
      <c r="F415" s="175" t="s">
        <v>3075</v>
      </c>
      <c r="G415" s="176" t="s">
        <v>614</v>
      </c>
      <c r="H415" s="177">
        <v>80</v>
      </c>
      <c r="I415" s="136">
        <v>9</v>
      </c>
      <c r="J415" s="178">
        <f t="shared" si="64"/>
        <v>720</v>
      </c>
      <c r="K415" s="175" t="s">
        <v>1</v>
      </c>
      <c r="L415" s="179"/>
      <c r="M415" s="180" t="s">
        <v>1</v>
      </c>
      <c r="N415" s="181" t="s">
        <v>42</v>
      </c>
      <c r="P415" s="140">
        <f t="shared" si="65"/>
        <v>0</v>
      </c>
      <c r="Q415" s="140">
        <v>0</v>
      </c>
      <c r="R415" s="140">
        <f t="shared" si="66"/>
        <v>0</v>
      </c>
      <c r="S415" s="140">
        <v>0</v>
      </c>
      <c r="T415" s="141">
        <f t="shared" si="67"/>
        <v>0</v>
      </c>
      <c r="AR415" s="142" t="s">
        <v>1715</v>
      </c>
      <c r="AT415" s="142" t="s">
        <v>614</v>
      </c>
      <c r="AU415" s="142" t="s">
        <v>85</v>
      </c>
      <c r="AY415" s="16" t="s">
        <v>161</v>
      </c>
      <c r="BE415" s="143">
        <f t="shared" si="68"/>
        <v>720</v>
      </c>
      <c r="BF415" s="143">
        <f t="shared" si="69"/>
        <v>0</v>
      </c>
      <c r="BG415" s="143">
        <f t="shared" si="70"/>
        <v>0</v>
      </c>
      <c r="BH415" s="143">
        <f t="shared" si="71"/>
        <v>0</v>
      </c>
      <c r="BI415" s="143">
        <f t="shared" si="72"/>
        <v>0</v>
      </c>
      <c r="BJ415" s="16" t="s">
        <v>85</v>
      </c>
      <c r="BK415" s="143">
        <f t="shared" si="73"/>
        <v>720</v>
      </c>
      <c r="BL415" s="16" t="s">
        <v>765</v>
      </c>
      <c r="BM415" s="142" t="s">
        <v>3078</v>
      </c>
    </row>
    <row r="416" spans="2:65" s="1" customFormat="1" ht="16.5" customHeight="1">
      <c r="B416" s="31"/>
      <c r="C416" s="131" t="s">
        <v>1613</v>
      </c>
      <c r="D416" s="131" t="s">
        <v>164</v>
      </c>
      <c r="E416" s="132" t="s">
        <v>3079</v>
      </c>
      <c r="F416" s="133" t="s">
        <v>2815</v>
      </c>
      <c r="G416" s="134" t="s">
        <v>614</v>
      </c>
      <c r="H416" s="135">
        <v>200</v>
      </c>
      <c r="I416" s="136">
        <v>2.7</v>
      </c>
      <c r="J416" s="137">
        <f t="shared" si="64"/>
        <v>540</v>
      </c>
      <c r="K416" s="133" t="s">
        <v>1</v>
      </c>
      <c r="L416" s="31"/>
      <c r="M416" s="138" t="s">
        <v>1</v>
      </c>
      <c r="N416" s="139" t="s">
        <v>42</v>
      </c>
      <c r="P416" s="140">
        <f t="shared" si="65"/>
        <v>0</v>
      </c>
      <c r="Q416" s="140">
        <v>0</v>
      </c>
      <c r="R416" s="140">
        <f t="shared" si="66"/>
        <v>0</v>
      </c>
      <c r="S416" s="140">
        <v>0</v>
      </c>
      <c r="T416" s="141">
        <f t="shared" si="67"/>
        <v>0</v>
      </c>
      <c r="AR416" s="142" t="s">
        <v>765</v>
      </c>
      <c r="AT416" s="142" t="s">
        <v>164</v>
      </c>
      <c r="AU416" s="142" t="s">
        <v>85</v>
      </c>
      <c r="AY416" s="16" t="s">
        <v>161</v>
      </c>
      <c r="BE416" s="143">
        <f t="shared" si="68"/>
        <v>540</v>
      </c>
      <c r="BF416" s="143">
        <f t="shared" si="69"/>
        <v>0</v>
      </c>
      <c r="BG416" s="143">
        <f t="shared" si="70"/>
        <v>0</v>
      </c>
      <c r="BH416" s="143">
        <f t="shared" si="71"/>
        <v>0</v>
      </c>
      <c r="BI416" s="143">
        <f t="shared" si="72"/>
        <v>0</v>
      </c>
      <c r="BJ416" s="16" t="s">
        <v>85</v>
      </c>
      <c r="BK416" s="143">
        <f t="shared" si="73"/>
        <v>540</v>
      </c>
      <c r="BL416" s="16" t="s">
        <v>765</v>
      </c>
      <c r="BM416" s="142" t="s">
        <v>3080</v>
      </c>
    </row>
    <row r="417" spans="2:65" s="1" customFormat="1" ht="16.5" customHeight="1">
      <c r="B417" s="31"/>
      <c r="C417" s="173" t="s">
        <v>1626</v>
      </c>
      <c r="D417" s="173" t="s">
        <v>614</v>
      </c>
      <c r="E417" s="174" t="s">
        <v>3081</v>
      </c>
      <c r="F417" s="175" t="s">
        <v>2815</v>
      </c>
      <c r="G417" s="176" t="s">
        <v>614</v>
      </c>
      <c r="H417" s="177">
        <v>200</v>
      </c>
      <c r="I417" s="136">
        <v>5.4</v>
      </c>
      <c r="J417" s="178">
        <f t="shared" si="64"/>
        <v>1080</v>
      </c>
      <c r="K417" s="175" t="s">
        <v>1</v>
      </c>
      <c r="L417" s="179"/>
      <c r="M417" s="180" t="s">
        <v>1</v>
      </c>
      <c r="N417" s="181" t="s">
        <v>42</v>
      </c>
      <c r="P417" s="140">
        <f t="shared" si="65"/>
        <v>0</v>
      </c>
      <c r="Q417" s="140">
        <v>0</v>
      </c>
      <c r="R417" s="140">
        <f t="shared" si="66"/>
        <v>0</v>
      </c>
      <c r="S417" s="140">
        <v>0</v>
      </c>
      <c r="T417" s="141">
        <f t="shared" si="67"/>
        <v>0</v>
      </c>
      <c r="AR417" s="142" t="s">
        <v>1715</v>
      </c>
      <c r="AT417" s="142" t="s">
        <v>614</v>
      </c>
      <c r="AU417" s="142" t="s">
        <v>85</v>
      </c>
      <c r="AY417" s="16" t="s">
        <v>161</v>
      </c>
      <c r="BE417" s="143">
        <f t="shared" si="68"/>
        <v>1080</v>
      </c>
      <c r="BF417" s="143">
        <f t="shared" si="69"/>
        <v>0</v>
      </c>
      <c r="BG417" s="143">
        <f t="shared" si="70"/>
        <v>0</v>
      </c>
      <c r="BH417" s="143">
        <f t="shared" si="71"/>
        <v>0</v>
      </c>
      <c r="BI417" s="143">
        <f t="shared" si="72"/>
        <v>0</v>
      </c>
      <c r="BJ417" s="16" t="s">
        <v>85</v>
      </c>
      <c r="BK417" s="143">
        <f t="shared" si="73"/>
        <v>1080</v>
      </c>
      <c r="BL417" s="16" t="s">
        <v>765</v>
      </c>
      <c r="BM417" s="142" t="s">
        <v>3082</v>
      </c>
    </row>
    <row r="418" spans="2:65" s="1" customFormat="1" ht="16.5" customHeight="1">
      <c r="B418" s="31"/>
      <c r="C418" s="131" t="s">
        <v>1631</v>
      </c>
      <c r="D418" s="131" t="s">
        <v>164</v>
      </c>
      <c r="E418" s="132" t="s">
        <v>3083</v>
      </c>
      <c r="F418" s="133" t="s">
        <v>3084</v>
      </c>
      <c r="G418" s="134" t="s">
        <v>614</v>
      </c>
      <c r="H418" s="135">
        <v>60</v>
      </c>
      <c r="I418" s="136">
        <v>2.7</v>
      </c>
      <c r="J418" s="137">
        <f t="shared" si="64"/>
        <v>162</v>
      </c>
      <c r="K418" s="133" t="s">
        <v>1</v>
      </c>
      <c r="L418" s="31"/>
      <c r="M418" s="138" t="s">
        <v>1</v>
      </c>
      <c r="N418" s="139" t="s">
        <v>42</v>
      </c>
      <c r="P418" s="140">
        <f t="shared" si="65"/>
        <v>0</v>
      </c>
      <c r="Q418" s="140">
        <v>0</v>
      </c>
      <c r="R418" s="140">
        <f t="shared" si="66"/>
        <v>0</v>
      </c>
      <c r="S418" s="140">
        <v>0</v>
      </c>
      <c r="T418" s="141">
        <f t="shared" si="67"/>
        <v>0</v>
      </c>
      <c r="AR418" s="142" t="s">
        <v>765</v>
      </c>
      <c r="AT418" s="142" t="s">
        <v>164</v>
      </c>
      <c r="AU418" s="142" t="s">
        <v>85</v>
      </c>
      <c r="AY418" s="16" t="s">
        <v>161</v>
      </c>
      <c r="BE418" s="143">
        <f t="shared" si="68"/>
        <v>162</v>
      </c>
      <c r="BF418" s="143">
        <f t="shared" si="69"/>
        <v>0</v>
      </c>
      <c r="BG418" s="143">
        <f t="shared" si="70"/>
        <v>0</v>
      </c>
      <c r="BH418" s="143">
        <f t="shared" si="71"/>
        <v>0</v>
      </c>
      <c r="BI418" s="143">
        <f t="shared" si="72"/>
        <v>0</v>
      </c>
      <c r="BJ418" s="16" t="s">
        <v>85</v>
      </c>
      <c r="BK418" s="143">
        <f t="shared" si="73"/>
        <v>162</v>
      </c>
      <c r="BL418" s="16" t="s">
        <v>765</v>
      </c>
      <c r="BM418" s="142" t="s">
        <v>3085</v>
      </c>
    </row>
    <row r="419" spans="2:65" s="1" customFormat="1" ht="16.5" customHeight="1">
      <c r="B419" s="31"/>
      <c r="C419" s="173" t="s">
        <v>1635</v>
      </c>
      <c r="D419" s="173" t="s">
        <v>614</v>
      </c>
      <c r="E419" s="174" t="s">
        <v>3086</v>
      </c>
      <c r="F419" s="175" t="s">
        <v>3084</v>
      </c>
      <c r="G419" s="176" t="s">
        <v>614</v>
      </c>
      <c r="H419" s="177">
        <v>60</v>
      </c>
      <c r="I419" s="136">
        <v>18</v>
      </c>
      <c r="J419" s="178">
        <f t="shared" si="64"/>
        <v>1080</v>
      </c>
      <c r="K419" s="175" t="s">
        <v>1</v>
      </c>
      <c r="L419" s="179"/>
      <c r="M419" s="180" t="s">
        <v>1</v>
      </c>
      <c r="N419" s="181" t="s">
        <v>42</v>
      </c>
      <c r="P419" s="140">
        <f t="shared" si="65"/>
        <v>0</v>
      </c>
      <c r="Q419" s="140">
        <v>0</v>
      </c>
      <c r="R419" s="140">
        <f t="shared" si="66"/>
        <v>0</v>
      </c>
      <c r="S419" s="140">
        <v>0</v>
      </c>
      <c r="T419" s="141">
        <f t="shared" si="67"/>
        <v>0</v>
      </c>
      <c r="AR419" s="142" t="s">
        <v>1715</v>
      </c>
      <c r="AT419" s="142" t="s">
        <v>614</v>
      </c>
      <c r="AU419" s="142" t="s">
        <v>85</v>
      </c>
      <c r="AY419" s="16" t="s">
        <v>161</v>
      </c>
      <c r="BE419" s="143">
        <f t="shared" si="68"/>
        <v>1080</v>
      </c>
      <c r="BF419" s="143">
        <f t="shared" si="69"/>
        <v>0</v>
      </c>
      <c r="BG419" s="143">
        <f t="shared" si="70"/>
        <v>0</v>
      </c>
      <c r="BH419" s="143">
        <f t="shared" si="71"/>
        <v>0</v>
      </c>
      <c r="BI419" s="143">
        <f t="shared" si="72"/>
        <v>0</v>
      </c>
      <c r="BJ419" s="16" t="s">
        <v>85</v>
      </c>
      <c r="BK419" s="143">
        <f t="shared" si="73"/>
        <v>1080</v>
      </c>
      <c r="BL419" s="16" t="s">
        <v>765</v>
      </c>
      <c r="BM419" s="142" t="s">
        <v>3087</v>
      </c>
    </row>
    <row r="420" spans="2:65" s="1" customFormat="1" ht="24.2" customHeight="1">
      <c r="B420" s="31"/>
      <c r="C420" s="131" t="s">
        <v>1640</v>
      </c>
      <c r="D420" s="131" t="s">
        <v>164</v>
      </c>
      <c r="E420" s="132" t="s">
        <v>3088</v>
      </c>
      <c r="F420" s="133" t="s">
        <v>2806</v>
      </c>
      <c r="G420" s="134" t="s">
        <v>1665</v>
      </c>
      <c r="H420" s="135">
        <v>15</v>
      </c>
      <c r="I420" s="136">
        <v>67.5</v>
      </c>
      <c r="J420" s="137">
        <f t="shared" si="64"/>
        <v>1012.5</v>
      </c>
      <c r="K420" s="133" t="s">
        <v>1</v>
      </c>
      <c r="L420" s="31"/>
      <c r="M420" s="138" t="s">
        <v>1</v>
      </c>
      <c r="N420" s="139" t="s">
        <v>42</v>
      </c>
      <c r="P420" s="140">
        <f t="shared" si="65"/>
        <v>0</v>
      </c>
      <c r="Q420" s="140">
        <v>0</v>
      </c>
      <c r="R420" s="140">
        <f t="shared" si="66"/>
        <v>0</v>
      </c>
      <c r="S420" s="140">
        <v>0</v>
      </c>
      <c r="T420" s="141">
        <f t="shared" si="67"/>
        <v>0</v>
      </c>
      <c r="AR420" s="142" t="s">
        <v>765</v>
      </c>
      <c r="AT420" s="142" t="s">
        <v>164</v>
      </c>
      <c r="AU420" s="142" t="s">
        <v>85</v>
      </c>
      <c r="AY420" s="16" t="s">
        <v>161</v>
      </c>
      <c r="BE420" s="143">
        <f t="shared" si="68"/>
        <v>1012.5</v>
      </c>
      <c r="BF420" s="143">
        <f t="shared" si="69"/>
        <v>0</v>
      </c>
      <c r="BG420" s="143">
        <f t="shared" si="70"/>
        <v>0</v>
      </c>
      <c r="BH420" s="143">
        <f t="shared" si="71"/>
        <v>0</v>
      </c>
      <c r="BI420" s="143">
        <f t="shared" si="72"/>
        <v>0</v>
      </c>
      <c r="BJ420" s="16" t="s">
        <v>85</v>
      </c>
      <c r="BK420" s="143">
        <f t="shared" si="73"/>
        <v>1012.5</v>
      </c>
      <c r="BL420" s="16" t="s">
        <v>765</v>
      </c>
      <c r="BM420" s="142" t="s">
        <v>3089</v>
      </c>
    </row>
    <row r="421" spans="2:65" s="1" customFormat="1" ht="24.2" customHeight="1">
      <c r="B421" s="31"/>
      <c r="C421" s="173" t="s">
        <v>1644</v>
      </c>
      <c r="D421" s="173" t="s">
        <v>614</v>
      </c>
      <c r="E421" s="174" t="s">
        <v>3090</v>
      </c>
      <c r="F421" s="175" t="s">
        <v>2806</v>
      </c>
      <c r="G421" s="176" t="s">
        <v>1665</v>
      </c>
      <c r="H421" s="177">
        <v>15</v>
      </c>
      <c r="I421" s="136">
        <v>72</v>
      </c>
      <c r="J421" s="178">
        <f t="shared" si="64"/>
        <v>1080</v>
      </c>
      <c r="K421" s="175" t="s">
        <v>1</v>
      </c>
      <c r="L421" s="179"/>
      <c r="M421" s="180" t="s">
        <v>1</v>
      </c>
      <c r="N421" s="181" t="s">
        <v>42</v>
      </c>
      <c r="P421" s="140">
        <f t="shared" si="65"/>
        <v>0</v>
      </c>
      <c r="Q421" s="140">
        <v>0</v>
      </c>
      <c r="R421" s="140">
        <f t="shared" si="66"/>
        <v>0</v>
      </c>
      <c r="S421" s="140">
        <v>0</v>
      </c>
      <c r="T421" s="141">
        <f t="shared" si="67"/>
        <v>0</v>
      </c>
      <c r="AR421" s="142" t="s">
        <v>1715</v>
      </c>
      <c r="AT421" s="142" t="s">
        <v>614</v>
      </c>
      <c r="AU421" s="142" t="s">
        <v>85</v>
      </c>
      <c r="AY421" s="16" t="s">
        <v>161</v>
      </c>
      <c r="BE421" s="143">
        <f t="shared" si="68"/>
        <v>1080</v>
      </c>
      <c r="BF421" s="143">
        <f t="shared" si="69"/>
        <v>0</v>
      </c>
      <c r="BG421" s="143">
        <f t="shared" si="70"/>
        <v>0</v>
      </c>
      <c r="BH421" s="143">
        <f t="shared" si="71"/>
        <v>0</v>
      </c>
      <c r="BI421" s="143">
        <f t="shared" si="72"/>
        <v>0</v>
      </c>
      <c r="BJ421" s="16" t="s">
        <v>85</v>
      </c>
      <c r="BK421" s="143">
        <f t="shared" si="73"/>
        <v>1080</v>
      </c>
      <c r="BL421" s="16" t="s">
        <v>765</v>
      </c>
      <c r="BM421" s="142" t="s">
        <v>3091</v>
      </c>
    </row>
    <row r="422" spans="2:65" s="1" customFormat="1" ht="16.5" customHeight="1">
      <c r="B422" s="31"/>
      <c r="C422" s="131" t="s">
        <v>1648</v>
      </c>
      <c r="D422" s="131" t="s">
        <v>164</v>
      </c>
      <c r="E422" s="132" t="s">
        <v>3092</v>
      </c>
      <c r="F422" s="133" t="s">
        <v>3093</v>
      </c>
      <c r="G422" s="134" t="s">
        <v>1665</v>
      </c>
      <c r="H422" s="135">
        <v>5</v>
      </c>
      <c r="I422" s="136">
        <v>18</v>
      </c>
      <c r="J422" s="137">
        <f t="shared" si="64"/>
        <v>90</v>
      </c>
      <c r="K422" s="133" t="s">
        <v>1</v>
      </c>
      <c r="L422" s="31"/>
      <c r="M422" s="138" t="s">
        <v>1</v>
      </c>
      <c r="N422" s="139" t="s">
        <v>42</v>
      </c>
      <c r="P422" s="140">
        <f t="shared" si="65"/>
        <v>0</v>
      </c>
      <c r="Q422" s="140">
        <v>0</v>
      </c>
      <c r="R422" s="140">
        <f t="shared" si="66"/>
        <v>0</v>
      </c>
      <c r="S422" s="140">
        <v>0</v>
      </c>
      <c r="T422" s="141">
        <f t="shared" si="67"/>
        <v>0</v>
      </c>
      <c r="AR422" s="142" t="s">
        <v>765</v>
      </c>
      <c r="AT422" s="142" t="s">
        <v>164</v>
      </c>
      <c r="AU422" s="142" t="s">
        <v>85</v>
      </c>
      <c r="AY422" s="16" t="s">
        <v>161</v>
      </c>
      <c r="BE422" s="143">
        <f t="shared" si="68"/>
        <v>90</v>
      </c>
      <c r="BF422" s="143">
        <f t="shared" si="69"/>
        <v>0</v>
      </c>
      <c r="BG422" s="143">
        <f t="shared" si="70"/>
        <v>0</v>
      </c>
      <c r="BH422" s="143">
        <f t="shared" si="71"/>
        <v>0</v>
      </c>
      <c r="BI422" s="143">
        <f t="shared" si="72"/>
        <v>0</v>
      </c>
      <c r="BJ422" s="16" t="s">
        <v>85</v>
      </c>
      <c r="BK422" s="143">
        <f t="shared" si="73"/>
        <v>90</v>
      </c>
      <c r="BL422" s="16" t="s">
        <v>765</v>
      </c>
      <c r="BM422" s="142" t="s">
        <v>3094</v>
      </c>
    </row>
    <row r="423" spans="2:65" s="1" customFormat="1" ht="16.5" customHeight="1">
      <c r="B423" s="31"/>
      <c r="C423" s="173" t="s">
        <v>1652</v>
      </c>
      <c r="D423" s="173" t="s">
        <v>614</v>
      </c>
      <c r="E423" s="174" t="s">
        <v>3095</v>
      </c>
      <c r="F423" s="175" t="s">
        <v>3093</v>
      </c>
      <c r="G423" s="176" t="s">
        <v>1665</v>
      </c>
      <c r="H423" s="177">
        <v>5</v>
      </c>
      <c r="I423" s="136">
        <v>27</v>
      </c>
      <c r="J423" s="178">
        <f t="shared" si="64"/>
        <v>135</v>
      </c>
      <c r="K423" s="175" t="s">
        <v>1</v>
      </c>
      <c r="L423" s="179"/>
      <c r="M423" s="180" t="s">
        <v>1</v>
      </c>
      <c r="N423" s="181" t="s">
        <v>42</v>
      </c>
      <c r="P423" s="140">
        <f t="shared" si="65"/>
        <v>0</v>
      </c>
      <c r="Q423" s="140">
        <v>0</v>
      </c>
      <c r="R423" s="140">
        <f t="shared" si="66"/>
        <v>0</v>
      </c>
      <c r="S423" s="140">
        <v>0</v>
      </c>
      <c r="T423" s="141">
        <f t="shared" si="67"/>
        <v>0</v>
      </c>
      <c r="AR423" s="142" t="s">
        <v>1715</v>
      </c>
      <c r="AT423" s="142" t="s">
        <v>614</v>
      </c>
      <c r="AU423" s="142" t="s">
        <v>85</v>
      </c>
      <c r="AY423" s="16" t="s">
        <v>161</v>
      </c>
      <c r="BE423" s="143">
        <f t="shared" si="68"/>
        <v>135</v>
      </c>
      <c r="BF423" s="143">
        <f t="shared" si="69"/>
        <v>0</v>
      </c>
      <c r="BG423" s="143">
        <f t="shared" si="70"/>
        <v>0</v>
      </c>
      <c r="BH423" s="143">
        <f t="shared" si="71"/>
        <v>0</v>
      </c>
      <c r="BI423" s="143">
        <f t="shared" si="72"/>
        <v>0</v>
      </c>
      <c r="BJ423" s="16" t="s">
        <v>85</v>
      </c>
      <c r="BK423" s="143">
        <f t="shared" si="73"/>
        <v>135</v>
      </c>
      <c r="BL423" s="16" t="s">
        <v>765</v>
      </c>
      <c r="BM423" s="142" t="s">
        <v>3096</v>
      </c>
    </row>
    <row r="424" spans="2:65" s="1" customFormat="1" ht="37.9" customHeight="1">
      <c r="B424" s="31"/>
      <c r="C424" s="131" t="s">
        <v>1658</v>
      </c>
      <c r="D424" s="131" t="s">
        <v>164</v>
      </c>
      <c r="E424" s="132" t="s">
        <v>3097</v>
      </c>
      <c r="F424" s="133" t="s">
        <v>3098</v>
      </c>
      <c r="G424" s="134" t="s">
        <v>614</v>
      </c>
      <c r="H424" s="135">
        <v>30</v>
      </c>
      <c r="I424" s="136">
        <v>58.5</v>
      </c>
      <c r="J424" s="137">
        <f t="shared" si="64"/>
        <v>1755</v>
      </c>
      <c r="K424" s="133" t="s">
        <v>1</v>
      </c>
      <c r="L424" s="31"/>
      <c r="M424" s="138" t="s">
        <v>1</v>
      </c>
      <c r="N424" s="139" t="s">
        <v>42</v>
      </c>
      <c r="P424" s="140">
        <f t="shared" si="65"/>
        <v>0</v>
      </c>
      <c r="Q424" s="140">
        <v>0</v>
      </c>
      <c r="R424" s="140">
        <f t="shared" si="66"/>
        <v>0</v>
      </c>
      <c r="S424" s="140">
        <v>0</v>
      </c>
      <c r="T424" s="141">
        <f t="shared" si="67"/>
        <v>0</v>
      </c>
      <c r="AR424" s="142" t="s">
        <v>765</v>
      </c>
      <c r="AT424" s="142" t="s">
        <v>164</v>
      </c>
      <c r="AU424" s="142" t="s">
        <v>85</v>
      </c>
      <c r="AY424" s="16" t="s">
        <v>161</v>
      </c>
      <c r="BE424" s="143">
        <f t="shared" si="68"/>
        <v>1755</v>
      </c>
      <c r="BF424" s="143">
        <f t="shared" si="69"/>
        <v>0</v>
      </c>
      <c r="BG424" s="143">
        <f t="shared" si="70"/>
        <v>0</v>
      </c>
      <c r="BH424" s="143">
        <f t="shared" si="71"/>
        <v>0</v>
      </c>
      <c r="BI424" s="143">
        <f t="shared" si="72"/>
        <v>0</v>
      </c>
      <c r="BJ424" s="16" t="s">
        <v>85</v>
      </c>
      <c r="BK424" s="143">
        <f t="shared" si="73"/>
        <v>1755</v>
      </c>
      <c r="BL424" s="16" t="s">
        <v>765</v>
      </c>
      <c r="BM424" s="142" t="s">
        <v>3099</v>
      </c>
    </row>
    <row r="425" spans="2:65" s="1" customFormat="1" ht="37.9" customHeight="1">
      <c r="B425" s="31"/>
      <c r="C425" s="173" t="s">
        <v>1662</v>
      </c>
      <c r="D425" s="173" t="s">
        <v>614</v>
      </c>
      <c r="E425" s="174" t="s">
        <v>3100</v>
      </c>
      <c r="F425" s="175" t="s">
        <v>3098</v>
      </c>
      <c r="G425" s="176" t="s">
        <v>614</v>
      </c>
      <c r="H425" s="177">
        <v>30</v>
      </c>
      <c r="I425" s="136">
        <v>90</v>
      </c>
      <c r="J425" s="178">
        <f t="shared" si="64"/>
        <v>2700</v>
      </c>
      <c r="K425" s="175" t="s">
        <v>1</v>
      </c>
      <c r="L425" s="179"/>
      <c r="M425" s="180" t="s">
        <v>1</v>
      </c>
      <c r="N425" s="181" t="s">
        <v>42</v>
      </c>
      <c r="P425" s="140">
        <f t="shared" si="65"/>
        <v>0</v>
      </c>
      <c r="Q425" s="140">
        <v>0</v>
      </c>
      <c r="R425" s="140">
        <f t="shared" si="66"/>
        <v>0</v>
      </c>
      <c r="S425" s="140">
        <v>0</v>
      </c>
      <c r="T425" s="141">
        <f t="shared" si="67"/>
        <v>0</v>
      </c>
      <c r="AR425" s="142" t="s">
        <v>1715</v>
      </c>
      <c r="AT425" s="142" t="s">
        <v>614</v>
      </c>
      <c r="AU425" s="142" t="s">
        <v>85</v>
      </c>
      <c r="AY425" s="16" t="s">
        <v>161</v>
      </c>
      <c r="BE425" s="143">
        <f t="shared" si="68"/>
        <v>2700</v>
      </c>
      <c r="BF425" s="143">
        <f t="shared" si="69"/>
        <v>0</v>
      </c>
      <c r="BG425" s="143">
        <f t="shared" si="70"/>
        <v>0</v>
      </c>
      <c r="BH425" s="143">
        <f t="shared" si="71"/>
        <v>0</v>
      </c>
      <c r="BI425" s="143">
        <f t="shared" si="72"/>
        <v>0</v>
      </c>
      <c r="BJ425" s="16" t="s">
        <v>85</v>
      </c>
      <c r="BK425" s="143">
        <f t="shared" si="73"/>
        <v>2700</v>
      </c>
      <c r="BL425" s="16" t="s">
        <v>765</v>
      </c>
      <c r="BM425" s="142" t="s">
        <v>3101</v>
      </c>
    </row>
    <row r="426" spans="2:65" s="1" customFormat="1" ht="21.75" customHeight="1">
      <c r="B426" s="31"/>
      <c r="C426" s="131" t="s">
        <v>1668</v>
      </c>
      <c r="D426" s="131" t="s">
        <v>164</v>
      </c>
      <c r="E426" s="132" t="s">
        <v>3102</v>
      </c>
      <c r="F426" s="133" t="s">
        <v>2866</v>
      </c>
      <c r="G426" s="134" t="s">
        <v>1665</v>
      </c>
      <c r="H426" s="135">
        <v>8</v>
      </c>
      <c r="I426" s="136">
        <v>31.5</v>
      </c>
      <c r="J426" s="137">
        <f t="shared" si="64"/>
        <v>252</v>
      </c>
      <c r="K426" s="133" t="s">
        <v>1</v>
      </c>
      <c r="L426" s="31"/>
      <c r="M426" s="138" t="s">
        <v>1</v>
      </c>
      <c r="N426" s="139" t="s">
        <v>42</v>
      </c>
      <c r="P426" s="140">
        <f t="shared" si="65"/>
        <v>0</v>
      </c>
      <c r="Q426" s="140">
        <v>0</v>
      </c>
      <c r="R426" s="140">
        <f t="shared" si="66"/>
        <v>0</v>
      </c>
      <c r="S426" s="140">
        <v>0</v>
      </c>
      <c r="T426" s="141">
        <f t="shared" si="67"/>
        <v>0</v>
      </c>
      <c r="AR426" s="142" t="s">
        <v>765</v>
      </c>
      <c r="AT426" s="142" t="s">
        <v>164</v>
      </c>
      <c r="AU426" s="142" t="s">
        <v>85</v>
      </c>
      <c r="AY426" s="16" t="s">
        <v>161</v>
      </c>
      <c r="BE426" s="143">
        <f t="shared" si="68"/>
        <v>252</v>
      </c>
      <c r="BF426" s="143">
        <f t="shared" si="69"/>
        <v>0</v>
      </c>
      <c r="BG426" s="143">
        <f t="shared" si="70"/>
        <v>0</v>
      </c>
      <c r="BH426" s="143">
        <f t="shared" si="71"/>
        <v>0</v>
      </c>
      <c r="BI426" s="143">
        <f t="shared" si="72"/>
        <v>0</v>
      </c>
      <c r="BJ426" s="16" t="s">
        <v>85</v>
      </c>
      <c r="BK426" s="143">
        <f t="shared" si="73"/>
        <v>252</v>
      </c>
      <c r="BL426" s="16" t="s">
        <v>765</v>
      </c>
      <c r="BM426" s="142" t="s">
        <v>3103</v>
      </c>
    </row>
    <row r="427" spans="2:65" s="1" customFormat="1" ht="21.75" customHeight="1">
      <c r="B427" s="31"/>
      <c r="C427" s="131" t="s">
        <v>1672</v>
      </c>
      <c r="D427" s="131" t="s">
        <v>164</v>
      </c>
      <c r="E427" s="132" t="s">
        <v>3104</v>
      </c>
      <c r="F427" s="133" t="s">
        <v>2862</v>
      </c>
      <c r="G427" s="134" t="s">
        <v>614</v>
      </c>
      <c r="H427" s="135">
        <v>290</v>
      </c>
      <c r="I427" s="136">
        <v>49.5</v>
      </c>
      <c r="J427" s="137">
        <f t="shared" si="64"/>
        <v>14355</v>
      </c>
      <c r="K427" s="133" t="s">
        <v>1</v>
      </c>
      <c r="L427" s="31"/>
      <c r="M427" s="138" t="s">
        <v>1</v>
      </c>
      <c r="N427" s="139" t="s">
        <v>42</v>
      </c>
      <c r="P427" s="140">
        <f t="shared" si="65"/>
        <v>0</v>
      </c>
      <c r="Q427" s="140">
        <v>0</v>
      </c>
      <c r="R427" s="140">
        <f t="shared" si="66"/>
        <v>0</v>
      </c>
      <c r="S427" s="140">
        <v>0</v>
      </c>
      <c r="T427" s="141">
        <f t="shared" si="67"/>
        <v>0</v>
      </c>
      <c r="AR427" s="142" t="s">
        <v>765</v>
      </c>
      <c r="AT427" s="142" t="s">
        <v>164</v>
      </c>
      <c r="AU427" s="142" t="s">
        <v>85</v>
      </c>
      <c r="AY427" s="16" t="s">
        <v>161</v>
      </c>
      <c r="BE427" s="143">
        <f t="shared" si="68"/>
        <v>14355</v>
      </c>
      <c r="BF427" s="143">
        <f t="shared" si="69"/>
        <v>0</v>
      </c>
      <c r="BG427" s="143">
        <f t="shared" si="70"/>
        <v>0</v>
      </c>
      <c r="BH427" s="143">
        <f t="shared" si="71"/>
        <v>0</v>
      </c>
      <c r="BI427" s="143">
        <f t="shared" si="72"/>
        <v>0</v>
      </c>
      <c r="BJ427" s="16" t="s">
        <v>85</v>
      </c>
      <c r="BK427" s="143">
        <f t="shared" si="73"/>
        <v>14355</v>
      </c>
      <c r="BL427" s="16" t="s">
        <v>765</v>
      </c>
      <c r="BM427" s="142" t="s">
        <v>3105</v>
      </c>
    </row>
    <row r="428" spans="2:65" s="1" customFormat="1" ht="21.75" customHeight="1">
      <c r="B428" s="31"/>
      <c r="C428" s="131" t="s">
        <v>1677</v>
      </c>
      <c r="D428" s="131" t="s">
        <v>164</v>
      </c>
      <c r="E428" s="132" t="s">
        <v>3106</v>
      </c>
      <c r="F428" s="133" t="s">
        <v>2868</v>
      </c>
      <c r="G428" s="134" t="s">
        <v>614</v>
      </c>
      <c r="H428" s="135">
        <v>290</v>
      </c>
      <c r="I428" s="136">
        <v>36</v>
      </c>
      <c r="J428" s="137">
        <f t="shared" si="64"/>
        <v>10440</v>
      </c>
      <c r="K428" s="133" t="s">
        <v>1</v>
      </c>
      <c r="L428" s="31"/>
      <c r="M428" s="138" t="s">
        <v>1</v>
      </c>
      <c r="N428" s="139" t="s">
        <v>42</v>
      </c>
      <c r="P428" s="140">
        <f t="shared" si="65"/>
        <v>0</v>
      </c>
      <c r="Q428" s="140">
        <v>0</v>
      </c>
      <c r="R428" s="140">
        <f t="shared" si="66"/>
        <v>0</v>
      </c>
      <c r="S428" s="140">
        <v>0</v>
      </c>
      <c r="T428" s="141">
        <f t="shared" si="67"/>
        <v>0</v>
      </c>
      <c r="AR428" s="142" t="s">
        <v>765</v>
      </c>
      <c r="AT428" s="142" t="s">
        <v>164</v>
      </c>
      <c r="AU428" s="142" t="s">
        <v>85</v>
      </c>
      <c r="AY428" s="16" t="s">
        <v>161</v>
      </c>
      <c r="BE428" s="143">
        <f t="shared" si="68"/>
        <v>10440</v>
      </c>
      <c r="BF428" s="143">
        <f t="shared" si="69"/>
        <v>0</v>
      </c>
      <c r="BG428" s="143">
        <f t="shared" si="70"/>
        <v>0</v>
      </c>
      <c r="BH428" s="143">
        <f t="shared" si="71"/>
        <v>0</v>
      </c>
      <c r="BI428" s="143">
        <f t="shared" si="72"/>
        <v>0</v>
      </c>
      <c r="BJ428" s="16" t="s">
        <v>85</v>
      </c>
      <c r="BK428" s="143">
        <f t="shared" si="73"/>
        <v>10440</v>
      </c>
      <c r="BL428" s="16" t="s">
        <v>765</v>
      </c>
      <c r="BM428" s="142" t="s">
        <v>3107</v>
      </c>
    </row>
    <row r="429" spans="2:65" s="1" customFormat="1" ht="16.5" customHeight="1">
      <c r="B429" s="31"/>
      <c r="C429" s="131" t="s">
        <v>1681</v>
      </c>
      <c r="D429" s="131" t="s">
        <v>164</v>
      </c>
      <c r="E429" s="132" t="s">
        <v>3108</v>
      </c>
      <c r="F429" s="133" t="s">
        <v>3109</v>
      </c>
      <c r="G429" s="134" t="s">
        <v>1665</v>
      </c>
      <c r="H429" s="135">
        <v>1</v>
      </c>
      <c r="I429" s="136">
        <v>45</v>
      </c>
      <c r="J429" s="137">
        <f t="shared" si="64"/>
        <v>45</v>
      </c>
      <c r="K429" s="133" t="s">
        <v>1</v>
      </c>
      <c r="L429" s="31"/>
      <c r="M429" s="138" t="s">
        <v>1</v>
      </c>
      <c r="N429" s="139" t="s">
        <v>42</v>
      </c>
      <c r="P429" s="140">
        <f t="shared" si="65"/>
        <v>0</v>
      </c>
      <c r="Q429" s="140">
        <v>0</v>
      </c>
      <c r="R429" s="140">
        <f t="shared" si="66"/>
        <v>0</v>
      </c>
      <c r="S429" s="140">
        <v>0</v>
      </c>
      <c r="T429" s="141">
        <f t="shared" si="67"/>
        <v>0</v>
      </c>
      <c r="AR429" s="142" t="s">
        <v>765</v>
      </c>
      <c r="AT429" s="142" t="s">
        <v>164</v>
      </c>
      <c r="AU429" s="142" t="s">
        <v>85</v>
      </c>
      <c r="AY429" s="16" t="s">
        <v>161</v>
      </c>
      <c r="BE429" s="143">
        <f t="shared" si="68"/>
        <v>45</v>
      </c>
      <c r="BF429" s="143">
        <f t="shared" si="69"/>
        <v>0</v>
      </c>
      <c r="BG429" s="143">
        <f t="shared" si="70"/>
        <v>0</v>
      </c>
      <c r="BH429" s="143">
        <f t="shared" si="71"/>
        <v>0</v>
      </c>
      <c r="BI429" s="143">
        <f t="shared" si="72"/>
        <v>0</v>
      </c>
      <c r="BJ429" s="16" t="s">
        <v>85</v>
      </c>
      <c r="BK429" s="143">
        <f t="shared" si="73"/>
        <v>45</v>
      </c>
      <c r="BL429" s="16" t="s">
        <v>765</v>
      </c>
      <c r="BM429" s="142" t="s">
        <v>3110</v>
      </c>
    </row>
    <row r="430" spans="2:65" s="1" customFormat="1" ht="16.5" customHeight="1">
      <c r="B430" s="31"/>
      <c r="C430" s="173" t="s">
        <v>1686</v>
      </c>
      <c r="D430" s="173" t="s">
        <v>614</v>
      </c>
      <c r="E430" s="174" t="s">
        <v>3111</v>
      </c>
      <c r="F430" s="175" t="s">
        <v>3109</v>
      </c>
      <c r="G430" s="176" t="s">
        <v>1665</v>
      </c>
      <c r="H430" s="177">
        <v>1</v>
      </c>
      <c r="I430" s="136">
        <v>522</v>
      </c>
      <c r="J430" s="178">
        <f t="shared" si="64"/>
        <v>522</v>
      </c>
      <c r="K430" s="175" t="s">
        <v>1</v>
      </c>
      <c r="L430" s="179"/>
      <c r="M430" s="180" t="s">
        <v>1</v>
      </c>
      <c r="N430" s="181" t="s">
        <v>42</v>
      </c>
      <c r="P430" s="140">
        <f t="shared" si="65"/>
        <v>0</v>
      </c>
      <c r="Q430" s="140">
        <v>0</v>
      </c>
      <c r="R430" s="140">
        <f t="shared" si="66"/>
        <v>0</v>
      </c>
      <c r="S430" s="140">
        <v>0</v>
      </c>
      <c r="T430" s="141">
        <f t="shared" si="67"/>
        <v>0</v>
      </c>
      <c r="AR430" s="142" t="s">
        <v>1715</v>
      </c>
      <c r="AT430" s="142" t="s">
        <v>614</v>
      </c>
      <c r="AU430" s="142" t="s">
        <v>85</v>
      </c>
      <c r="AY430" s="16" t="s">
        <v>161</v>
      </c>
      <c r="BE430" s="143">
        <f t="shared" si="68"/>
        <v>522</v>
      </c>
      <c r="BF430" s="143">
        <f t="shared" si="69"/>
        <v>0</v>
      </c>
      <c r="BG430" s="143">
        <f t="shared" si="70"/>
        <v>0</v>
      </c>
      <c r="BH430" s="143">
        <f t="shared" si="71"/>
        <v>0</v>
      </c>
      <c r="BI430" s="143">
        <f t="shared" si="72"/>
        <v>0</v>
      </c>
      <c r="BJ430" s="16" t="s">
        <v>85</v>
      </c>
      <c r="BK430" s="143">
        <f t="shared" si="73"/>
        <v>522</v>
      </c>
      <c r="BL430" s="16" t="s">
        <v>765</v>
      </c>
      <c r="BM430" s="142" t="s">
        <v>3112</v>
      </c>
    </row>
    <row r="431" spans="2:65" s="1" customFormat="1" ht="16.5" customHeight="1">
      <c r="B431" s="31"/>
      <c r="C431" s="131" t="s">
        <v>1691</v>
      </c>
      <c r="D431" s="131" t="s">
        <v>164</v>
      </c>
      <c r="E431" s="132" t="s">
        <v>3113</v>
      </c>
      <c r="F431" s="133" t="s">
        <v>2876</v>
      </c>
      <c r="G431" s="134" t="s">
        <v>614</v>
      </c>
      <c r="H431" s="135">
        <v>290</v>
      </c>
      <c r="I431" s="136">
        <v>22.5</v>
      </c>
      <c r="J431" s="137">
        <f t="shared" si="64"/>
        <v>6525</v>
      </c>
      <c r="K431" s="133" t="s">
        <v>1</v>
      </c>
      <c r="L431" s="31"/>
      <c r="M431" s="138" t="s">
        <v>1</v>
      </c>
      <c r="N431" s="139" t="s">
        <v>42</v>
      </c>
      <c r="P431" s="140">
        <f t="shared" si="65"/>
        <v>0</v>
      </c>
      <c r="Q431" s="140">
        <v>0</v>
      </c>
      <c r="R431" s="140">
        <f t="shared" si="66"/>
        <v>0</v>
      </c>
      <c r="S431" s="140">
        <v>0</v>
      </c>
      <c r="T431" s="141">
        <f t="shared" si="67"/>
        <v>0</v>
      </c>
      <c r="AR431" s="142" t="s">
        <v>765</v>
      </c>
      <c r="AT431" s="142" t="s">
        <v>164</v>
      </c>
      <c r="AU431" s="142" t="s">
        <v>85</v>
      </c>
      <c r="AY431" s="16" t="s">
        <v>161</v>
      </c>
      <c r="BE431" s="143">
        <f t="shared" si="68"/>
        <v>6525</v>
      </c>
      <c r="BF431" s="143">
        <f t="shared" si="69"/>
        <v>0</v>
      </c>
      <c r="BG431" s="143">
        <f t="shared" si="70"/>
        <v>0</v>
      </c>
      <c r="BH431" s="143">
        <f t="shared" si="71"/>
        <v>0</v>
      </c>
      <c r="BI431" s="143">
        <f t="shared" si="72"/>
        <v>0</v>
      </c>
      <c r="BJ431" s="16" t="s">
        <v>85</v>
      </c>
      <c r="BK431" s="143">
        <f t="shared" si="73"/>
        <v>6525</v>
      </c>
      <c r="BL431" s="16" t="s">
        <v>765</v>
      </c>
      <c r="BM431" s="142" t="s">
        <v>3114</v>
      </c>
    </row>
    <row r="432" spans="2:65" s="11" customFormat="1" ht="22.9" customHeight="1">
      <c r="B432" s="119"/>
      <c r="D432" s="120" t="s">
        <v>76</v>
      </c>
      <c r="E432" s="129" t="s">
        <v>3115</v>
      </c>
      <c r="F432" s="129" t="s">
        <v>3116</v>
      </c>
      <c r="I432" s="122"/>
      <c r="J432" s="130">
        <f>BK432</f>
        <v>0</v>
      </c>
      <c r="L432" s="119"/>
      <c r="M432" s="124"/>
      <c r="P432" s="125">
        <v>0</v>
      </c>
      <c r="R432" s="125">
        <v>0</v>
      </c>
      <c r="T432" s="126">
        <v>0</v>
      </c>
      <c r="AR432" s="120" t="s">
        <v>181</v>
      </c>
      <c r="AT432" s="127" t="s">
        <v>76</v>
      </c>
      <c r="AU432" s="127" t="s">
        <v>85</v>
      </c>
      <c r="AY432" s="120" t="s">
        <v>161</v>
      </c>
      <c r="BK432" s="128">
        <v>0</v>
      </c>
    </row>
    <row r="433" spans="2:65" s="11" customFormat="1" ht="25.9" customHeight="1">
      <c r="B433" s="119"/>
      <c r="D433" s="120" t="s">
        <v>76</v>
      </c>
      <c r="E433" s="121" t="s">
        <v>3117</v>
      </c>
      <c r="F433" s="121" t="s">
        <v>3118</v>
      </c>
      <c r="I433" s="122"/>
      <c r="J433" s="123">
        <f>BK433</f>
        <v>132273</v>
      </c>
      <c r="L433" s="119"/>
      <c r="M433" s="124"/>
      <c r="P433" s="125">
        <f>SUM(P434:P460)</f>
        <v>0</v>
      </c>
      <c r="R433" s="125">
        <f>SUM(R434:R460)</f>
        <v>0</v>
      </c>
      <c r="T433" s="126">
        <f>SUM(T434:T460)</f>
        <v>0</v>
      </c>
      <c r="AR433" s="120" t="s">
        <v>181</v>
      </c>
      <c r="AT433" s="127" t="s">
        <v>76</v>
      </c>
      <c r="AU433" s="127" t="s">
        <v>77</v>
      </c>
      <c r="AY433" s="120" t="s">
        <v>161</v>
      </c>
      <c r="BK433" s="128">
        <f>SUM(BK434:BK460)</f>
        <v>132273</v>
      </c>
    </row>
    <row r="434" spans="2:65" s="1" customFormat="1" ht="24.2" customHeight="1">
      <c r="B434" s="31"/>
      <c r="C434" s="131" t="s">
        <v>1695</v>
      </c>
      <c r="D434" s="131" t="s">
        <v>164</v>
      </c>
      <c r="E434" s="132" t="s">
        <v>3119</v>
      </c>
      <c r="F434" s="133" t="s">
        <v>3120</v>
      </c>
      <c r="G434" s="134" t="s">
        <v>1665</v>
      </c>
      <c r="H434" s="135">
        <v>2</v>
      </c>
      <c r="I434" s="136">
        <v>90</v>
      </c>
      <c r="J434" s="137">
        <f t="shared" ref="J434:J459" si="74">ROUND(I434*H434,2)</f>
        <v>180</v>
      </c>
      <c r="K434" s="133" t="s">
        <v>1</v>
      </c>
      <c r="L434" s="31"/>
      <c r="M434" s="138" t="s">
        <v>1</v>
      </c>
      <c r="N434" s="139" t="s">
        <v>42</v>
      </c>
      <c r="P434" s="140">
        <f t="shared" ref="P434:P459" si="75">O434*H434</f>
        <v>0</v>
      </c>
      <c r="Q434" s="140">
        <v>0</v>
      </c>
      <c r="R434" s="140">
        <f t="shared" ref="R434:R459" si="76">Q434*H434</f>
        <v>0</v>
      </c>
      <c r="S434" s="140">
        <v>0</v>
      </c>
      <c r="T434" s="141">
        <f t="shared" ref="T434:T459" si="77">S434*H434</f>
        <v>0</v>
      </c>
      <c r="AR434" s="142" t="s">
        <v>765</v>
      </c>
      <c r="AT434" s="142" t="s">
        <v>164</v>
      </c>
      <c r="AU434" s="142" t="s">
        <v>85</v>
      </c>
      <c r="AY434" s="16" t="s">
        <v>161</v>
      </c>
      <c r="BE434" s="143">
        <f t="shared" ref="BE434:BE459" si="78">IF(N434="základní",J434,0)</f>
        <v>180</v>
      </c>
      <c r="BF434" s="143">
        <f t="shared" ref="BF434:BF459" si="79">IF(N434="snížená",J434,0)</f>
        <v>0</v>
      </c>
      <c r="BG434" s="143">
        <f t="shared" ref="BG434:BG459" si="80">IF(N434="zákl. přenesená",J434,0)</f>
        <v>0</v>
      </c>
      <c r="BH434" s="143">
        <f t="shared" ref="BH434:BH459" si="81">IF(N434="sníž. přenesená",J434,0)</f>
        <v>0</v>
      </c>
      <c r="BI434" s="143">
        <f t="shared" ref="BI434:BI459" si="82">IF(N434="nulová",J434,0)</f>
        <v>0</v>
      </c>
      <c r="BJ434" s="16" t="s">
        <v>85</v>
      </c>
      <c r="BK434" s="143">
        <f t="shared" ref="BK434:BK459" si="83">ROUND(I434*H434,2)</f>
        <v>180</v>
      </c>
      <c r="BL434" s="16" t="s">
        <v>765</v>
      </c>
      <c r="BM434" s="142" t="s">
        <v>3121</v>
      </c>
    </row>
    <row r="435" spans="2:65" s="1" customFormat="1" ht="24.2" customHeight="1">
      <c r="B435" s="31"/>
      <c r="C435" s="173" t="s">
        <v>1699</v>
      </c>
      <c r="D435" s="173" t="s">
        <v>614</v>
      </c>
      <c r="E435" s="174" t="s">
        <v>3122</v>
      </c>
      <c r="F435" s="175" t="s">
        <v>3120</v>
      </c>
      <c r="G435" s="176" t="s">
        <v>1665</v>
      </c>
      <c r="H435" s="177">
        <v>2</v>
      </c>
      <c r="I435" s="136">
        <v>4500</v>
      </c>
      <c r="J435" s="178">
        <f t="shared" si="74"/>
        <v>9000</v>
      </c>
      <c r="K435" s="175" t="s">
        <v>1</v>
      </c>
      <c r="L435" s="179"/>
      <c r="M435" s="180" t="s">
        <v>1</v>
      </c>
      <c r="N435" s="181" t="s">
        <v>42</v>
      </c>
      <c r="P435" s="140">
        <f t="shared" si="75"/>
        <v>0</v>
      </c>
      <c r="Q435" s="140">
        <v>0</v>
      </c>
      <c r="R435" s="140">
        <f t="shared" si="76"/>
        <v>0</v>
      </c>
      <c r="S435" s="140">
        <v>0</v>
      </c>
      <c r="T435" s="141">
        <f t="shared" si="77"/>
        <v>0</v>
      </c>
      <c r="AR435" s="142" t="s">
        <v>1715</v>
      </c>
      <c r="AT435" s="142" t="s">
        <v>614</v>
      </c>
      <c r="AU435" s="142" t="s">
        <v>85</v>
      </c>
      <c r="AY435" s="16" t="s">
        <v>161</v>
      </c>
      <c r="BE435" s="143">
        <f t="shared" si="78"/>
        <v>9000</v>
      </c>
      <c r="BF435" s="143">
        <f t="shared" si="79"/>
        <v>0</v>
      </c>
      <c r="BG435" s="143">
        <f t="shared" si="80"/>
        <v>0</v>
      </c>
      <c r="BH435" s="143">
        <f t="shared" si="81"/>
        <v>0</v>
      </c>
      <c r="BI435" s="143">
        <f t="shared" si="82"/>
        <v>0</v>
      </c>
      <c r="BJ435" s="16" t="s">
        <v>85</v>
      </c>
      <c r="BK435" s="143">
        <f t="shared" si="83"/>
        <v>9000</v>
      </c>
      <c r="BL435" s="16" t="s">
        <v>765</v>
      </c>
      <c r="BM435" s="142" t="s">
        <v>3123</v>
      </c>
    </row>
    <row r="436" spans="2:65" s="1" customFormat="1" ht="16.5" customHeight="1">
      <c r="B436" s="31"/>
      <c r="C436" s="131" t="s">
        <v>1703</v>
      </c>
      <c r="D436" s="131" t="s">
        <v>164</v>
      </c>
      <c r="E436" s="132" t="s">
        <v>3124</v>
      </c>
      <c r="F436" s="133" t="s">
        <v>3125</v>
      </c>
      <c r="G436" s="134" t="s">
        <v>1665</v>
      </c>
      <c r="H436" s="135">
        <v>20</v>
      </c>
      <c r="I436" s="136">
        <v>1.8</v>
      </c>
      <c r="J436" s="137">
        <f t="shared" si="74"/>
        <v>36</v>
      </c>
      <c r="K436" s="133" t="s">
        <v>1</v>
      </c>
      <c r="L436" s="31"/>
      <c r="M436" s="138" t="s">
        <v>1</v>
      </c>
      <c r="N436" s="139" t="s">
        <v>42</v>
      </c>
      <c r="P436" s="140">
        <f t="shared" si="75"/>
        <v>0</v>
      </c>
      <c r="Q436" s="140">
        <v>0</v>
      </c>
      <c r="R436" s="140">
        <f t="shared" si="76"/>
        <v>0</v>
      </c>
      <c r="S436" s="140">
        <v>0</v>
      </c>
      <c r="T436" s="141">
        <f t="shared" si="77"/>
        <v>0</v>
      </c>
      <c r="AR436" s="142" t="s">
        <v>765</v>
      </c>
      <c r="AT436" s="142" t="s">
        <v>164</v>
      </c>
      <c r="AU436" s="142" t="s">
        <v>85</v>
      </c>
      <c r="AY436" s="16" t="s">
        <v>161</v>
      </c>
      <c r="BE436" s="143">
        <f t="shared" si="78"/>
        <v>36</v>
      </c>
      <c r="BF436" s="143">
        <f t="shared" si="79"/>
        <v>0</v>
      </c>
      <c r="BG436" s="143">
        <f t="shared" si="80"/>
        <v>0</v>
      </c>
      <c r="BH436" s="143">
        <f t="shared" si="81"/>
        <v>0</v>
      </c>
      <c r="BI436" s="143">
        <f t="shared" si="82"/>
        <v>0</v>
      </c>
      <c r="BJ436" s="16" t="s">
        <v>85</v>
      </c>
      <c r="BK436" s="143">
        <f t="shared" si="83"/>
        <v>36</v>
      </c>
      <c r="BL436" s="16" t="s">
        <v>765</v>
      </c>
      <c r="BM436" s="142" t="s">
        <v>3126</v>
      </c>
    </row>
    <row r="437" spans="2:65" s="1" customFormat="1" ht="16.5" customHeight="1">
      <c r="B437" s="31"/>
      <c r="C437" s="173" t="s">
        <v>1707</v>
      </c>
      <c r="D437" s="173" t="s">
        <v>614</v>
      </c>
      <c r="E437" s="174" t="s">
        <v>3127</v>
      </c>
      <c r="F437" s="175" t="s">
        <v>3125</v>
      </c>
      <c r="G437" s="176" t="s">
        <v>1665</v>
      </c>
      <c r="H437" s="177">
        <v>20</v>
      </c>
      <c r="I437" s="136">
        <v>27</v>
      </c>
      <c r="J437" s="178">
        <f t="shared" si="74"/>
        <v>540</v>
      </c>
      <c r="K437" s="175" t="s">
        <v>1</v>
      </c>
      <c r="L437" s="179"/>
      <c r="M437" s="180" t="s">
        <v>1</v>
      </c>
      <c r="N437" s="181" t="s">
        <v>42</v>
      </c>
      <c r="P437" s="140">
        <f t="shared" si="75"/>
        <v>0</v>
      </c>
      <c r="Q437" s="140">
        <v>0</v>
      </c>
      <c r="R437" s="140">
        <f t="shared" si="76"/>
        <v>0</v>
      </c>
      <c r="S437" s="140">
        <v>0</v>
      </c>
      <c r="T437" s="141">
        <f t="shared" si="77"/>
        <v>0</v>
      </c>
      <c r="AR437" s="142" t="s">
        <v>1715</v>
      </c>
      <c r="AT437" s="142" t="s">
        <v>614</v>
      </c>
      <c r="AU437" s="142" t="s">
        <v>85</v>
      </c>
      <c r="AY437" s="16" t="s">
        <v>161</v>
      </c>
      <c r="BE437" s="143">
        <f t="shared" si="78"/>
        <v>540</v>
      </c>
      <c r="BF437" s="143">
        <f t="shared" si="79"/>
        <v>0</v>
      </c>
      <c r="BG437" s="143">
        <f t="shared" si="80"/>
        <v>0</v>
      </c>
      <c r="BH437" s="143">
        <f t="shared" si="81"/>
        <v>0</v>
      </c>
      <c r="BI437" s="143">
        <f t="shared" si="82"/>
        <v>0</v>
      </c>
      <c r="BJ437" s="16" t="s">
        <v>85</v>
      </c>
      <c r="BK437" s="143">
        <f t="shared" si="83"/>
        <v>540</v>
      </c>
      <c r="BL437" s="16" t="s">
        <v>765</v>
      </c>
      <c r="BM437" s="142" t="s">
        <v>3128</v>
      </c>
    </row>
    <row r="438" spans="2:65" s="1" customFormat="1" ht="21.75" customHeight="1">
      <c r="B438" s="31"/>
      <c r="C438" s="131" t="s">
        <v>1711</v>
      </c>
      <c r="D438" s="131" t="s">
        <v>164</v>
      </c>
      <c r="E438" s="132" t="s">
        <v>3129</v>
      </c>
      <c r="F438" s="133" t="s">
        <v>3130</v>
      </c>
      <c r="G438" s="134" t="s">
        <v>1665</v>
      </c>
      <c r="H438" s="135">
        <v>7</v>
      </c>
      <c r="I438" s="136">
        <v>45</v>
      </c>
      <c r="J438" s="137">
        <f t="shared" si="74"/>
        <v>315</v>
      </c>
      <c r="K438" s="133" t="s">
        <v>1</v>
      </c>
      <c r="L438" s="31"/>
      <c r="M438" s="138" t="s">
        <v>1</v>
      </c>
      <c r="N438" s="139" t="s">
        <v>42</v>
      </c>
      <c r="P438" s="140">
        <f t="shared" si="75"/>
        <v>0</v>
      </c>
      <c r="Q438" s="140">
        <v>0</v>
      </c>
      <c r="R438" s="140">
        <f t="shared" si="76"/>
        <v>0</v>
      </c>
      <c r="S438" s="140">
        <v>0</v>
      </c>
      <c r="T438" s="141">
        <f t="shared" si="77"/>
        <v>0</v>
      </c>
      <c r="AR438" s="142" t="s">
        <v>765</v>
      </c>
      <c r="AT438" s="142" t="s">
        <v>164</v>
      </c>
      <c r="AU438" s="142" t="s">
        <v>85</v>
      </c>
      <c r="AY438" s="16" t="s">
        <v>161</v>
      </c>
      <c r="BE438" s="143">
        <f t="shared" si="78"/>
        <v>315</v>
      </c>
      <c r="BF438" s="143">
        <f t="shared" si="79"/>
        <v>0</v>
      </c>
      <c r="BG438" s="143">
        <f t="shared" si="80"/>
        <v>0</v>
      </c>
      <c r="BH438" s="143">
        <f t="shared" si="81"/>
        <v>0</v>
      </c>
      <c r="BI438" s="143">
        <f t="shared" si="82"/>
        <v>0</v>
      </c>
      <c r="BJ438" s="16" t="s">
        <v>85</v>
      </c>
      <c r="BK438" s="143">
        <f t="shared" si="83"/>
        <v>315</v>
      </c>
      <c r="BL438" s="16" t="s">
        <v>765</v>
      </c>
      <c r="BM438" s="142" t="s">
        <v>3131</v>
      </c>
    </row>
    <row r="439" spans="2:65" s="1" customFormat="1" ht="21.75" customHeight="1">
      <c r="B439" s="31"/>
      <c r="C439" s="173" t="s">
        <v>1715</v>
      </c>
      <c r="D439" s="173" t="s">
        <v>614</v>
      </c>
      <c r="E439" s="174" t="s">
        <v>3132</v>
      </c>
      <c r="F439" s="175" t="s">
        <v>3130</v>
      </c>
      <c r="G439" s="176" t="s">
        <v>1665</v>
      </c>
      <c r="H439" s="177">
        <v>7</v>
      </c>
      <c r="I439" s="136">
        <v>1665</v>
      </c>
      <c r="J439" s="178">
        <f t="shared" si="74"/>
        <v>11655</v>
      </c>
      <c r="K439" s="175" t="s">
        <v>1</v>
      </c>
      <c r="L439" s="179"/>
      <c r="M439" s="180" t="s">
        <v>1</v>
      </c>
      <c r="N439" s="181" t="s">
        <v>42</v>
      </c>
      <c r="P439" s="140">
        <f t="shared" si="75"/>
        <v>0</v>
      </c>
      <c r="Q439" s="140">
        <v>0</v>
      </c>
      <c r="R439" s="140">
        <f t="shared" si="76"/>
        <v>0</v>
      </c>
      <c r="S439" s="140">
        <v>0</v>
      </c>
      <c r="T439" s="141">
        <f t="shared" si="77"/>
        <v>0</v>
      </c>
      <c r="AR439" s="142" t="s">
        <v>1715</v>
      </c>
      <c r="AT439" s="142" t="s">
        <v>614</v>
      </c>
      <c r="AU439" s="142" t="s">
        <v>85</v>
      </c>
      <c r="AY439" s="16" t="s">
        <v>161</v>
      </c>
      <c r="BE439" s="143">
        <f t="shared" si="78"/>
        <v>11655</v>
      </c>
      <c r="BF439" s="143">
        <f t="shared" si="79"/>
        <v>0</v>
      </c>
      <c r="BG439" s="143">
        <f t="shared" si="80"/>
        <v>0</v>
      </c>
      <c r="BH439" s="143">
        <f t="shared" si="81"/>
        <v>0</v>
      </c>
      <c r="BI439" s="143">
        <f t="shared" si="82"/>
        <v>0</v>
      </c>
      <c r="BJ439" s="16" t="s">
        <v>85</v>
      </c>
      <c r="BK439" s="143">
        <f t="shared" si="83"/>
        <v>11655</v>
      </c>
      <c r="BL439" s="16" t="s">
        <v>765</v>
      </c>
      <c r="BM439" s="142" t="s">
        <v>3133</v>
      </c>
    </row>
    <row r="440" spans="2:65" s="1" customFormat="1" ht="24.2" customHeight="1">
      <c r="B440" s="31"/>
      <c r="C440" s="131" t="s">
        <v>1719</v>
      </c>
      <c r="D440" s="131" t="s">
        <v>164</v>
      </c>
      <c r="E440" s="132" t="s">
        <v>3134</v>
      </c>
      <c r="F440" s="133" t="s">
        <v>3135</v>
      </c>
      <c r="G440" s="134" t="s">
        <v>1665</v>
      </c>
      <c r="H440" s="135">
        <v>31</v>
      </c>
      <c r="I440" s="136">
        <v>45</v>
      </c>
      <c r="J440" s="137">
        <f t="shared" si="74"/>
        <v>1395</v>
      </c>
      <c r="K440" s="133" t="s">
        <v>1</v>
      </c>
      <c r="L440" s="31"/>
      <c r="M440" s="138" t="s">
        <v>1</v>
      </c>
      <c r="N440" s="139" t="s">
        <v>42</v>
      </c>
      <c r="P440" s="140">
        <f t="shared" si="75"/>
        <v>0</v>
      </c>
      <c r="Q440" s="140">
        <v>0</v>
      </c>
      <c r="R440" s="140">
        <f t="shared" si="76"/>
        <v>0</v>
      </c>
      <c r="S440" s="140">
        <v>0</v>
      </c>
      <c r="T440" s="141">
        <f t="shared" si="77"/>
        <v>0</v>
      </c>
      <c r="AR440" s="142" t="s">
        <v>765</v>
      </c>
      <c r="AT440" s="142" t="s">
        <v>164</v>
      </c>
      <c r="AU440" s="142" t="s">
        <v>85</v>
      </c>
      <c r="AY440" s="16" t="s">
        <v>161</v>
      </c>
      <c r="BE440" s="143">
        <f t="shared" si="78"/>
        <v>1395</v>
      </c>
      <c r="BF440" s="143">
        <f t="shared" si="79"/>
        <v>0</v>
      </c>
      <c r="BG440" s="143">
        <f t="shared" si="80"/>
        <v>0</v>
      </c>
      <c r="BH440" s="143">
        <f t="shared" si="81"/>
        <v>0</v>
      </c>
      <c r="BI440" s="143">
        <f t="shared" si="82"/>
        <v>0</v>
      </c>
      <c r="BJ440" s="16" t="s">
        <v>85</v>
      </c>
      <c r="BK440" s="143">
        <f t="shared" si="83"/>
        <v>1395</v>
      </c>
      <c r="BL440" s="16" t="s">
        <v>765</v>
      </c>
      <c r="BM440" s="142" t="s">
        <v>3136</v>
      </c>
    </row>
    <row r="441" spans="2:65" s="1" customFormat="1" ht="24.2" customHeight="1">
      <c r="B441" s="31"/>
      <c r="C441" s="173" t="s">
        <v>1723</v>
      </c>
      <c r="D441" s="173" t="s">
        <v>614</v>
      </c>
      <c r="E441" s="174" t="s">
        <v>3137</v>
      </c>
      <c r="F441" s="175" t="s">
        <v>3135</v>
      </c>
      <c r="G441" s="176" t="s">
        <v>1665</v>
      </c>
      <c r="H441" s="177">
        <v>31</v>
      </c>
      <c r="I441" s="136">
        <v>990</v>
      </c>
      <c r="J441" s="178">
        <f t="shared" si="74"/>
        <v>30690</v>
      </c>
      <c r="K441" s="175" t="s">
        <v>1</v>
      </c>
      <c r="L441" s="179"/>
      <c r="M441" s="180" t="s">
        <v>1</v>
      </c>
      <c r="N441" s="181" t="s">
        <v>42</v>
      </c>
      <c r="P441" s="140">
        <f t="shared" si="75"/>
        <v>0</v>
      </c>
      <c r="Q441" s="140">
        <v>0</v>
      </c>
      <c r="R441" s="140">
        <f t="shared" si="76"/>
        <v>0</v>
      </c>
      <c r="S441" s="140">
        <v>0</v>
      </c>
      <c r="T441" s="141">
        <f t="shared" si="77"/>
        <v>0</v>
      </c>
      <c r="AR441" s="142" t="s">
        <v>1715</v>
      </c>
      <c r="AT441" s="142" t="s">
        <v>614</v>
      </c>
      <c r="AU441" s="142" t="s">
        <v>85</v>
      </c>
      <c r="AY441" s="16" t="s">
        <v>161</v>
      </c>
      <c r="BE441" s="143">
        <f t="shared" si="78"/>
        <v>30690</v>
      </c>
      <c r="BF441" s="143">
        <f t="shared" si="79"/>
        <v>0</v>
      </c>
      <c r="BG441" s="143">
        <f t="shared" si="80"/>
        <v>0</v>
      </c>
      <c r="BH441" s="143">
        <f t="shared" si="81"/>
        <v>0</v>
      </c>
      <c r="BI441" s="143">
        <f t="shared" si="82"/>
        <v>0</v>
      </c>
      <c r="BJ441" s="16" t="s">
        <v>85</v>
      </c>
      <c r="BK441" s="143">
        <f t="shared" si="83"/>
        <v>30690</v>
      </c>
      <c r="BL441" s="16" t="s">
        <v>765</v>
      </c>
      <c r="BM441" s="142" t="s">
        <v>3138</v>
      </c>
    </row>
    <row r="442" spans="2:65" s="1" customFormat="1" ht="16.5" customHeight="1">
      <c r="B442" s="31"/>
      <c r="C442" s="131" t="s">
        <v>1727</v>
      </c>
      <c r="D442" s="131" t="s">
        <v>164</v>
      </c>
      <c r="E442" s="132" t="s">
        <v>3139</v>
      </c>
      <c r="F442" s="133" t="s">
        <v>3140</v>
      </c>
      <c r="G442" s="134" t="s">
        <v>614</v>
      </c>
      <c r="H442" s="135">
        <v>8</v>
      </c>
      <c r="I442" s="136">
        <v>45</v>
      </c>
      <c r="J442" s="137">
        <f t="shared" si="74"/>
        <v>360</v>
      </c>
      <c r="K442" s="133" t="s">
        <v>1</v>
      </c>
      <c r="L442" s="31"/>
      <c r="M442" s="138" t="s">
        <v>1</v>
      </c>
      <c r="N442" s="139" t="s">
        <v>42</v>
      </c>
      <c r="P442" s="140">
        <f t="shared" si="75"/>
        <v>0</v>
      </c>
      <c r="Q442" s="140">
        <v>0</v>
      </c>
      <c r="R442" s="140">
        <f t="shared" si="76"/>
        <v>0</v>
      </c>
      <c r="S442" s="140">
        <v>0</v>
      </c>
      <c r="T442" s="141">
        <f t="shared" si="77"/>
        <v>0</v>
      </c>
      <c r="AR442" s="142" t="s">
        <v>765</v>
      </c>
      <c r="AT442" s="142" t="s">
        <v>164</v>
      </c>
      <c r="AU442" s="142" t="s">
        <v>85</v>
      </c>
      <c r="AY442" s="16" t="s">
        <v>161</v>
      </c>
      <c r="BE442" s="143">
        <f t="shared" si="78"/>
        <v>360</v>
      </c>
      <c r="BF442" s="143">
        <f t="shared" si="79"/>
        <v>0</v>
      </c>
      <c r="BG442" s="143">
        <f t="shared" si="80"/>
        <v>0</v>
      </c>
      <c r="BH442" s="143">
        <f t="shared" si="81"/>
        <v>0</v>
      </c>
      <c r="BI442" s="143">
        <f t="shared" si="82"/>
        <v>0</v>
      </c>
      <c r="BJ442" s="16" t="s">
        <v>85</v>
      </c>
      <c r="BK442" s="143">
        <f t="shared" si="83"/>
        <v>360</v>
      </c>
      <c r="BL442" s="16" t="s">
        <v>765</v>
      </c>
      <c r="BM442" s="142" t="s">
        <v>3141</v>
      </c>
    </row>
    <row r="443" spans="2:65" s="1" customFormat="1" ht="16.5" customHeight="1">
      <c r="B443" s="31"/>
      <c r="C443" s="173" t="s">
        <v>1731</v>
      </c>
      <c r="D443" s="173" t="s">
        <v>614</v>
      </c>
      <c r="E443" s="174" t="s">
        <v>3142</v>
      </c>
      <c r="F443" s="175" t="s">
        <v>3140</v>
      </c>
      <c r="G443" s="176" t="s">
        <v>614</v>
      </c>
      <c r="H443" s="177">
        <v>8</v>
      </c>
      <c r="I443" s="136">
        <v>54</v>
      </c>
      <c r="J443" s="178">
        <f t="shared" si="74"/>
        <v>432</v>
      </c>
      <c r="K443" s="175" t="s">
        <v>1</v>
      </c>
      <c r="L443" s="179"/>
      <c r="M443" s="180" t="s">
        <v>1</v>
      </c>
      <c r="N443" s="181" t="s">
        <v>42</v>
      </c>
      <c r="P443" s="140">
        <f t="shared" si="75"/>
        <v>0</v>
      </c>
      <c r="Q443" s="140">
        <v>0</v>
      </c>
      <c r="R443" s="140">
        <f t="shared" si="76"/>
        <v>0</v>
      </c>
      <c r="S443" s="140">
        <v>0</v>
      </c>
      <c r="T443" s="141">
        <f t="shared" si="77"/>
        <v>0</v>
      </c>
      <c r="AR443" s="142" t="s">
        <v>1715</v>
      </c>
      <c r="AT443" s="142" t="s">
        <v>614</v>
      </c>
      <c r="AU443" s="142" t="s">
        <v>85</v>
      </c>
      <c r="AY443" s="16" t="s">
        <v>161</v>
      </c>
      <c r="BE443" s="143">
        <f t="shared" si="78"/>
        <v>432</v>
      </c>
      <c r="BF443" s="143">
        <f t="shared" si="79"/>
        <v>0</v>
      </c>
      <c r="BG443" s="143">
        <f t="shared" si="80"/>
        <v>0</v>
      </c>
      <c r="BH443" s="143">
        <f t="shared" si="81"/>
        <v>0</v>
      </c>
      <c r="BI443" s="143">
        <f t="shared" si="82"/>
        <v>0</v>
      </c>
      <c r="BJ443" s="16" t="s">
        <v>85</v>
      </c>
      <c r="BK443" s="143">
        <f t="shared" si="83"/>
        <v>432</v>
      </c>
      <c r="BL443" s="16" t="s">
        <v>765</v>
      </c>
      <c r="BM443" s="142" t="s">
        <v>3143</v>
      </c>
    </row>
    <row r="444" spans="2:65" s="1" customFormat="1" ht="21.75" customHeight="1">
      <c r="B444" s="31"/>
      <c r="C444" s="131" t="s">
        <v>1735</v>
      </c>
      <c r="D444" s="131" t="s">
        <v>164</v>
      </c>
      <c r="E444" s="132" t="s">
        <v>3144</v>
      </c>
      <c r="F444" s="133" t="s">
        <v>3145</v>
      </c>
      <c r="G444" s="134" t="s">
        <v>1665</v>
      </c>
      <c r="H444" s="135">
        <v>5</v>
      </c>
      <c r="I444" s="136">
        <v>45</v>
      </c>
      <c r="J444" s="137">
        <f t="shared" si="74"/>
        <v>225</v>
      </c>
      <c r="K444" s="133" t="s">
        <v>1</v>
      </c>
      <c r="L444" s="31"/>
      <c r="M444" s="138" t="s">
        <v>1</v>
      </c>
      <c r="N444" s="139" t="s">
        <v>42</v>
      </c>
      <c r="P444" s="140">
        <f t="shared" si="75"/>
        <v>0</v>
      </c>
      <c r="Q444" s="140">
        <v>0</v>
      </c>
      <c r="R444" s="140">
        <f t="shared" si="76"/>
        <v>0</v>
      </c>
      <c r="S444" s="140">
        <v>0</v>
      </c>
      <c r="T444" s="141">
        <f t="shared" si="77"/>
        <v>0</v>
      </c>
      <c r="AR444" s="142" t="s">
        <v>765</v>
      </c>
      <c r="AT444" s="142" t="s">
        <v>164</v>
      </c>
      <c r="AU444" s="142" t="s">
        <v>85</v>
      </c>
      <c r="AY444" s="16" t="s">
        <v>161</v>
      </c>
      <c r="BE444" s="143">
        <f t="shared" si="78"/>
        <v>225</v>
      </c>
      <c r="BF444" s="143">
        <f t="shared" si="79"/>
        <v>0</v>
      </c>
      <c r="BG444" s="143">
        <f t="shared" si="80"/>
        <v>0</v>
      </c>
      <c r="BH444" s="143">
        <f t="shared" si="81"/>
        <v>0</v>
      </c>
      <c r="BI444" s="143">
        <f t="shared" si="82"/>
        <v>0</v>
      </c>
      <c r="BJ444" s="16" t="s">
        <v>85</v>
      </c>
      <c r="BK444" s="143">
        <f t="shared" si="83"/>
        <v>225</v>
      </c>
      <c r="BL444" s="16" t="s">
        <v>765</v>
      </c>
      <c r="BM444" s="142" t="s">
        <v>3146</v>
      </c>
    </row>
    <row r="445" spans="2:65" s="1" customFormat="1" ht="21.75" customHeight="1">
      <c r="B445" s="31"/>
      <c r="C445" s="173" t="s">
        <v>1739</v>
      </c>
      <c r="D445" s="173" t="s">
        <v>614</v>
      </c>
      <c r="E445" s="174" t="s">
        <v>3147</v>
      </c>
      <c r="F445" s="175" t="s">
        <v>3145</v>
      </c>
      <c r="G445" s="176" t="s">
        <v>1665</v>
      </c>
      <c r="H445" s="177">
        <v>5</v>
      </c>
      <c r="I445" s="136">
        <v>270</v>
      </c>
      <c r="J445" s="178">
        <f t="shared" si="74"/>
        <v>1350</v>
      </c>
      <c r="K445" s="175" t="s">
        <v>1</v>
      </c>
      <c r="L445" s="179"/>
      <c r="M445" s="180" t="s">
        <v>1</v>
      </c>
      <c r="N445" s="181" t="s">
        <v>42</v>
      </c>
      <c r="P445" s="140">
        <f t="shared" si="75"/>
        <v>0</v>
      </c>
      <c r="Q445" s="140">
        <v>0</v>
      </c>
      <c r="R445" s="140">
        <f t="shared" si="76"/>
        <v>0</v>
      </c>
      <c r="S445" s="140">
        <v>0</v>
      </c>
      <c r="T445" s="141">
        <f t="shared" si="77"/>
        <v>0</v>
      </c>
      <c r="AR445" s="142" t="s">
        <v>1715</v>
      </c>
      <c r="AT445" s="142" t="s">
        <v>614</v>
      </c>
      <c r="AU445" s="142" t="s">
        <v>85</v>
      </c>
      <c r="AY445" s="16" t="s">
        <v>161</v>
      </c>
      <c r="BE445" s="143">
        <f t="shared" si="78"/>
        <v>1350</v>
      </c>
      <c r="BF445" s="143">
        <f t="shared" si="79"/>
        <v>0</v>
      </c>
      <c r="BG445" s="143">
        <f t="shared" si="80"/>
        <v>0</v>
      </c>
      <c r="BH445" s="143">
        <f t="shared" si="81"/>
        <v>0</v>
      </c>
      <c r="BI445" s="143">
        <f t="shared" si="82"/>
        <v>0</v>
      </c>
      <c r="BJ445" s="16" t="s">
        <v>85</v>
      </c>
      <c r="BK445" s="143">
        <f t="shared" si="83"/>
        <v>1350</v>
      </c>
      <c r="BL445" s="16" t="s">
        <v>765</v>
      </c>
      <c r="BM445" s="142" t="s">
        <v>3148</v>
      </c>
    </row>
    <row r="446" spans="2:65" s="1" customFormat="1" ht="37.9" customHeight="1">
      <c r="B446" s="31"/>
      <c r="C446" s="131" t="s">
        <v>1743</v>
      </c>
      <c r="D446" s="131" t="s">
        <v>164</v>
      </c>
      <c r="E446" s="132" t="s">
        <v>3149</v>
      </c>
      <c r="F446" s="133" t="s">
        <v>3150</v>
      </c>
      <c r="G446" s="134" t="s">
        <v>1665</v>
      </c>
      <c r="H446" s="135">
        <v>1</v>
      </c>
      <c r="I446" s="136">
        <v>540</v>
      </c>
      <c r="J446" s="137">
        <f t="shared" si="74"/>
        <v>540</v>
      </c>
      <c r="K446" s="133" t="s">
        <v>1</v>
      </c>
      <c r="L446" s="31"/>
      <c r="M446" s="138" t="s">
        <v>1</v>
      </c>
      <c r="N446" s="139" t="s">
        <v>42</v>
      </c>
      <c r="P446" s="140">
        <f t="shared" si="75"/>
        <v>0</v>
      </c>
      <c r="Q446" s="140">
        <v>0</v>
      </c>
      <c r="R446" s="140">
        <f t="shared" si="76"/>
        <v>0</v>
      </c>
      <c r="S446" s="140">
        <v>0</v>
      </c>
      <c r="T446" s="141">
        <f t="shared" si="77"/>
        <v>0</v>
      </c>
      <c r="AR446" s="142" t="s">
        <v>765</v>
      </c>
      <c r="AT446" s="142" t="s">
        <v>164</v>
      </c>
      <c r="AU446" s="142" t="s">
        <v>85</v>
      </c>
      <c r="AY446" s="16" t="s">
        <v>161</v>
      </c>
      <c r="BE446" s="143">
        <f t="shared" si="78"/>
        <v>540</v>
      </c>
      <c r="BF446" s="143">
        <f t="shared" si="79"/>
        <v>0</v>
      </c>
      <c r="BG446" s="143">
        <f t="shared" si="80"/>
        <v>0</v>
      </c>
      <c r="BH446" s="143">
        <f t="shared" si="81"/>
        <v>0</v>
      </c>
      <c r="BI446" s="143">
        <f t="shared" si="82"/>
        <v>0</v>
      </c>
      <c r="BJ446" s="16" t="s">
        <v>85</v>
      </c>
      <c r="BK446" s="143">
        <f t="shared" si="83"/>
        <v>540</v>
      </c>
      <c r="BL446" s="16" t="s">
        <v>765</v>
      </c>
      <c r="BM446" s="142" t="s">
        <v>3151</v>
      </c>
    </row>
    <row r="447" spans="2:65" s="1" customFormat="1" ht="37.9" customHeight="1">
      <c r="B447" s="31"/>
      <c r="C447" s="173" t="s">
        <v>1747</v>
      </c>
      <c r="D447" s="173" t="s">
        <v>614</v>
      </c>
      <c r="E447" s="174" t="s">
        <v>3152</v>
      </c>
      <c r="F447" s="175" t="s">
        <v>3150</v>
      </c>
      <c r="G447" s="176" t="s">
        <v>1665</v>
      </c>
      <c r="H447" s="177">
        <v>1</v>
      </c>
      <c r="I447" s="136">
        <v>20520</v>
      </c>
      <c r="J447" s="178">
        <f t="shared" si="74"/>
        <v>20520</v>
      </c>
      <c r="K447" s="175" t="s">
        <v>1</v>
      </c>
      <c r="L447" s="179"/>
      <c r="M447" s="180" t="s">
        <v>1</v>
      </c>
      <c r="N447" s="181" t="s">
        <v>42</v>
      </c>
      <c r="P447" s="140">
        <f t="shared" si="75"/>
        <v>0</v>
      </c>
      <c r="Q447" s="140">
        <v>0</v>
      </c>
      <c r="R447" s="140">
        <f t="shared" si="76"/>
        <v>0</v>
      </c>
      <c r="S447" s="140">
        <v>0</v>
      </c>
      <c r="T447" s="141">
        <f t="shared" si="77"/>
        <v>0</v>
      </c>
      <c r="AR447" s="142" t="s">
        <v>1715</v>
      </c>
      <c r="AT447" s="142" t="s">
        <v>614</v>
      </c>
      <c r="AU447" s="142" t="s">
        <v>85</v>
      </c>
      <c r="AY447" s="16" t="s">
        <v>161</v>
      </c>
      <c r="BE447" s="143">
        <f t="shared" si="78"/>
        <v>20520</v>
      </c>
      <c r="BF447" s="143">
        <f t="shared" si="79"/>
        <v>0</v>
      </c>
      <c r="BG447" s="143">
        <f t="shared" si="80"/>
        <v>0</v>
      </c>
      <c r="BH447" s="143">
        <f t="shared" si="81"/>
        <v>0</v>
      </c>
      <c r="BI447" s="143">
        <f t="shared" si="82"/>
        <v>0</v>
      </c>
      <c r="BJ447" s="16" t="s">
        <v>85</v>
      </c>
      <c r="BK447" s="143">
        <f t="shared" si="83"/>
        <v>20520</v>
      </c>
      <c r="BL447" s="16" t="s">
        <v>765</v>
      </c>
      <c r="BM447" s="142" t="s">
        <v>3153</v>
      </c>
    </row>
    <row r="448" spans="2:65" s="1" customFormat="1" ht="24.2" customHeight="1">
      <c r="B448" s="31"/>
      <c r="C448" s="131" t="s">
        <v>1751</v>
      </c>
      <c r="D448" s="131" t="s">
        <v>164</v>
      </c>
      <c r="E448" s="132" t="s">
        <v>3154</v>
      </c>
      <c r="F448" s="133" t="s">
        <v>3155</v>
      </c>
      <c r="G448" s="134" t="s">
        <v>1665</v>
      </c>
      <c r="H448" s="135">
        <v>1</v>
      </c>
      <c r="I448" s="136">
        <v>45</v>
      </c>
      <c r="J448" s="137">
        <f t="shared" si="74"/>
        <v>45</v>
      </c>
      <c r="K448" s="133" t="s">
        <v>1</v>
      </c>
      <c r="L448" s="31"/>
      <c r="M448" s="138" t="s">
        <v>1</v>
      </c>
      <c r="N448" s="139" t="s">
        <v>42</v>
      </c>
      <c r="P448" s="140">
        <f t="shared" si="75"/>
        <v>0</v>
      </c>
      <c r="Q448" s="140">
        <v>0</v>
      </c>
      <c r="R448" s="140">
        <f t="shared" si="76"/>
        <v>0</v>
      </c>
      <c r="S448" s="140">
        <v>0</v>
      </c>
      <c r="T448" s="141">
        <f t="shared" si="77"/>
        <v>0</v>
      </c>
      <c r="AR448" s="142" t="s">
        <v>765</v>
      </c>
      <c r="AT448" s="142" t="s">
        <v>164</v>
      </c>
      <c r="AU448" s="142" t="s">
        <v>85</v>
      </c>
      <c r="AY448" s="16" t="s">
        <v>161</v>
      </c>
      <c r="BE448" s="143">
        <f t="shared" si="78"/>
        <v>45</v>
      </c>
      <c r="BF448" s="143">
        <f t="shared" si="79"/>
        <v>0</v>
      </c>
      <c r="BG448" s="143">
        <f t="shared" si="80"/>
        <v>0</v>
      </c>
      <c r="BH448" s="143">
        <f t="shared" si="81"/>
        <v>0</v>
      </c>
      <c r="BI448" s="143">
        <f t="shared" si="82"/>
        <v>0</v>
      </c>
      <c r="BJ448" s="16" t="s">
        <v>85</v>
      </c>
      <c r="BK448" s="143">
        <f t="shared" si="83"/>
        <v>45</v>
      </c>
      <c r="BL448" s="16" t="s">
        <v>765</v>
      </c>
      <c r="BM448" s="142" t="s">
        <v>3156</v>
      </c>
    </row>
    <row r="449" spans="2:65" s="1" customFormat="1" ht="24.2" customHeight="1">
      <c r="B449" s="31"/>
      <c r="C449" s="173" t="s">
        <v>1755</v>
      </c>
      <c r="D449" s="173" t="s">
        <v>614</v>
      </c>
      <c r="E449" s="174" t="s">
        <v>3157</v>
      </c>
      <c r="F449" s="175" t="s">
        <v>3155</v>
      </c>
      <c r="G449" s="176" t="s">
        <v>1665</v>
      </c>
      <c r="H449" s="177">
        <v>1</v>
      </c>
      <c r="I449" s="136">
        <v>4302</v>
      </c>
      <c r="J449" s="178">
        <f t="shared" si="74"/>
        <v>4302</v>
      </c>
      <c r="K449" s="175" t="s">
        <v>1</v>
      </c>
      <c r="L449" s="179"/>
      <c r="M449" s="180" t="s">
        <v>1</v>
      </c>
      <c r="N449" s="181" t="s">
        <v>42</v>
      </c>
      <c r="P449" s="140">
        <f t="shared" si="75"/>
        <v>0</v>
      </c>
      <c r="Q449" s="140">
        <v>0</v>
      </c>
      <c r="R449" s="140">
        <f t="shared" si="76"/>
        <v>0</v>
      </c>
      <c r="S449" s="140">
        <v>0</v>
      </c>
      <c r="T449" s="141">
        <f t="shared" si="77"/>
        <v>0</v>
      </c>
      <c r="AR449" s="142" t="s">
        <v>1715</v>
      </c>
      <c r="AT449" s="142" t="s">
        <v>614</v>
      </c>
      <c r="AU449" s="142" t="s">
        <v>85</v>
      </c>
      <c r="AY449" s="16" t="s">
        <v>161</v>
      </c>
      <c r="BE449" s="143">
        <f t="shared" si="78"/>
        <v>4302</v>
      </c>
      <c r="BF449" s="143">
        <f t="shared" si="79"/>
        <v>0</v>
      </c>
      <c r="BG449" s="143">
        <f t="shared" si="80"/>
        <v>0</v>
      </c>
      <c r="BH449" s="143">
        <f t="shared" si="81"/>
        <v>0</v>
      </c>
      <c r="BI449" s="143">
        <f t="shared" si="82"/>
        <v>0</v>
      </c>
      <c r="BJ449" s="16" t="s">
        <v>85</v>
      </c>
      <c r="BK449" s="143">
        <f t="shared" si="83"/>
        <v>4302</v>
      </c>
      <c r="BL449" s="16" t="s">
        <v>765</v>
      </c>
      <c r="BM449" s="142" t="s">
        <v>3158</v>
      </c>
    </row>
    <row r="450" spans="2:65" s="1" customFormat="1" ht="16.5" customHeight="1">
      <c r="B450" s="31"/>
      <c r="C450" s="131" t="s">
        <v>1759</v>
      </c>
      <c r="D450" s="131" t="s">
        <v>164</v>
      </c>
      <c r="E450" s="132" t="s">
        <v>3159</v>
      </c>
      <c r="F450" s="133" t="s">
        <v>3160</v>
      </c>
      <c r="G450" s="134" t="s">
        <v>1665</v>
      </c>
      <c r="H450" s="135">
        <v>1</v>
      </c>
      <c r="I450" s="136">
        <v>45</v>
      </c>
      <c r="J450" s="137">
        <f t="shared" si="74"/>
        <v>45</v>
      </c>
      <c r="K450" s="133" t="s">
        <v>1</v>
      </c>
      <c r="L450" s="31"/>
      <c r="M450" s="138" t="s">
        <v>1</v>
      </c>
      <c r="N450" s="139" t="s">
        <v>42</v>
      </c>
      <c r="P450" s="140">
        <f t="shared" si="75"/>
        <v>0</v>
      </c>
      <c r="Q450" s="140">
        <v>0</v>
      </c>
      <c r="R450" s="140">
        <f t="shared" si="76"/>
        <v>0</v>
      </c>
      <c r="S450" s="140">
        <v>0</v>
      </c>
      <c r="T450" s="141">
        <f t="shared" si="77"/>
        <v>0</v>
      </c>
      <c r="AR450" s="142" t="s">
        <v>765</v>
      </c>
      <c r="AT450" s="142" t="s">
        <v>164</v>
      </c>
      <c r="AU450" s="142" t="s">
        <v>85</v>
      </c>
      <c r="AY450" s="16" t="s">
        <v>161</v>
      </c>
      <c r="BE450" s="143">
        <f t="shared" si="78"/>
        <v>45</v>
      </c>
      <c r="BF450" s="143">
        <f t="shared" si="79"/>
        <v>0</v>
      </c>
      <c r="BG450" s="143">
        <f t="shared" si="80"/>
        <v>0</v>
      </c>
      <c r="BH450" s="143">
        <f t="shared" si="81"/>
        <v>0</v>
      </c>
      <c r="BI450" s="143">
        <f t="shared" si="82"/>
        <v>0</v>
      </c>
      <c r="BJ450" s="16" t="s">
        <v>85</v>
      </c>
      <c r="BK450" s="143">
        <f t="shared" si="83"/>
        <v>45</v>
      </c>
      <c r="BL450" s="16" t="s">
        <v>765</v>
      </c>
      <c r="BM450" s="142" t="s">
        <v>3161</v>
      </c>
    </row>
    <row r="451" spans="2:65" s="1" customFormat="1" ht="16.5" customHeight="1">
      <c r="B451" s="31"/>
      <c r="C451" s="173" t="s">
        <v>1763</v>
      </c>
      <c r="D451" s="173" t="s">
        <v>614</v>
      </c>
      <c r="E451" s="174" t="s">
        <v>3162</v>
      </c>
      <c r="F451" s="175" t="s">
        <v>3160</v>
      </c>
      <c r="G451" s="176" t="s">
        <v>1665</v>
      </c>
      <c r="H451" s="177">
        <v>1</v>
      </c>
      <c r="I451" s="136">
        <v>1215</v>
      </c>
      <c r="J451" s="178">
        <f t="shared" si="74"/>
        <v>1215</v>
      </c>
      <c r="K451" s="175" t="s">
        <v>1</v>
      </c>
      <c r="L451" s="179"/>
      <c r="M451" s="180" t="s">
        <v>1</v>
      </c>
      <c r="N451" s="181" t="s">
        <v>42</v>
      </c>
      <c r="P451" s="140">
        <f t="shared" si="75"/>
        <v>0</v>
      </c>
      <c r="Q451" s="140">
        <v>0</v>
      </c>
      <c r="R451" s="140">
        <f t="shared" si="76"/>
        <v>0</v>
      </c>
      <c r="S451" s="140">
        <v>0</v>
      </c>
      <c r="T451" s="141">
        <f t="shared" si="77"/>
        <v>0</v>
      </c>
      <c r="AR451" s="142" t="s">
        <v>1715</v>
      </c>
      <c r="AT451" s="142" t="s">
        <v>614</v>
      </c>
      <c r="AU451" s="142" t="s">
        <v>85</v>
      </c>
      <c r="AY451" s="16" t="s">
        <v>161</v>
      </c>
      <c r="BE451" s="143">
        <f t="shared" si="78"/>
        <v>1215</v>
      </c>
      <c r="BF451" s="143">
        <f t="shared" si="79"/>
        <v>0</v>
      </c>
      <c r="BG451" s="143">
        <f t="shared" si="80"/>
        <v>0</v>
      </c>
      <c r="BH451" s="143">
        <f t="shared" si="81"/>
        <v>0</v>
      </c>
      <c r="BI451" s="143">
        <f t="shared" si="82"/>
        <v>0</v>
      </c>
      <c r="BJ451" s="16" t="s">
        <v>85</v>
      </c>
      <c r="BK451" s="143">
        <f t="shared" si="83"/>
        <v>1215</v>
      </c>
      <c r="BL451" s="16" t="s">
        <v>765</v>
      </c>
      <c r="BM451" s="142" t="s">
        <v>3163</v>
      </c>
    </row>
    <row r="452" spans="2:65" s="1" customFormat="1" ht="16.5" customHeight="1">
      <c r="B452" s="31"/>
      <c r="C452" s="131" t="s">
        <v>1767</v>
      </c>
      <c r="D452" s="131" t="s">
        <v>164</v>
      </c>
      <c r="E452" s="132" t="s">
        <v>3164</v>
      </c>
      <c r="F452" s="133" t="s">
        <v>3165</v>
      </c>
      <c r="G452" s="134" t="s">
        <v>614</v>
      </c>
      <c r="H452" s="135">
        <v>850</v>
      </c>
      <c r="I452" s="136">
        <v>4.5</v>
      </c>
      <c r="J452" s="137">
        <f t="shared" si="74"/>
        <v>3825</v>
      </c>
      <c r="K452" s="133" t="s">
        <v>1</v>
      </c>
      <c r="L452" s="31"/>
      <c r="M452" s="138" t="s">
        <v>1</v>
      </c>
      <c r="N452" s="139" t="s">
        <v>42</v>
      </c>
      <c r="P452" s="140">
        <f t="shared" si="75"/>
        <v>0</v>
      </c>
      <c r="Q452" s="140">
        <v>0</v>
      </c>
      <c r="R452" s="140">
        <f t="shared" si="76"/>
        <v>0</v>
      </c>
      <c r="S452" s="140">
        <v>0</v>
      </c>
      <c r="T452" s="141">
        <f t="shared" si="77"/>
        <v>0</v>
      </c>
      <c r="AR452" s="142" t="s">
        <v>765</v>
      </c>
      <c r="AT452" s="142" t="s">
        <v>164</v>
      </c>
      <c r="AU452" s="142" t="s">
        <v>85</v>
      </c>
      <c r="AY452" s="16" t="s">
        <v>161</v>
      </c>
      <c r="BE452" s="143">
        <f t="shared" si="78"/>
        <v>3825</v>
      </c>
      <c r="BF452" s="143">
        <f t="shared" si="79"/>
        <v>0</v>
      </c>
      <c r="BG452" s="143">
        <f t="shared" si="80"/>
        <v>0</v>
      </c>
      <c r="BH452" s="143">
        <f t="shared" si="81"/>
        <v>0</v>
      </c>
      <c r="BI452" s="143">
        <f t="shared" si="82"/>
        <v>0</v>
      </c>
      <c r="BJ452" s="16" t="s">
        <v>85</v>
      </c>
      <c r="BK452" s="143">
        <f t="shared" si="83"/>
        <v>3825</v>
      </c>
      <c r="BL452" s="16" t="s">
        <v>765</v>
      </c>
      <c r="BM452" s="142" t="s">
        <v>3166</v>
      </c>
    </row>
    <row r="453" spans="2:65" s="1" customFormat="1" ht="16.5" customHeight="1">
      <c r="B453" s="31"/>
      <c r="C453" s="173" t="s">
        <v>1771</v>
      </c>
      <c r="D453" s="173" t="s">
        <v>614</v>
      </c>
      <c r="E453" s="174" t="s">
        <v>3167</v>
      </c>
      <c r="F453" s="175" t="s">
        <v>3165</v>
      </c>
      <c r="G453" s="176" t="s">
        <v>614</v>
      </c>
      <c r="H453" s="177">
        <v>850</v>
      </c>
      <c r="I453" s="136">
        <v>9</v>
      </c>
      <c r="J453" s="178">
        <f t="shared" si="74"/>
        <v>7650</v>
      </c>
      <c r="K453" s="175" t="s">
        <v>1</v>
      </c>
      <c r="L453" s="179"/>
      <c r="M453" s="180" t="s">
        <v>1</v>
      </c>
      <c r="N453" s="181" t="s">
        <v>42</v>
      </c>
      <c r="P453" s="140">
        <f t="shared" si="75"/>
        <v>0</v>
      </c>
      <c r="Q453" s="140">
        <v>0</v>
      </c>
      <c r="R453" s="140">
        <f t="shared" si="76"/>
        <v>0</v>
      </c>
      <c r="S453" s="140">
        <v>0</v>
      </c>
      <c r="T453" s="141">
        <f t="shared" si="77"/>
        <v>0</v>
      </c>
      <c r="AR453" s="142" t="s">
        <v>1715</v>
      </c>
      <c r="AT453" s="142" t="s">
        <v>614</v>
      </c>
      <c r="AU453" s="142" t="s">
        <v>85</v>
      </c>
      <c r="AY453" s="16" t="s">
        <v>161</v>
      </c>
      <c r="BE453" s="143">
        <f t="shared" si="78"/>
        <v>7650</v>
      </c>
      <c r="BF453" s="143">
        <f t="shared" si="79"/>
        <v>0</v>
      </c>
      <c r="BG453" s="143">
        <f t="shared" si="80"/>
        <v>0</v>
      </c>
      <c r="BH453" s="143">
        <f t="shared" si="81"/>
        <v>0</v>
      </c>
      <c r="BI453" s="143">
        <f t="shared" si="82"/>
        <v>0</v>
      </c>
      <c r="BJ453" s="16" t="s">
        <v>85</v>
      </c>
      <c r="BK453" s="143">
        <f t="shared" si="83"/>
        <v>7650</v>
      </c>
      <c r="BL453" s="16" t="s">
        <v>765</v>
      </c>
      <c r="BM453" s="142" t="s">
        <v>3168</v>
      </c>
    </row>
    <row r="454" spans="2:65" s="1" customFormat="1" ht="16.5" customHeight="1">
      <c r="B454" s="31"/>
      <c r="C454" s="131" t="s">
        <v>1775</v>
      </c>
      <c r="D454" s="131" t="s">
        <v>164</v>
      </c>
      <c r="E454" s="132" t="s">
        <v>3169</v>
      </c>
      <c r="F454" s="133" t="s">
        <v>3170</v>
      </c>
      <c r="G454" s="134" t="s">
        <v>614</v>
      </c>
      <c r="H454" s="135">
        <v>140</v>
      </c>
      <c r="I454" s="136">
        <v>4.5</v>
      </c>
      <c r="J454" s="137">
        <f t="shared" si="74"/>
        <v>630</v>
      </c>
      <c r="K454" s="133" t="s">
        <v>1</v>
      </c>
      <c r="L454" s="31"/>
      <c r="M454" s="138" t="s">
        <v>1</v>
      </c>
      <c r="N454" s="139" t="s">
        <v>42</v>
      </c>
      <c r="P454" s="140">
        <f t="shared" si="75"/>
        <v>0</v>
      </c>
      <c r="Q454" s="140">
        <v>0</v>
      </c>
      <c r="R454" s="140">
        <f t="shared" si="76"/>
        <v>0</v>
      </c>
      <c r="S454" s="140">
        <v>0</v>
      </c>
      <c r="T454" s="141">
        <f t="shared" si="77"/>
        <v>0</v>
      </c>
      <c r="AR454" s="142" t="s">
        <v>765</v>
      </c>
      <c r="AT454" s="142" t="s">
        <v>164</v>
      </c>
      <c r="AU454" s="142" t="s">
        <v>85</v>
      </c>
      <c r="AY454" s="16" t="s">
        <v>161</v>
      </c>
      <c r="BE454" s="143">
        <f t="shared" si="78"/>
        <v>630</v>
      </c>
      <c r="BF454" s="143">
        <f t="shared" si="79"/>
        <v>0</v>
      </c>
      <c r="BG454" s="143">
        <f t="shared" si="80"/>
        <v>0</v>
      </c>
      <c r="BH454" s="143">
        <f t="shared" si="81"/>
        <v>0</v>
      </c>
      <c r="BI454" s="143">
        <f t="shared" si="82"/>
        <v>0</v>
      </c>
      <c r="BJ454" s="16" t="s">
        <v>85</v>
      </c>
      <c r="BK454" s="143">
        <f t="shared" si="83"/>
        <v>630</v>
      </c>
      <c r="BL454" s="16" t="s">
        <v>765</v>
      </c>
      <c r="BM454" s="142" t="s">
        <v>3171</v>
      </c>
    </row>
    <row r="455" spans="2:65" s="1" customFormat="1" ht="16.5" customHeight="1">
      <c r="B455" s="31"/>
      <c r="C455" s="173" t="s">
        <v>1779</v>
      </c>
      <c r="D455" s="173" t="s">
        <v>614</v>
      </c>
      <c r="E455" s="174" t="s">
        <v>3172</v>
      </c>
      <c r="F455" s="175" t="s">
        <v>3170</v>
      </c>
      <c r="G455" s="176" t="s">
        <v>614</v>
      </c>
      <c r="H455" s="177">
        <v>140</v>
      </c>
      <c r="I455" s="136">
        <v>11.7</v>
      </c>
      <c r="J455" s="178">
        <f t="shared" si="74"/>
        <v>1638</v>
      </c>
      <c r="K455" s="175" t="s">
        <v>1</v>
      </c>
      <c r="L455" s="179"/>
      <c r="M455" s="180" t="s">
        <v>1</v>
      </c>
      <c r="N455" s="181" t="s">
        <v>42</v>
      </c>
      <c r="P455" s="140">
        <f t="shared" si="75"/>
        <v>0</v>
      </c>
      <c r="Q455" s="140">
        <v>0</v>
      </c>
      <c r="R455" s="140">
        <f t="shared" si="76"/>
        <v>0</v>
      </c>
      <c r="S455" s="140">
        <v>0</v>
      </c>
      <c r="T455" s="141">
        <f t="shared" si="77"/>
        <v>0</v>
      </c>
      <c r="AR455" s="142" t="s">
        <v>1715</v>
      </c>
      <c r="AT455" s="142" t="s">
        <v>614</v>
      </c>
      <c r="AU455" s="142" t="s">
        <v>85</v>
      </c>
      <c r="AY455" s="16" t="s">
        <v>161</v>
      </c>
      <c r="BE455" s="143">
        <f t="shared" si="78"/>
        <v>1638</v>
      </c>
      <c r="BF455" s="143">
        <f t="shared" si="79"/>
        <v>0</v>
      </c>
      <c r="BG455" s="143">
        <f t="shared" si="80"/>
        <v>0</v>
      </c>
      <c r="BH455" s="143">
        <f t="shared" si="81"/>
        <v>0</v>
      </c>
      <c r="BI455" s="143">
        <f t="shared" si="82"/>
        <v>0</v>
      </c>
      <c r="BJ455" s="16" t="s">
        <v>85</v>
      </c>
      <c r="BK455" s="143">
        <f t="shared" si="83"/>
        <v>1638</v>
      </c>
      <c r="BL455" s="16" t="s">
        <v>765</v>
      </c>
      <c r="BM455" s="142" t="s">
        <v>3173</v>
      </c>
    </row>
    <row r="456" spans="2:65" s="1" customFormat="1" ht="16.5" customHeight="1">
      <c r="B456" s="31"/>
      <c r="C456" s="131" t="s">
        <v>1783</v>
      </c>
      <c r="D456" s="131" t="s">
        <v>164</v>
      </c>
      <c r="E456" s="132" t="s">
        <v>3174</v>
      </c>
      <c r="F456" s="133" t="s">
        <v>3175</v>
      </c>
      <c r="G456" s="134" t="s">
        <v>614</v>
      </c>
      <c r="H456" s="135">
        <v>450</v>
      </c>
      <c r="I456" s="136">
        <v>4.5</v>
      </c>
      <c r="J456" s="137">
        <f t="shared" si="74"/>
        <v>2025</v>
      </c>
      <c r="K456" s="133" t="s">
        <v>1</v>
      </c>
      <c r="L456" s="31"/>
      <c r="M456" s="138" t="s">
        <v>1</v>
      </c>
      <c r="N456" s="139" t="s">
        <v>42</v>
      </c>
      <c r="P456" s="140">
        <f t="shared" si="75"/>
        <v>0</v>
      </c>
      <c r="Q456" s="140">
        <v>0</v>
      </c>
      <c r="R456" s="140">
        <f t="shared" si="76"/>
        <v>0</v>
      </c>
      <c r="S456" s="140">
        <v>0</v>
      </c>
      <c r="T456" s="141">
        <f t="shared" si="77"/>
        <v>0</v>
      </c>
      <c r="AR456" s="142" t="s">
        <v>765</v>
      </c>
      <c r="AT456" s="142" t="s">
        <v>164</v>
      </c>
      <c r="AU456" s="142" t="s">
        <v>85</v>
      </c>
      <c r="AY456" s="16" t="s">
        <v>161</v>
      </c>
      <c r="BE456" s="143">
        <f t="shared" si="78"/>
        <v>2025</v>
      </c>
      <c r="BF456" s="143">
        <f t="shared" si="79"/>
        <v>0</v>
      </c>
      <c r="BG456" s="143">
        <f t="shared" si="80"/>
        <v>0</v>
      </c>
      <c r="BH456" s="143">
        <f t="shared" si="81"/>
        <v>0</v>
      </c>
      <c r="BI456" s="143">
        <f t="shared" si="82"/>
        <v>0</v>
      </c>
      <c r="BJ456" s="16" t="s">
        <v>85</v>
      </c>
      <c r="BK456" s="143">
        <f t="shared" si="83"/>
        <v>2025</v>
      </c>
      <c r="BL456" s="16" t="s">
        <v>765</v>
      </c>
      <c r="BM456" s="142" t="s">
        <v>3176</v>
      </c>
    </row>
    <row r="457" spans="2:65" s="1" customFormat="1" ht="16.5" customHeight="1">
      <c r="B457" s="31"/>
      <c r="C457" s="173" t="s">
        <v>1787</v>
      </c>
      <c r="D457" s="173" t="s">
        <v>614</v>
      </c>
      <c r="E457" s="174" t="s">
        <v>3177</v>
      </c>
      <c r="F457" s="175" t="s">
        <v>3175</v>
      </c>
      <c r="G457" s="176" t="s">
        <v>614</v>
      </c>
      <c r="H457" s="177">
        <v>450</v>
      </c>
      <c r="I457" s="136">
        <v>10.8</v>
      </c>
      <c r="J457" s="178">
        <f t="shared" si="74"/>
        <v>4860</v>
      </c>
      <c r="K457" s="175" t="s">
        <v>1</v>
      </c>
      <c r="L457" s="179"/>
      <c r="M457" s="180" t="s">
        <v>1</v>
      </c>
      <c r="N457" s="181" t="s">
        <v>42</v>
      </c>
      <c r="P457" s="140">
        <f t="shared" si="75"/>
        <v>0</v>
      </c>
      <c r="Q457" s="140">
        <v>0</v>
      </c>
      <c r="R457" s="140">
        <f t="shared" si="76"/>
        <v>0</v>
      </c>
      <c r="S457" s="140">
        <v>0</v>
      </c>
      <c r="T457" s="141">
        <f t="shared" si="77"/>
        <v>0</v>
      </c>
      <c r="AR457" s="142" t="s">
        <v>1715</v>
      </c>
      <c r="AT457" s="142" t="s">
        <v>614</v>
      </c>
      <c r="AU457" s="142" t="s">
        <v>85</v>
      </c>
      <c r="AY457" s="16" t="s">
        <v>161</v>
      </c>
      <c r="BE457" s="143">
        <f t="shared" si="78"/>
        <v>4860</v>
      </c>
      <c r="BF457" s="143">
        <f t="shared" si="79"/>
        <v>0</v>
      </c>
      <c r="BG457" s="143">
        <f t="shared" si="80"/>
        <v>0</v>
      </c>
      <c r="BH457" s="143">
        <f t="shared" si="81"/>
        <v>0</v>
      </c>
      <c r="BI457" s="143">
        <f t="shared" si="82"/>
        <v>0</v>
      </c>
      <c r="BJ457" s="16" t="s">
        <v>85</v>
      </c>
      <c r="BK457" s="143">
        <f t="shared" si="83"/>
        <v>4860</v>
      </c>
      <c r="BL457" s="16" t="s">
        <v>765</v>
      </c>
      <c r="BM457" s="142" t="s">
        <v>3178</v>
      </c>
    </row>
    <row r="458" spans="2:65" s="1" customFormat="1" ht="21.75" customHeight="1">
      <c r="B458" s="31"/>
      <c r="C458" s="131" t="s">
        <v>1791</v>
      </c>
      <c r="D458" s="131" t="s">
        <v>164</v>
      </c>
      <c r="E458" s="132" t="s">
        <v>3179</v>
      </c>
      <c r="F458" s="133" t="s">
        <v>2862</v>
      </c>
      <c r="G458" s="134" t="s">
        <v>614</v>
      </c>
      <c r="H458" s="135">
        <v>400</v>
      </c>
      <c r="I458" s="136">
        <v>58.5</v>
      </c>
      <c r="J458" s="137">
        <f t="shared" si="74"/>
        <v>23400</v>
      </c>
      <c r="K458" s="133" t="s">
        <v>1</v>
      </c>
      <c r="L458" s="31"/>
      <c r="M458" s="138" t="s">
        <v>1</v>
      </c>
      <c r="N458" s="139" t="s">
        <v>42</v>
      </c>
      <c r="P458" s="140">
        <f t="shared" si="75"/>
        <v>0</v>
      </c>
      <c r="Q458" s="140">
        <v>0</v>
      </c>
      <c r="R458" s="140">
        <f t="shared" si="76"/>
        <v>0</v>
      </c>
      <c r="S458" s="140">
        <v>0</v>
      </c>
      <c r="T458" s="141">
        <f t="shared" si="77"/>
        <v>0</v>
      </c>
      <c r="AR458" s="142" t="s">
        <v>765</v>
      </c>
      <c r="AT458" s="142" t="s">
        <v>164</v>
      </c>
      <c r="AU458" s="142" t="s">
        <v>85</v>
      </c>
      <c r="AY458" s="16" t="s">
        <v>161</v>
      </c>
      <c r="BE458" s="143">
        <f t="shared" si="78"/>
        <v>23400</v>
      </c>
      <c r="BF458" s="143">
        <f t="shared" si="79"/>
        <v>0</v>
      </c>
      <c r="BG458" s="143">
        <f t="shared" si="80"/>
        <v>0</v>
      </c>
      <c r="BH458" s="143">
        <f t="shared" si="81"/>
        <v>0</v>
      </c>
      <c r="BI458" s="143">
        <f t="shared" si="82"/>
        <v>0</v>
      </c>
      <c r="BJ458" s="16" t="s">
        <v>85</v>
      </c>
      <c r="BK458" s="143">
        <f t="shared" si="83"/>
        <v>23400</v>
      </c>
      <c r="BL458" s="16" t="s">
        <v>765</v>
      </c>
      <c r="BM458" s="142" t="s">
        <v>3180</v>
      </c>
    </row>
    <row r="459" spans="2:65" s="1" customFormat="1" ht="16.5" customHeight="1">
      <c r="B459" s="31"/>
      <c r="C459" s="131" t="s">
        <v>1795</v>
      </c>
      <c r="D459" s="131" t="s">
        <v>164</v>
      </c>
      <c r="E459" s="132" t="s">
        <v>3181</v>
      </c>
      <c r="F459" s="133" t="s">
        <v>3182</v>
      </c>
      <c r="G459" s="134" t="s">
        <v>2850</v>
      </c>
      <c r="H459" s="135">
        <v>20</v>
      </c>
      <c r="I459" s="136">
        <v>270</v>
      </c>
      <c r="J459" s="137">
        <f t="shared" si="74"/>
        <v>5400</v>
      </c>
      <c r="K459" s="133" t="s">
        <v>1</v>
      </c>
      <c r="L459" s="31"/>
      <c r="M459" s="138" t="s">
        <v>1</v>
      </c>
      <c r="N459" s="139" t="s">
        <v>42</v>
      </c>
      <c r="P459" s="140">
        <f t="shared" si="75"/>
        <v>0</v>
      </c>
      <c r="Q459" s="140">
        <v>0</v>
      </c>
      <c r="R459" s="140">
        <f t="shared" si="76"/>
        <v>0</v>
      </c>
      <c r="S459" s="140">
        <v>0</v>
      </c>
      <c r="T459" s="141">
        <f t="shared" si="77"/>
        <v>0</v>
      </c>
      <c r="AR459" s="142" t="s">
        <v>765</v>
      </c>
      <c r="AT459" s="142" t="s">
        <v>164</v>
      </c>
      <c r="AU459" s="142" t="s">
        <v>85</v>
      </c>
      <c r="AY459" s="16" t="s">
        <v>161</v>
      </c>
      <c r="BE459" s="143">
        <f t="shared" si="78"/>
        <v>5400</v>
      </c>
      <c r="BF459" s="143">
        <f t="shared" si="79"/>
        <v>0</v>
      </c>
      <c r="BG459" s="143">
        <f t="shared" si="80"/>
        <v>0</v>
      </c>
      <c r="BH459" s="143">
        <f t="shared" si="81"/>
        <v>0</v>
      </c>
      <c r="BI459" s="143">
        <f t="shared" si="82"/>
        <v>0</v>
      </c>
      <c r="BJ459" s="16" t="s">
        <v>85</v>
      </c>
      <c r="BK459" s="143">
        <f t="shared" si="83"/>
        <v>5400</v>
      </c>
      <c r="BL459" s="16" t="s">
        <v>765</v>
      </c>
      <c r="BM459" s="142" t="s">
        <v>3183</v>
      </c>
    </row>
    <row r="460" spans="2:65" s="11" customFormat="1" ht="22.9" customHeight="1">
      <c r="B460" s="119"/>
      <c r="D460" s="120" t="s">
        <v>76</v>
      </c>
      <c r="E460" s="129" t="s">
        <v>3184</v>
      </c>
      <c r="F460" s="129" t="s">
        <v>3185</v>
      </c>
      <c r="I460" s="122"/>
      <c r="J460" s="130">
        <f>BK460</f>
        <v>0</v>
      </c>
      <c r="L460" s="119"/>
      <c r="M460" s="124"/>
      <c r="P460" s="125">
        <v>0</v>
      </c>
      <c r="R460" s="125">
        <v>0</v>
      </c>
      <c r="T460" s="126">
        <v>0</v>
      </c>
      <c r="AR460" s="120" t="s">
        <v>181</v>
      </c>
      <c r="AT460" s="127" t="s">
        <v>76</v>
      </c>
      <c r="AU460" s="127" t="s">
        <v>85</v>
      </c>
      <c r="AY460" s="120" t="s">
        <v>161</v>
      </c>
      <c r="BK460" s="128">
        <v>0</v>
      </c>
    </row>
    <row r="461" spans="2:65" s="11" customFormat="1" ht="25.9" customHeight="1">
      <c r="B461" s="119"/>
      <c r="D461" s="120" t="s">
        <v>76</v>
      </c>
      <c r="E461" s="121" t="s">
        <v>3186</v>
      </c>
      <c r="F461" s="121" t="s">
        <v>84</v>
      </c>
      <c r="I461" s="122"/>
      <c r="J461" s="123">
        <f>BK461</f>
        <v>67630.5</v>
      </c>
      <c r="L461" s="119"/>
      <c r="M461" s="124"/>
      <c r="P461" s="125">
        <f>SUM(P462:P480)</f>
        <v>0</v>
      </c>
      <c r="R461" s="125">
        <f>SUM(R462:R480)</f>
        <v>125.05</v>
      </c>
      <c r="T461" s="126">
        <f>SUM(T462:T480)</f>
        <v>0</v>
      </c>
      <c r="AR461" s="120" t="s">
        <v>181</v>
      </c>
      <c r="AT461" s="127" t="s">
        <v>76</v>
      </c>
      <c r="AU461" s="127" t="s">
        <v>77</v>
      </c>
      <c r="AY461" s="120" t="s">
        <v>161</v>
      </c>
      <c r="BK461" s="128">
        <f>SUM(BK462:BK480)</f>
        <v>67630.5</v>
      </c>
    </row>
    <row r="462" spans="2:65" s="1" customFormat="1" ht="24.2" customHeight="1">
      <c r="B462" s="31"/>
      <c r="C462" s="131" t="s">
        <v>1799</v>
      </c>
      <c r="D462" s="131" t="s">
        <v>164</v>
      </c>
      <c r="E462" s="132" t="s">
        <v>3187</v>
      </c>
      <c r="F462" s="133" t="s">
        <v>3188</v>
      </c>
      <c r="G462" s="134" t="s">
        <v>1665</v>
      </c>
      <c r="H462" s="135">
        <v>3</v>
      </c>
      <c r="I462" s="136">
        <v>112.5</v>
      </c>
      <c r="J462" s="137">
        <f t="shared" ref="J462:J479" si="84">ROUND(I462*H462,2)</f>
        <v>337.5</v>
      </c>
      <c r="K462" s="133" t="s">
        <v>1</v>
      </c>
      <c r="L462" s="31"/>
      <c r="M462" s="138" t="s">
        <v>1</v>
      </c>
      <c r="N462" s="139" t="s">
        <v>42</v>
      </c>
      <c r="P462" s="140">
        <f t="shared" ref="P462:P479" si="85">O462*H462</f>
        <v>0</v>
      </c>
      <c r="Q462" s="140">
        <v>0</v>
      </c>
      <c r="R462" s="140">
        <f t="shared" ref="R462:R479" si="86">Q462*H462</f>
        <v>0</v>
      </c>
      <c r="S462" s="140">
        <v>0</v>
      </c>
      <c r="T462" s="141">
        <f t="shared" ref="T462:T479" si="87">S462*H462</f>
        <v>0</v>
      </c>
      <c r="AR462" s="142" t="s">
        <v>765</v>
      </c>
      <c r="AT462" s="142" t="s">
        <v>164</v>
      </c>
      <c r="AU462" s="142" t="s">
        <v>85</v>
      </c>
      <c r="AY462" s="16" t="s">
        <v>161</v>
      </c>
      <c r="BE462" s="143">
        <f t="shared" ref="BE462:BE479" si="88">IF(N462="základní",J462,0)</f>
        <v>337.5</v>
      </c>
      <c r="BF462" s="143">
        <f t="shared" ref="BF462:BF479" si="89">IF(N462="snížená",J462,0)</f>
        <v>0</v>
      </c>
      <c r="BG462" s="143">
        <f t="shared" ref="BG462:BG479" si="90">IF(N462="zákl. přenesená",J462,0)</f>
        <v>0</v>
      </c>
      <c r="BH462" s="143">
        <f t="shared" ref="BH462:BH479" si="91">IF(N462="sníž. přenesená",J462,0)</f>
        <v>0</v>
      </c>
      <c r="BI462" s="143">
        <f t="shared" ref="BI462:BI479" si="92">IF(N462="nulová",J462,0)</f>
        <v>0</v>
      </c>
      <c r="BJ462" s="16" t="s">
        <v>85</v>
      </c>
      <c r="BK462" s="143">
        <f t="shared" ref="BK462:BK479" si="93">ROUND(I462*H462,2)</f>
        <v>337.5</v>
      </c>
      <c r="BL462" s="16" t="s">
        <v>765</v>
      </c>
      <c r="BM462" s="142" t="s">
        <v>3189</v>
      </c>
    </row>
    <row r="463" spans="2:65" s="1" customFormat="1" ht="24.2" customHeight="1">
      <c r="B463" s="31"/>
      <c r="C463" s="173" t="s">
        <v>1803</v>
      </c>
      <c r="D463" s="173" t="s">
        <v>614</v>
      </c>
      <c r="E463" s="174" t="s">
        <v>3190</v>
      </c>
      <c r="F463" s="175" t="s">
        <v>3188</v>
      </c>
      <c r="G463" s="176" t="s">
        <v>1665</v>
      </c>
      <c r="H463" s="177">
        <v>3</v>
      </c>
      <c r="I463" s="136">
        <v>225</v>
      </c>
      <c r="J463" s="178">
        <f t="shared" si="84"/>
        <v>675</v>
      </c>
      <c r="K463" s="175" t="s">
        <v>1</v>
      </c>
      <c r="L463" s="179"/>
      <c r="M463" s="180" t="s">
        <v>1</v>
      </c>
      <c r="N463" s="181" t="s">
        <v>42</v>
      </c>
      <c r="P463" s="140">
        <f t="shared" si="85"/>
        <v>0</v>
      </c>
      <c r="Q463" s="140">
        <v>0</v>
      </c>
      <c r="R463" s="140">
        <f t="shared" si="86"/>
        <v>0</v>
      </c>
      <c r="S463" s="140">
        <v>0</v>
      </c>
      <c r="T463" s="141">
        <f t="shared" si="87"/>
        <v>0</v>
      </c>
      <c r="AR463" s="142" t="s">
        <v>1715</v>
      </c>
      <c r="AT463" s="142" t="s">
        <v>614</v>
      </c>
      <c r="AU463" s="142" t="s">
        <v>85</v>
      </c>
      <c r="AY463" s="16" t="s">
        <v>161</v>
      </c>
      <c r="BE463" s="143">
        <f t="shared" si="88"/>
        <v>675</v>
      </c>
      <c r="BF463" s="143">
        <f t="shared" si="89"/>
        <v>0</v>
      </c>
      <c r="BG463" s="143">
        <f t="shared" si="90"/>
        <v>0</v>
      </c>
      <c r="BH463" s="143">
        <f t="shared" si="91"/>
        <v>0</v>
      </c>
      <c r="BI463" s="143">
        <f t="shared" si="92"/>
        <v>0</v>
      </c>
      <c r="BJ463" s="16" t="s">
        <v>85</v>
      </c>
      <c r="BK463" s="143">
        <f t="shared" si="93"/>
        <v>675</v>
      </c>
      <c r="BL463" s="16" t="s">
        <v>765</v>
      </c>
      <c r="BM463" s="142" t="s">
        <v>3191</v>
      </c>
    </row>
    <row r="464" spans="2:65" s="1" customFormat="1" ht="16.5" customHeight="1">
      <c r="B464" s="31"/>
      <c r="C464" s="131" t="s">
        <v>1807</v>
      </c>
      <c r="D464" s="131" t="s">
        <v>164</v>
      </c>
      <c r="E464" s="132" t="s">
        <v>3192</v>
      </c>
      <c r="F464" s="133" t="s">
        <v>3193</v>
      </c>
      <c r="G464" s="134" t="s">
        <v>614</v>
      </c>
      <c r="H464" s="135">
        <v>125</v>
      </c>
      <c r="I464" s="136">
        <v>18</v>
      </c>
      <c r="J464" s="137">
        <f t="shared" si="84"/>
        <v>2250</v>
      </c>
      <c r="K464" s="133" t="s">
        <v>1</v>
      </c>
      <c r="L464" s="31"/>
      <c r="M464" s="138" t="s">
        <v>1</v>
      </c>
      <c r="N464" s="139" t="s">
        <v>42</v>
      </c>
      <c r="P464" s="140">
        <f t="shared" si="85"/>
        <v>0</v>
      </c>
      <c r="Q464" s="140">
        <v>1</v>
      </c>
      <c r="R464" s="140">
        <f t="shared" si="86"/>
        <v>125</v>
      </c>
      <c r="S464" s="140">
        <v>0</v>
      </c>
      <c r="T464" s="141">
        <f t="shared" si="87"/>
        <v>0</v>
      </c>
      <c r="AR464" s="142" t="s">
        <v>765</v>
      </c>
      <c r="AT464" s="142" t="s">
        <v>164</v>
      </c>
      <c r="AU464" s="142" t="s">
        <v>85</v>
      </c>
      <c r="AY464" s="16" t="s">
        <v>161</v>
      </c>
      <c r="BE464" s="143">
        <f t="shared" si="88"/>
        <v>2250</v>
      </c>
      <c r="BF464" s="143">
        <f t="shared" si="89"/>
        <v>0</v>
      </c>
      <c r="BG464" s="143">
        <f t="shared" si="90"/>
        <v>0</v>
      </c>
      <c r="BH464" s="143">
        <f t="shared" si="91"/>
        <v>0</v>
      </c>
      <c r="BI464" s="143">
        <f t="shared" si="92"/>
        <v>0</v>
      </c>
      <c r="BJ464" s="16" t="s">
        <v>85</v>
      </c>
      <c r="BK464" s="143">
        <f t="shared" si="93"/>
        <v>2250</v>
      </c>
      <c r="BL464" s="16" t="s">
        <v>765</v>
      </c>
      <c r="BM464" s="142" t="s">
        <v>3194</v>
      </c>
    </row>
    <row r="465" spans="2:65" s="1" customFormat="1" ht="16.5" customHeight="1">
      <c r="B465" s="31"/>
      <c r="C465" s="173" t="s">
        <v>1811</v>
      </c>
      <c r="D465" s="173" t="s">
        <v>614</v>
      </c>
      <c r="E465" s="174" t="s">
        <v>3195</v>
      </c>
      <c r="F465" s="175" t="s">
        <v>3193</v>
      </c>
      <c r="G465" s="176" t="s">
        <v>614</v>
      </c>
      <c r="H465" s="177">
        <v>125</v>
      </c>
      <c r="I465" s="136">
        <v>3.6</v>
      </c>
      <c r="J465" s="178">
        <f t="shared" si="84"/>
        <v>450</v>
      </c>
      <c r="K465" s="175" t="s">
        <v>1</v>
      </c>
      <c r="L465" s="179"/>
      <c r="M465" s="180" t="s">
        <v>1</v>
      </c>
      <c r="N465" s="181" t="s">
        <v>42</v>
      </c>
      <c r="P465" s="140">
        <f t="shared" si="85"/>
        <v>0</v>
      </c>
      <c r="Q465" s="140">
        <v>4.0000000000000002E-4</v>
      </c>
      <c r="R465" s="140">
        <f t="shared" si="86"/>
        <v>0.05</v>
      </c>
      <c r="S465" s="140">
        <v>0</v>
      </c>
      <c r="T465" s="141">
        <f t="shared" si="87"/>
        <v>0</v>
      </c>
      <c r="AR465" s="142" t="s">
        <v>1715</v>
      </c>
      <c r="AT465" s="142" t="s">
        <v>614</v>
      </c>
      <c r="AU465" s="142" t="s">
        <v>85</v>
      </c>
      <c r="AY465" s="16" t="s">
        <v>161</v>
      </c>
      <c r="BE465" s="143">
        <f t="shared" si="88"/>
        <v>450</v>
      </c>
      <c r="BF465" s="143">
        <f t="shared" si="89"/>
        <v>0</v>
      </c>
      <c r="BG465" s="143">
        <f t="shared" si="90"/>
        <v>0</v>
      </c>
      <c r="BH465" s="143">
        <f t="shared" si="91"/>
        <v>0</v>
      </c>
      <c r="BI465" s="143">
        <f t="shared" si="92"/>
        <v>0</v>
      </c>
      <c r="BJ465" s="16" t="s">
        <v>85</v>
      </c>
      <c r="BK465" s="143">
        <f t="shared" si="93"/>
        <v>450</v>
      </c>
      <c r="BL465" s="16" t="s">
        <v>765</v>
      </c>
      <c r="BM465" s="142" t="s">
        <v>3196</v>
      </c>
    </row>
    <row r="466" spans="2:65" s="1" customFormat="1" ht="16.5" customHeight="1">
      <c r="B466" s="31"/>
      <c r="C466" s="131" t="s">
        <v>1815</v>
      </c>
      <c r="D466" s="131" t="s">
        <v>164</v>
      </c>
      <c r="E466" s="132" t="s">
        <v>3197</v>
      </c>
      <c r="F466" s="133" t="s">
        <v>3198</v>
      </c>
      <c r="G466" s="134" t="s">
        <v>614</v>
      </c>
      <c r="H466" s="135">
        <v>30</v>
      </c>
      <c r="I466" s="136">
        <v>3.6</v>
      </c>
      <c r="J466" s="137">
        <f t="shared" si="84"/>
        <v>108</v>
      </c>
      <c r="K466" s="133" t="s">
        <v>1</v>
      </c>
      <c r="L466" s="31"/>
      <c r="M466" s="138" t="s">
        <v>1</v>
      </c>
      <c r="N466" s="139" t="s">
        <v>42</v>
      </c>
      <c r="P466" s="140">
        <f t="shared" si="85"/>
        <v>0</v>
      </c>
      <c r="Q466" s="140">
        <v>0</v>
      </c>
      <c r="R466" s="140">
        <f t="shared" si="86"/>
        <v>0</v>
      </c>
      <c r="S466" s="140">
        <v>0</v>
      </c>
      <c r="T466" s="141">
        <f t="shared" si="87"/>
        <v>0</v>
      </c>
      <c r="AR466" s="142" t="s">
        <v>765</v>
      </c>
      <c r="AT466" s="142" t="s">
        <v>164</v>
      </c>
      <c r="AU466" s="142" t="s">
        <v>85</v>
      </c>
      <c r="AY466" s="16" t="s">
        <v>161</v>
      </c>
      <c r="BE466" s="143">
        <f t="shared" si="88"/>
        <v>108</v>
      </c>
      <c r="BF466" s="143">
        <f t="shared" si="89"/>
        <v>0</v>
      </c>
      <c r="BG466" s="143">
        <f t="shared" si="90"/>
        <v>0</v>
      </c>
      <c r="BH466" s="143">
        <f t="shared" si="91"/>
        <v>0</v>
      </c>
      <c r="BI466" s="143">
        <f t="shared" si="92"/>
        <v>0</v>
      </c>
      <c r="BJ466" s="16" t="s">
        <v>85</v>
      </c>
      <c r="BK466" s="143">
        <f t="shared" si="93"/>
        <v>108</v>
      </c>
      <c r="BL466" s="16" t="s">
        <v>765</v>
      </c>
      <c r="BM466" s="142" t="s">
        <v>3199</v>
      </c>
    </row>
    <row r="467" spans="2:65" s="1" customFormat="1" ht="16.5" customHeight="1">
      <c r="B467" s="31"/>
      <c r="C467" s="173" t="s">
        <v>1819</v>
      </c>
      <c r="D467" s="173" t="s">
        <v>614</v>
      </c>
      <c r="E467" s="174" t="s">
        <v>3200</v>
      </c>
      <c r="F467" s="175" t="s">
        <v>3198</v>
      </c>
      <c r="G467" s="176" t="s">
        <v>614</v>
      </c>
      <c r="H467" s="177">
        <v>30</v>
      </c>
      <c r="I467" s="136">
        <v>18</v>
      </c>
      <c r="J467" s="178">
        <f t="shared" si="84"/>
        <v>540</v>
      </c>
      <c r="K467" s="175" t="s">
        <v>1</v>
      </c>
      <c r="L467" s="179"/>
      <c r="M467" s="180" t="s">
        <v>1</v>
      </c>
      <c r="N467" s="181" t="s">
        <v>42</v>
      </c>
      <c r="P467" s="140">
        <f t="shared" si="85"/>
        <v>0</v>
      </c>
      <c r="Q467" s="140">
        <v>0</v>
      </c>
      <c r="R467" s="140">
        <f t="shared" si="86"/>
        <v>0</v>
      </c>
      <c r="S467" s="140">
        <v>0</v>
      </c>
      <c r="T467" s="141">
        <f t="shared" si="87"/>
        <v>0</v>
      </c>
      <c r="AR467" s="142" t="s">
        <v>1715</v>
      </c>
      <c r="AT467" s="142" t="s">
        <v>614</v>
      </c>
      <c r="AU467" s="142" t="s">
        <v>85</v>
      </c>
      <c r="AY467" s="16" t="s">
        <v>161</v>
      </c>
      <c r="BE467" s="143">
        <f t="shared" si="88"/>
        <v>540</v>
      </c>
      <c r="BF467" s="143">
        <f t="shared" si="89"/>
        <v>0</v>
      </c>
      <c r="BG467" s="143">
        <f t="shared" si="90"/>
        <v>0</v>
      </c>
      <c r="BH467" s="143">
        <f t="shared" si="91"/>
        <v>0</v>
      </c>
      <c r="BI467" s="143">
        <f t="shared" si="92"/>
        <v>0</v>
      </c>
      <c r="BJ467" s="16" t="s">
        <v>85</v>
      </c>
      <c r="BK467" s="143">
        <f t="shared" si="93"/>
        <v>540</v>
      </c>
      <c r="BL467" s="16" t="s">
        <v>765</v>
      </c>
      <c r="BM467" s="142" t="s">
        <v>3201</v>
      </c>
    </row>
    <row r="468" spans="2:65" s="1" customFormat="1" ht="16.5" customHeight="1">
      <c r="B468" s="31"/>
      <c r="C468" s="131" t="s">
        <v>1823</v>
      </c>
      <c r="D468" s="131" t="s">
        <v>164</v>
      </c>
      <c r="E468" s="132" t="s">
        <v>3202</v>
      </c>
      <c r="F468" s="133" t="s">
        <v>2815</v>
      </c>
      <c r="G468" s="134" t="s">
        <v>614</v>
      </c>
      <c r="H468" s="135">
        <v>90</v>
      </c>
      <c r="I468" s="136">
        <v>4.5</v>
      </c>
      <c r="J468" s="137">
        <f t="shared" si="84"/>
        <v>405</v>
      </c>
      <c r="K468" s="133" t="s">
        <v>1</v>
      </c>
      <c r="L468" s="31"/>
      <c r="M468" s="138" t="s">
        <v>1</v>
      </c>
      <c r="N468" s="139" t="s">
        <v>42</v>
      </c>
      <c r="P468" s="140">
        <f t="shared" si="85"/>
        <v>0</v>
      </c>
      <c r="Q468" s="140">
        <v>0</v>
      </c>
      <c r="R468" s="140">
        <f t="shared" si="86"/>
        <v>0</v>
      </c>
      <c r="S468" s="140">
        <v>0</v>
      </c>
      <c r="T468" s="141">
        <f t="shared" si="87"/>
        <v>0</v>
      </c>
      <c r="AR468" s="142" t="s">
        <v>765</v>
      </c>
      <c r="AT468" s="142" t="s">
        <v>164</v>
      </c>
      <c r="AU468" s="142" t="s">
        <v>85</v>
      </c>
      <c r="AY468" s="16" t="s">
        <v>161</v>
      </c>
      <c r="BE468" s="143">
        <f t="shared" si="88"/>
        <v>405</v>
      </c>
      <c r="BF468" s="143">
        <f t="shared" si="89"/>
        <v>0</v>
      </c>
      <c r="BG468" s="143">
        <f t="shared" si="90"/>
        <v>0</v>
      </c>
      <c r="BH468" s="143">
        <f t="shared" si="91"/>
        <v>0</v>
      </c>
      <c r="BI468" s="143">
        <f t="shared" si="92"/>
        <v>0</v>
      </c>
      <c r="BJ468" s="16" t="s">
        <v>85</v>
      </c>
      <c r="BK468" s="143">
        <f t="shared" si="93"/>
        <v>405</v>
      </c>
      <c r="BL468" s="16" t="s">
        <v>765</v>
      </c>
      <c r="BM468" s="142" t="s">
        <v>3203</v>
      </c>
    </row>
    <row r="469" spans="2:65" s="1" customFormat="1" ht="16.5" customHeight="1">
      <c r="B469" s="31"/>
      <c r="C469" s="173" t="s">
        <v>1827</v>
      </c>
      <c r="D469" s="173" t="s">
        <v>614</v>
      </c>
      <c r="E469" s="174" t="s">
        <v>3204</v>
      </c>
      <c r="F469" s="175" t="s">
        <v>2815</v>
      </c>
      <c r="G469" s="176" t="s">
        <v>614</v>
      </c>
      <c r="H469" s="177">
        <v>90</v>
      </c>
      <c r="I469" s="136">
        <v>9</v>
      </c>
      <c r="J469" s="178">
        <f t="shared" si="84"/>
        <v>810</v>
      </c>
      <c r="K469" s="175" t="s">
        <v>1</v>
      </c>
      <c r="L469" s="179"/>
      <c r="M469" s="180" t="s">
        <v>1</v>
      </c>
      <c r="N469" s="181" t="s">
        <v>42</v>
      </c>
      <c r="P469" s="140">
        <f t="shared" si="85"/>
        <v>0</v>
      </c>
      <c r="Q469" s="140">
        <v>0</v>
      </c>
      <c r="R469" s="140">
        <f t="shared" si="86"/>
        <v>0</v>
      </c>
      <c r="S469" s="140">
        <v>0</v>
      </c>
      <c r="T469" s="141">
        <f t="shared" si="87"/>
        <v>0</v>
      </c>
      <c r="AR469" s="142" t="s">
        <v>1715</v>
      </c>
      <c r="AT469" s="142" t="s">
        <v>614</v>
      </c>
      <c r="AU469" s="142" t="s">
        <v>85</v>
      </c>
      <c r="AY469" s="16" t="s">
        <v>161</v>
      </c>
      <c r="BE469" s="143">
        <f t="shared" si="88"/>
        <v>810</v>
      </c>
      <c r="BF469" s="143">
        <f t="shared" si="89"/>
        <v>0</v>
      </c>
      <c r="BG469" s="143">
        <f t="shared" si="90"/>
        <v>0</v>
      </c>
      <c r="BH469" s="143">
        <f t="shared" si="91"/>
        <v>0</v>
      </c>
      <c r="BI469" s="143">
        <f t="shared" si="92"/>
        <v>0</v>
      </c>
      <c r="BJ469" s="16" t="s">
        <v>85</v>
      </c>
      <c r="BK469" s="143">
        <f t="shared" si="93"/>
        <v>810</v>
      </c>
      <c r="BL469" s="16" t="s">
        <v>765</v>
      </c>
      <c r="BM469" s="142" t="s">
        <v>3205</v>
      </c>
    </row>
    <row r="470" spans="2:65" s="1" customFormat="1" ht="16.5" customHeight="1">
      <c r="B470" s="31"/>
      <c r="C470" s="131" t="s">
        <v>1831</v>
      </c>
      <c r="D470" s="131" t="s">
        <v>164</v>
      </c>
      <c r="E470" s="132" t="s">
        <v>3206</v>
      </c>
      <c r="F470" s="133" t="s">
        <v>3084</v>
      </c>
      <c r="G470" s="134" t="s">
        <v>614</v>
      </c>
      <c r="H470" s="135">
        <v>20</v>
      </c>
      <c r="I470" s="136">
        <v>4.5</v>
      </c>
      <c r="J470" s="137">
        <f t="shared" si="84"/>
        <v>90</v>
      </c>
      <c r="K470" s="133" t="s">
        <v>1</v>
      </c>
      <c r="L470" s="31"/>
      <c r="M470" s="138" t="s">
        <v>1</v>
      </c>
      <c r="N470" s="139" t="s">
        <v>42</v>
      </c>
      <c r="P470" s="140">
        <f t="shared" si="85"/>
        <v>0</v>
      </c>
      <c r="Q470" s="140">
        <v>0</v>
      </c>
      <c r="R470" s="140">
        <f t="shared" si="86"/>
        <v>0</v>
      </c>
      <c r="S470" s="140">
        <v>0</v>
      </c>
      <c r="T470" s="141">
        <f t="shared" si="87"/>
        <v>0</v>
      </c>
      <c r="AR470" s="142" t="s">
        <v>765</v>
      </c>
      <c r="AT470" s="142" t="s">
        <v>164</v>
      </c>
      <c r="AU470" s="142" t="s">
        <v>85</v>
      </c>
      <c r="AY470" s="16" t="s">
        <v>161</v>
      </c>
      <c r="BE470" s="143">
        <f t="shared" si="88"/>
        <v>90</v>
      </c>
      <c r="BF470" s="143">
        <f t="shared" si="89"/>
        <v>0</v>
      </c>
      <c r="BG470" s="143">
        <f t="shared" si="90"/>
        <v>0</v>
      </c>
      <c r="BH470" s="143">
        <f t="shared" si="91"/>
        <v>0</v>
      </c>
      <c r="BI470" s="143">
        <f t="shared" si="92"/>
        <v>0</v>
      </c>
      <c r="BJ470" s="16" t="s">
        <v>85</v>
      </c>
      <c r="BK470" s="143">
        <f t="shared" si="93"/>
        <v>90</v>
      </c>
      <c r="BL470" s="16" t="s">
        <v>765</v>
      </c>
      <c r="BM470" s="142" t="s">
        <v>3207</v>
      </c>
    </row>
    <row r="471" spans="2:65" s="1" customFormat="1" ht="16.5" customHeight="1">
      <c r="B471" s="31"/>
      <c r="C471" s="173" t="s">
        <v>1836</v>
      </c>
      <c r="D471" s="173" t="s">
        <v>614</v>
      </c>
      <c r="E471" s="174" t="s">
        <v>3208</v>
      </c>
      <c r="F471" s="175" t="s">
        <v>3084</v>
      </c>
      <c r="G471" s="176" t="s">
        <v>614</v>
      </c>
      <c r="H471" s="177">
        <v>20</v>
      </c>
      <c r="I471" s="136">
        <v>10.8</v>
      </c>
      <c r="J471" s="178">
        <f t="shared" si="84"/>
        <v>216</v>
      </c>
      <c r="K471" s="175" t="s">
        <v>1</v>
      </c>
      <c r="L471" s="179"/>
      <c r="M471" s="180" t="s">
        <v>1</v>
      </c>
      <c r="N471" s="181" t="s">
        <v>42</v>
      </c>
      <c r="P471" s="140">
        <f t="shared" si="85"/>
        <v>0</v>
      </c>
      <c r="Q471" s="140">
        <v>0</v>
      </c>
      <c r="R471" s="140">
        <f t="shared" si="86"/>
        <v>0</v>
      </c>
      <c r="S471" s="140">
        <v>0</v>
      </c>
      <c r="T471" s="141">
        <f t="shared" si="87"/>
        <v>0</v>
      </c>
      <c r="AR471" s="142" t="s">
        <v>1715</v>
      </c>
      <c r="AT471" s="142" t="s">
        <v>614</v>
      </c>
      <c r="AU471" s="142" t="s">
        <v>85</v>
      </c>
      <c r="AY471" s="16" t="s">
        <v>161</v>
      </c>
      <c r="BE471" s="143">
        <f t="shared" si="88"/>
        <v>216</v>
      </c>
      <c r="BF471" s="143">
        <f t="shared" si="89"/>
        <v>0</v>
      </c>
      <c r="BG471" s="143">
        <f t="shared" si="90"/>
        <v>0</v>
      </c>
      <c r="BH471" s="143">
        <f t="shared" si="91"/>
        <v>0</v>
      </c>
      <c r="BI471" s="143">
        <f t="shared" si="92"/>
        <v>0</v>
      </c>
      <c r="BJ471" s="16" t="s">
        <v>85</v>
      </c>
      <c r="BK471" s="143">
        <f t="shared" si="93"/>
        <v>216</v>
      </c>
      <c r="BL471" s="16" t="s">
        <v>765</v>
      </c>
      <c r="BM471" s="142" t="s">
        <v>3209</v>
      </c>
    </row>
    <row r="472" spans="2:65" s="1" customFormat="1" ht="21.75" customHeight="1">
      <c r="B472" s="31"/>
      <c r="C472" s="131" t="s">
        <v>1840</v>
      </c>
      <c r="D472" s="131" t="s">
        <v>164</v>
      </c>
      <c r="E472" s="132" t="s">
        <v>3210</v>
      </c>
      <c r="F472" s="133" t="s">
        <v>2862</v>
      </c>
      <c r="G472" s="134" t="s">
        <v>614</v>
      </c>
      <c r="H472" s="135">
        <v>110</v>
      </c>
      <c r="I472" s="136">
        <v>18</v>
      </c>
      <c r="J472" s="137">
        <f t="shared" si="84"/>
        <v>1980</v>
      </c>
      <c r="K472" s="133" t="s">
        <v>1</v>
      </c>
      <c r="L472" s="31"/>
      <c r="M472" s="138" t="s">
        <v>1</v>
      </c>
      <c r="N472" s="139" t="s">
        <v>42</v>
      </c>
      <c r="P472" s="140">
        <f t="shared" si="85"/>
        <v>0</v>
      </c>
      <c r="Q472" s="140">
        <v>0</v>
      </c>
      <c r="R472" s="140">
        <f t="shared" si="86"/>
        <v>0</v>
      </c>
      <c r="S472" s="140">
        <v>0</v>
      </c>
      <c r="T472" s="141">
        <f t="shared" si="87"/>
        <v>0</v>
      </c>
      <c r="AR472" s="142" t="s">
        <v>765</v>
      </c>
      <c r="AT472" s="142" t="s">
        <v>164</v>
      </c>
      <c r="AU472" s="142" t="s">
        <v>85</v>
      </c>
      <c r="AY472" s="16" t="s">
        <v>161</v>
      </c>
      <c r="BE472" s="143">
        <f t="shared" si="88"/>
        <v>1980</v>
      </c>
      <c r="BF472" s="143">
        <f t="shared" si="89"/>
        <v>0</v>
      </c>
      <c r="BG472" s="143">
        <f t="shared" si="90"/>
        <v>0</v>
      </c>
      <c r="BH472" s="143">
        <f t="shared" si="91"/>
        <v>0</v>
      </c>
      <c r="BI472" s="143">
        <f t="shared" si="92"/>
        <v>0</v>
      </c>
      <c r="BJ472" s="16" t="s">
        <v>85</v>
      </c>
      <c r="BK472" s="143">
        <f t="shared" si="93"/>
        <v>1980</v>
      </c>
      <c r="BL472" s="16" t="s">
        <v>765</v>
      </c>
      <c r="BM472" s="142" t="s">
        <v>3211</v>
      </c>
    </row>
    <row r="473" spans="2:65" s="1" customFormat="1" ht="24.2" customHeight="1">
      <c r="B473" s="31"/>
      <c r="C473" s="131" t="s">
        <v>1845</v>
      </c>
      <c r="D473" s="131" t="s">
        <v>164</v>
      </c>
      <c r="E473" s="132" t="s">
        <v>3212</v>
      </c>
      <c r="F473" s="133" t="s">
        <v>3213</v>
      </c>
      <c r="G473" s="134" t="s">
        <v>1665</v>
      </c>
      <c r="H473" s="135">
        <v>1</v>
      </c>
      <c r="I473" s="136">
        <v>1170</v>
      </c>
      <c r="J473" s="137">
        <f t="shared" si="84"/>
        <v>1170</v>
      </c>
      <c r="K473" s="133" t="s">
        <v>1</v>
      </c>
      <c r="L473" s="31"/>
      <c r="M473" s="138" t="s">
        <v>1</v>
      </c>
      <c r="N473" s="139" t="s">
        <v>42</v>
      </c>
      <c r="P473" s="140">
        <f t="shared" si="85"/>
        <v>0</v>
      </c>
      <c r="Q473" s="140">
        <v>0</v>
      </c>
      <c r="R473" s="140">
        <f t="shared" si="86"/>
        <v>0</v>
      </c>
      <c r="S473" s="140">
        <v>0</v>
      </c>
      <c r="T473" s="141">
        <f t="shared" si="87"/>
        <v>0</v>
      </c>
      <c r="AR473" s="142" t="s">
        <v>765</v>
      </c>
      <c r="AT473" s="142" t="s">
        <v>164</v>
      </c>
      <c r="AU473" s="142" t="s">
        <v>85</v>
      </c>
      <c r="AY473" s="16" t="s">
        <v>161</v>
      </c>
      <c r="BE473" s="143">
        <f t="shared" si="88"/>
        <v>1170</v>
      </c>
      <c r="BF473" s="143">
        <f t="shared" si="89"/>
        <v>0</v>
      </c>
      <c r="BG473" s="143">
        <f t="shared" si="90"/>
        <v>0</v>
      </c>
      <c r="BH473" s="143">
        <f t="shared" si="91"/>
        <v>0</v>
      </c>
      <c r="BI473" s="143">
        <f t="shared" si="92"/>
        <v>0</v>
      </c>
      <c r="BJ473" s="16" t="s">
        <v>85</v>
      </c>
      <c r="BK473" s="143">
        <f t="shared" si="93"/>
        <v>1170</v>
      </c>
      <c r="BL473" s="16" t="s">
        <v>765</v>
      </c>
      <c r="BM473" s="142" t="s">
        <v>3214</v>
      </c>
    </row>
    <row r="474" spans="2:65" s="1" customFormat="1" ht="24.2" customHeight="1">
      <c r="B474" s="31"/>
      <c r="C474" s="173" t="s">
        <v>1849</v>
      </c>
      <c r="D474" s="173" t="s">
        <v>614</v>
      </c>
      <c r="E474" s="174" t="s">
        <v>3215</v>
      </c>
      <c r="F474" s="175" t="s">
        <v>3213</v>
      </c>
      <c r="G474" s="176" t="s">
        <v>1665</v>
      </c>
      <c r="H474" s="177">
        <v>1</v>
      </c>
      <c r="I474" s="136">
        <v>40500</v>
      </c>
      <c r="J474" s="178">
        <f t="shared" si="84"/>
        <v>40500</v>
      </c>
      <c r="K474" s="175" t="s">
        <v>1</v>
      </c>
      <c r="L474" s="179"/>
      <c r="M474" s="180" t="s">
        <v>1</v>
      </c>
      <c r="N474" s="181" t="s">
        <v>42</v>
      </c>
      <c r="P474" s="140">
        <f t="shared" si="85"/>
        <v>0</v>
      </c>
      <c r="Q474" s="140">
        <v>0</v>
      </c>
      <c r="R474" s="140">
        <f t="shared" si="86"/>
        <v>0</v>
      </c>
      <c r="S474" s="140">
        <v>0</v>
      </c>
      <c r="T474" s="141">
        <f t="shared" si="87"/>
        <v>0</v>
      </c>
      <c r="AR474" s="142" t="s">
        <v>1715</v>
      </c>
      <c r="AT474" s="142" t="s">
        <v>614</v>
      </c>
      <c r="AU474" s="142" t="s">
        <v>85</v>
      </c>
      <c r="AY474" s="16" t="s">
        <v>161</v>
      </c>
      <c r="BE474" s="143">
        <f t="shared" si="88"/>
        <v>40500</v>
      </c>
      <c r="BF474" s="143">
        <f t="shared" si="89"/>
        <v>0</v>
      </c>
      <c r="BG474" s="143">
        <f t="shared" si="90"/>
        <v>0</v>
      </c>
      <c r="BH474" s="143">
        <f t="shared" si="91"/>
        <v>0</v>
      </c>
      <c r="BI474" s="143">
        <f t="shared" si="92"/>
        <v>0</v>
      </c>
      <c r="BJ474" s="16" t="s">
        <v>85</v>
      </c>
      <c r="BK474" s="143">
        <f t="shared" si="93"/>
        <v>40500</v>
      </c>
      <c r="BL474" s="16" t="s">
        <v>765</v>
      </c>
      <c r="BM474" s="142" t="s">
        <v>3216</v>
      </c>
    </row>
    <row r="475" spans="2:65" s="1" customFormat="1" ht="16.5" customHeight="1">
      <c r="B475" s="31"/>
      <c r="C475" s="131" t="s">
        <v>1855</v>
      </c>
      <c r="D475" s="131" t="s">
        <v>164</v>
      </c>
      <c r="E475" s="132" t="s">
        <v>3217</v>
      </c>
      <c r="F475" s="133" t="s">
        <v>3218</v>
      </c>
      <c r="G475" s="134" t="s">
        <v>1665</v>
      </c>
      <c r="H475" s="135">
        <v>1</v>
      </c>
      <c r="I475" s="136">
        <v>1188</v>
      </c>
      <c r="J475" s="137">
        <f t="shared" si="84"/>
        <v>1188</v>
      </c>
      <c r="K475" s="133" t="s">
        <v>1</v>
      </c>
      <c r="L475" s="31"/>
      <c r="M475" s="138" t="s">
        <v>1</v>
      </c>
      <c r="N475" s="139" t="s">
        <v>42</v>
      </c>
      <c r="P475" s="140">
        <f t="shared" si="85"/>
        <v>0</v>
      </c>
      <c r="Q475" s="140">
        <v>0</v>
      </c>
      <c r="R475" s="140">
        <f t="shared" si="86"/>
        <v>0</v>
      </c>
      <c r="S475" s="140">
        <v>0</v>
      </c>
      <c r="T475" s="141">
        <f t="shared" si="87"/>
        <v>0</v>
      </c>
      <c r="AR475" s="142" t="s">
        <v>765</v>
      </c>
      <c r="AT475" s="142" t="s">
        <v>164</v>
      </c>
      <c r="AU475" s="142" t="s">
        <v>85</v>
      </c>
      <c r="AY475" s="16" t="s">
        <v>161</v>
      </c>
      <c r="BE475" s="143">
        <f t="shared" si="88"/>
        <v>1188</v>
      </c>
      <c r="BF475" s="143">
        <f t="shared" si="89"/>
        <v>0</v>
      </c>
      <c r="BG475" s="143">
        <f t="shared" si="90"/>
        <v>0</v>
      </c>
      <c r="BH475" s="143">
        <f t="shared" si="91"/>
        <v>0</v>
      </c>
      <c r="BI475" s="143">
        <f t="shared" si="92"/>
        <v>0</v>
      </c>
      <c r="BJ475" s="16" t="s">
        <v>85</v>
      </c>
      <c r="BK475" s="143">
        <f t="shared" si="93"/>
        <v>1188</v>
      </c>
      <c r="BL475" s="16" t="s">
        <v>765</v>
      </c>
      <c r="BM475" s="142" t="s">
        <v>3219</v>
      </c>
    </row>
    <row r="476" spans="2:65" s="1" customFormat="1" ht="16.5" customHeight="1">
      <c r="B476" s="31"/>
      <c r="C476" s="173" t="s">
        <v>1860</v>
      </c>
      <c r="D476" s="173" t="s">
        <v>614</v>
      </c>
      <c r="E476" s="174" t="s">
        <v>3220</v>
      </c>
      <c r="F476" s="175" t="s">
        <v>3218</v>
      </c>
      <c r="G476" s="176" t="s">
        <v>1665</v>
      </c>
      <c r="H476" s="177">
        <v>1</v>
      </c>
      <c r="I476" s="136">
        <v>4275</v>
      </c>
      <c r="J476" s="178">
        <f t="shared" si="84"/>
        <v>4275</v>
      </c>
      <c r="K476" s="175" t="s">
        <v>1</v>
      </c>
      <c r="L476" s="179"/>
      <c r="M476" s="180" t="s">
        <v>1</v>
      </c>
      <c r="N476" s="181" t="s">
        <v>42</v>
      </c>
      <c r="P476" s="140">
        <f t="shared" si="85"/>
        <v>0</v>
      </c>
      <c r="Q476" s="140">
        <v>0</v>
      </c>
      <c r="R476" s="140">
        <f t="shared" si="86"/>
        <v>0</v>
      </c>
      <c r="S476" s="140">
        <v>0</v>
      </c>
      <c r="T476" s="141">
        <f t="shared" si="87"/>
        <v>0</v>
      </c>
      <c r="AR476" s="142" t="s">
        <v>1715</v>
      </c>
      <c r="AT476" s="142" t="s">
        <v>614</v>
      </c>
      <c r="AU476" s="142" t="s">
        <v>85</v>
      </c>
      <c r="AY476" s="16" t="s">
        <v>161</v>
      </c>
      <c r="BE476" s="143">
        <f t="shared" si="88"/>
        <v>4275</v>
      </c>
      <c r="BF476" s="143">
        <f t="shared" si="89"/>
        <v>0</v>
      </c>
      <c r="BG476" s="143">
        <f t="shared" si="90"/>
        <v>0</v>
      </c>
      <c r="BH476" s="143">
        <f t="shared" si="91"/>
        <v>0</v>
      </c>
      <c r="BI476" s="143">
        <f t="shared" si="92"/>
        <v>0</v>
      </c>
      <c r="BJ476" s="16" t="s">
        <v>85</v>
      </c>
      <c r="BK476" s="143">
        <f t="shared" si="93"/>
        <v>4275</v>
      </c>
      <c r="BL476" s="16" t="s">
        <v>765</v>
      </c>
      <c r="BM476" s="142" t="s">
        <v>3221</v>
      </c>
    </row>
    <row r="477" spans="2:65" s="1" customFormat="1" ht="24.2" customHeight="1">
      <c r="B477" s="31"/>
      <c r="C477" s="131" t="s">
        <v>1865</v>
      </c>
      <c r="D477" s="131" t="s">
        <v>164</v>
      </c>
      <c r="E477" s="132" t="s">
        <v>3222</v>
      </c>
      <c r="F477" s="133" t="s">
        <v>3223</v>
      </c>
      <c r="G477" s="134" t="s">
        <v>1665</v>
      </c>
      <c r="H477" s="135">
        <v>2</v>
      </c>
      <c r="I477" s="136">
        <v>108</v>
      </c>
      <c r="J477" s="137">
        <f t="shared" si="84"/>
        <v>216</v>
      </c>
      <c r="K477" s="133" t="s">
        <v>1</v>
      </c>
      <c r="L477" s="31"/>
      <c r="M477" s="138" t="s">
        <v>1</v>
      </c>
      <c r="N477" s="139" t="s">
        <v>42</v>
      </c>
      <c r="P477" s="140">
        <f t="shared" si="85"/>
        <v>0</v>
      </c>
      <c r="Q477" s="140">
        <v>0</v>
      </c>
      <c r="R477" s="140">
        <f t="shared" si="86"/>
        <v>0</v>
      </c>
      <c r="S477" s="140">
        <v>0</v>
      </c>
      <c r="T477" s="141">
        <f t="shared" si="87"/>
        <v>0</v>
      </c>
      <c r="AR477" s="142" t="s">
        <v>765</v>
      </c>
      <c r="AT477" s="142" t="s">
        <v>164</v>
      </c>
      <c r="AU477" s="142" t="s">
        <v>85</v>
      </c>
      <c r="AY477" s="16" t="s">
        <v>161</v>
      </c>
      <c r="BE477" s="143">
        <f t="shared" si="88"/>
        <v>216</v>
      </c>
      <c r="BF477" s="143">
        <f t="shared" si="89"/>
        <v>0</v>
      </c>
      <c r="BG477" s="143">
        <f t="shared" si="90"/>
        <v>0</v>
      </c>
      <c r="BH477" s="143">
        <f t="shared" si="91"/>
        <v>0</v>
      </c>
      <c r="BI477" s="143">
        <f t="shared" si="92"/>
        <v>0</v>
      </c>
      <c r="BJ477" s="16" t="s">
        <v>85</v>
      </c>
      <c r="BK477" s="143">
        <f t="shared" si="93"/>
        <v>216</v>
      </c>
      <c r="BL477" s="16" t="s">
        <v>765</v>
      </c>
      <c r="BM477" s="142" t="s">
        <v>3224</v>
      </c>
    </row>
    <row r="478" spans="2:65" s="1" customFormat="1" ht="24.2" customHeight="1">
      <c r="B478" s="31"/>
      <c r="C478" s="173" t="s">
        <v>1870</v>
      </c>
      <c r="D478" s="173" t="s">
        <v>614</v>
      </c>
      <c r="E478" s="174" t="s">
        <v>3225</v>
      </c>
      <c r="F478" s="175" t="s">
        <v>3223</v>
      </c>
      <c r="G478" s="176" t="s">
        <v>1665</v>
      </c>
      <c r="H478" s="177">
        <v>2</v>
      </c>
      <c r="I478" s="136">
        <v>360</v>
      </c>
      <c r="J478" s="178">
        <f t="shared" si="84"/>
        <v>720</v>
      </c>
      <c r="K478" s="175" t="s">
        <v>1</v>
      </c>
      <c r="L478" s="179"/>
      <c r="M478" s="180" t="s">
        <v>1</v>
      </c>
      <c r="N478" s="181" t="s">
        <v>42</v>
      </c>
      <c r="P478" s="140">
        <f t="shared" si="85"/>
        <v>0</v>
      </c>
      <c r="Q478" s="140">
        <v>0</v>
      </c>
      <c r="R478" s="140">
        <f t="shared" si="86"/>
        <v>0</v>
      </c>
      <c r="S478" s="140">
        <v>0</v>
      </c>
      <c r="T478" s="141">
        <f t="shared" si="87"/>
        <v>0</v>
      </c>
      <c r="AR478" s="142" t="s">
        <v>1715</v>
      </c>
      <c r="AT478" s="142" t="s">
        <v>614</v>
      </c>
      <c r="AU478" s="142" t="s">
        <v>85</v>
      </c>
      <c r="AY478" s="16" t="s">
        <v>161</v>
      </c>
      <c r="BE478" s="143">
        <f t="shared" si="88"/>
        <v>720</v>
      </c>
      <c r="BF478" s="143">
        <f t="shared" si="89"/>
        <v>0</v>
      </c>
      <c r="BG478" s="143">
        <f t="shared" si="90"/>
        <v>0</v>
      </c>
      <c r="BH478" s="143">
        <f t="shared" si="91"/>
        <v>0</v>
      </c>
      <c r="BI478" s="143">
        <f t="shared" si="92"/>
        <v>0</v>
      </c>
      <c r="BJ478" s="16" t="s">
        <v>85</v>
      </c>
      <c r="BK478" s="143">
        <f t="shared" si="93"/>
        <v>720</v>
      </c>
      <c r="BL478" s="16" t="s">
        <v>765</v>
      </c>
      <c r="BM478" s="142" t="s">
        <v>3226</v>
      </c>
    </row>
    <row r="479" spans="2:65" s="1" customFormat="1" ht="16.5" customHeight="1">
      <c r="B479" s="31"/>
      <c r="C479" s="131" t="s">
        <v>1877</v>
      </c>
      <c r="D479" s="131" t="s">
        <v>164</v>
      </c>
      <c r="E479" s="132" t="s">
        <v>3227</v>
      </c>
      <c r="F479" s="133" t="s">
        <v>3228</v>
      </c>
      <c r="G479" s="134" t="s">
        <v>1665</v>
      </c>
      <c r="H479" s="135">
        <v>1</v>
      </c>
      <c r="I479" s="136">
        <v>11700</v>
      </c>
      <c r="J479" s="137">
        <f t="shared" si="84"/>
        <v>11700</v>
      </c>
      <c r="K479" s="133" t="s">
        <v>1</v>
      </c>
      <c r="L479" s="31"/>
      <c r="M479" s="138" t="s">
        <v>1</v>
      </c>
      <c r="N479" s="139" t="s">
        <v>42</v>
      </c>
      <c r="P479" s="140">
        <f t="shared" si="85"/>
        <v>0</v>
      </c>
      <c r="Q479" s="140">
        <v>0</v>
      </c>
      <c r="R479" s="140">
        <f t="shared" si="86"/>
        <v>0</v>
      </c>
      <c r="S479" s="140">
        <v>0</v>
      </c>
      <c r="T479" s="141">
        <f t="shared" si="87"/>
        <v>0</v>
      </c>
      <c r="AR479" s="142" t="s">
        <v>765</v>
      </c>
      <c r="AT479" s="142" t="s">
        <v>164</v>
      </c>
      <c r="AU479" s="142" t="s">
        <v>85</v>
      </c>
      <c r="AY479" s="16" t="s">
        <v>161</v>
      </c>
      <c r="BE479" s="143">
        <f t="shared" si="88"/>
        <v>11700</v>
      </c>
      <c r="BF479" s="143">
        <f t="shared" si="89"/>
        <v>0</v>
      </c>
      <c r="BG479" s="143">
        <f t="shared" si="90"/>
        <v>0</v>
      </c>
      <c r="BH479" s="143">
        <f t="shared" si="91"/>
        <v>0</v>
      </c>
      <c r="BI479" s="143">
        <f t="shared" si="92"/>
        <v>0</v>
      </c>
      <c r="BJ479" s="16" t="s">
        <v>85</v>
      </c>
      <c r="BK479" s="143">
        <f t="shared" si="93"/>
        <v>11700</v>
      </c>
      <c r="BL479" s="16" t="s">
        <v>765</v>
      </c>
      <c r="BM479" s="142" t="s">
        <v>3229</v>
      </c>
    </row>
    <row r="480" spans="2:65" s="11" customFormat="1" ht="22.9" customHeight="1">
      <c r="B480" s="119"/>
      <c r="D480" s="120" t="s">
        <v>76</v>
      </c>
      <c r="E480" s="129" t="s">
        <v>3230</v>
      </c>
      <c r="F480" s="129" t="s">
        <v>3231</v>
      </c>
      <c r="I480" s="122"/>
      <c r="J480" s="130">
        <f>BK480</f>
        <v>0</v>
      </c>
      <c r="L480" s="119"/>
      <c r="M480" s="124"/>
      <c r="P480" s="125">
        <v>0</v>
      </c>
      <c r="R480" s="125">
        <v>0</v>
      </c>
      <c r="T480" s="126">
        <v>0</v>
      </c>
      <c r="AR480" s="120" t="s">
        <v>181</v>
      </c>
      <c r="AT480" s="127" t="s">
        <v>76</v>
      </c>
      <c r="AU480" s="127" t="s">
        <v>85</v>
      </c>
      <c r="AY480" s="120" t="s">
        <v>161</v>
      </c>
      <c r="BK480" s="128">
        <v>0</v>
      </c>
    </row>
    <row r="481" spans="2:65" s="11" customFormat="1" ht="25.9" customHeight="1">
      <c r="B481" s="119"/>
      <c r="D481" s="120" t="s">
        <v>76</v>
      </c>
      <c r="E481" s="121" t="s">
        <v>3232</v>
      </c>
      <c r="F481" s="121" t="s">
        <v>3233</v>
      </c>
      <c r="I481" s="122"/>
      <c r="J481" s="123">
        <f>BK481</f>
        <v>5466.6</v>
      </c>
      <c r="L481" s="119"/>
      <c r="M481" s="124"/>
      <c r="P481" s="125">
        <f>SUM(P482:P492)</f>
        <v>0</v>
      </c>
      <c r="R481" s="125">
        <f>SUM(R482:R492)</f>
        <v>1.4999999999999999E-4</v>
      </c>
      <c r="T481" s="126">
        <f>SUM(T482:T492)</f>
        <v>0</v>
      </c>
      <c r="AR481" s="120" t="s">
        <v>181</v>
      </c>
      <c r="AT481" s="127" t="s">
        <v>76</v>
      </c>
      <c r="AU481" s="127" t="s">
        <v>77</v>
      </c>
      <c r="AY481" s="120" t="s">
        <v>161</v>
      </c>
      <c r="BK481" s="128">
        <f>SUM(BK482:BK492)</f>
        <v>5466.6</v>
      </c>
    </row>
    <row r="482" spans="2:65" s="1" customFormat="1" ht="16.5" customHeight="1">
      <c r="B482" s="31"/>
      <c r="C482" s="131" t="s">
        <v>1881</v>
      </c>
      <c r="D482" s="131" t="s">
        <v>164</v>
      </c>
      <c r="E482" s="132" t="s">
        <v>3234</v>
      </c>
      <c r="F482" s="133" t="s">
        <v>3235</v>
      </c>
      <c r="G482" s="134" t="s">
        <v>1665</v>
      </c>
      <c r="H482" s="135">
        <v>5</v>
      </c>
      <c r="I482" s="136">
        <v>54</v>
      </c>
      <c r="J482" s="137">
        <f t="shared" ref="J482:J491" si="94">ROUND(I482*H482,2)</f>
        <v>270</v>
      </c>
      <c r="K482" s="133" t="s">
        <v>1</v>
      </c>
      <c r="L482" s="31"/>
      <c r="M482" s="138" t="s">
        <v>1</v>
      </c>
      <c r="N482" s="139" t="s">
        <v>42</v>
      </c>
      <c r="P482" s="140">
        <f t="shared" ref="P482:P491" si="95">O482*H482</f>
        <v>0</v>
      </c>
      <c r="Q482" s="140">
        <v>0</v>
      </c>
      <c r="R482" s="140">
        <f t="shared" ref="R482:R491" si="96">Q482*H482</f>
        <v>0</v>
      </c>
      <c r="S482" s="140">
        <v>0</v>
      </c>
      <c r="T482" s="141">
        <f t="shared" ref="T482:T491" si="97">S482*H482</f>
        <v>0</v>
      </c>
      <c r="AR482" s="142" t="s">
        <v>765</v>
      </c>
      <c r="AT482" s="142" t="s">
        <v>164</v>
      </c>
      <c r="AU482" s="142" t="s">
        <v>85</v>
      </c>
      <c r="AY482" s="16" t="s">
        <v>161</v>
      </c>
      <c r="BE482" s="143">
        <f t="shared" ref="BE482:BE491" si="98">IF(N482="základní",J482,0)</f>
        <v>270</v>
      </c>
      <c r="BF482" s="143">
        <f t="shared" ref="BF482:BF491" si="99">IF(N482="snížená",J482,0)</f>
        <v>0</v>
      </c>
      <c r="BG482" s="143">
        <f t="shared" ref="BG482:BG491" si="100">IF(N482="zákl. přenesená",J482,0)</f>
        <v>0</v>
      </c>
      <c r="BH482" s="143">
        <f t="shared" ref="BH482:BH491" si="101">IF(N482="sníž. přenesená",J482,0)</f>
        <v>0</v>
      </c>
      <c r="BI482" s="143">
        <f t="shared" ref="BI482:BI491" si="102">IF(N482="nulová",J482,0)</f>
        <v>0</v>
      </c>
      <c r="BJ482" s="16" t="s">
        <v>85</v>
      </c>
      <c r="BK482" s="143">
        <f t="shared" ref="BK482:BK491" si="103">ROUND(I482*H482,2)</f>
        <v>270</v>
      </c>
      <c r="BL482" s="16" t="s">
        <v>765</v>
      </c>
      <c r="BM482" s="142" t="s">
        <v>3236</v>
      </c>
    </row>
    <row r="483" spans="2:65" s="1" customFormat="1" ht="16.5" customHeight="1">
      <c r="B483" s="31"/>
      <c r="C483" s="173" t="s">
        <v>1886</v>
      </c>
      <c r="D483" s="173" t="s">
        <v>614</v>
      </c>
      <c r="E483" s="174" t="s">
        <v>3237</v>
      </c>
      <c r="F483" s="175" t="s">
        <v>3235</v>
      </c>
      <c r="G483" s="176" t="s">
        <v>1665</v>
      </c>
      <c r="H483" s="177">
        <v>5</v>
      </c>
      <c r="I483" s="136">
        <v>40.5</v>
      </c>
      <c r="J483" s="178">
        <f t="shared" si="94"/>
        <v>202.5</v>
      </c>
      <c r="K483" s="175" t="s">
        <v>1</v>
      </c>
      <c r="L483" s="179"/>
      <c r="M483" s="180" t="s">
        <v>1</v>
      </c>
      <c r="N483" s="181" t="s">
        <v>42</v>
      </c>
      <c r="P483" s="140">
        <f t="shared" si="95"/>
        <v>0</v>
      </c>
      <c r="Q483" s="140">
        <v>0</v>
      </c>
      <c r="R483" s="140">
        <f t="shared" si="96"/>
        <v>0</v>
      </c>
      <c r="S483" s="140">
        <v>0</v>
      </c>
      <c r="T483" s="141">
        <f t="shared" si="97"/>
        <v>0</v>
      </c>
      <c r="AR483" s="142" t="s">
        <v>1715</v>
      </c>
      <c r="AT483" s="142" t="s">
        <v>614</v>
      </c>
      <c r="AU483" s="142" t="s">
        <v>85</v>
      </c>
      <c r="AY483" s="16" t="s">
        <v>161</v>
      </c>
      <c r="BE483" s="143">
        <f t="shared" si="98"/>
        <v>202.5</v>
      </c>
      <c r="BF483" s="143">
        <f t="shared" si="99"/>
        <v>0</v>
      </c>
      <c r="BG483" s="143">
        <f t="shared" si="100"/>
        <v>0</v>
      </c>
      <c r="BH483" s="143">
        <f t="shared" si="101"/>
        <v>0</v>
      </c>
      <c r="BI483" s="143">
        <f t="shared" si="102"/>
        <v>0</v>
      </c>
      <c r="BJ483" s="16" t="s">
        <v>85</v>
      </c>
      <c r="BK483" s="143">
        <f t="shared" si="103"/>
        <v>202.5</v>
      </c>
      <c r="BL483" s="16" t="s">
        <v>765</v>
      </c>
      <c r="BM483" s="142" t="s">
        <v>3238</v>
      </c>
    </row>
    <row r="484" spans="2:65" s="1" customFormat="1" ht="16.5" customHeight="1">
      <c r="B484" s="31"/>
      <c r="C484" s="131" t="s">
        <v>1892</v>
      </c>
      <c r="D484" s="131" t="s">
        <v>164</v>
      </c>
      <c r="E484" s="132" t="s">
        <v>3239</v>
      </c>
      <c r="F484" s="133" t="s">
        <v>3240</v>
      </c>
      <c r="G484" s="134" t="s">
        <v>614</v>
      </c>
      <c r="H484" s="135">
        <v>85</v>
      </c>
      <c r="I484" s="136">
        <v>21.6</v>
      </c>
      <c r="J484" s="137">
        <f t="shared" si="94"/>
        <v>1836</v>
      </c>
      <c r="K484" s="133" t="s">
        <v>1</v>
      </c>
      <c r="L484" s="31"/>
      <c r="M484" s="138" t="s">
        <v>1</v>
      </c>
      <c r="N484" s="139" t="s">
        <v>42</v>
      </c>
      <c r="P484" s="140">
        <f t="shared" si="95"/>
        <v>0</v>
      </c>
      <c r="Q484" s="140">
        <v>0</v>
      </c>
      <c r="R484" s="140">
        <f t="shared" si="96"/>
        <v>0</v>
      </c>
      <c r="S484" s="140">
        <v>0</v>
      </c>
      <c r="T484" s="141">
        <f t="shared" si="97"/>
        <v>0</v>
      </c>
      <c r="AR484" s="142" t="s">
        <v>765</v>
      </c>
      <c r="AT484" s="142" t="s">
        <v>164</v>
      </c>
      <c r="AU484" s="142" t="s">
        <v>85</v>
      </c>
      <c r="AY484" s="16" t="s">
        <v>161</v>
      </c>
      <c r="BE484" s="143">
        <f t="shared" si="98"/>
        <v>1836</v>
      </c>
      <c r="BF484" s="143">
        <f t="shared" si="99"/>
        <v>0</v>
      </c>
      <c r="BG484" s="143">
        <f t="shared" si="100"/>
        <v>0</v>
      </c>
      <c r="BH484" s="143">
        <f t="shared" si="101"/>
        <v>0</v>
      </c>
      <c r="BI484" s="143">
        <f t="shared" si="102"/>
        <v>0</v>
      </c>
      <c r="BJ484" s="16" t="s">
        <v>85</v>
      </c>
      <c r="BK484" s="143">
        <f t="shared" si="103"/>
        <v>1836</v>
      </c>
      <c r="BL484" s="16" t="s">
        <v>765</v>
      </c>
      <c r="BM484" s="142" t="s">
        <v>3241</v>
      </c>
    </row>
    <row r="485" spans="2:65" s="1" customFormat="1" ht="16.5" customHeight="1">
      <c r="B485" s="31"/>
      <c r="C485" s="173" t="s">
        <v>1896</v>
      </c>
      <c r="D485" s="173" t="s">
        <v>614</v>
      </c>
      <c r="E485" s="174" t="s">
        <v>3242</v>
      </c>
      <c r="F485" s="175" t="s">
        <v>3240</v>
      </c>
      <c r="G485" s="176" t="s">
        <v>614</v>
      </c>
      <c r="H485" s="177">
        <v>85</v>
      </c>
      <c r="I485" s="136">
        <v>9</v>
      </c>
      <c r="J485" s="178">
        <f t="shared" si="94"/>
        <v>765</v>
      </c>
      <c r="K485" s="175" t="s">
        <v>1</v>
      </c>
      <c r="L485" s="179"/>
      <c r="M485" s="180" t="s">
        <v>1</v>
      </c>
      <c r="N485" s="181" t="s">
        <v>42</v>
      </c>
      <c r="P485" s="140">
        <f t="shared" si="95"/>
        <v>0</v>
      </c>
      <c r="Q485" s="140">
        <v>0</v>
      </c>
      <c r="R485" s="140">
        <f t="shared" si="96"/>
        <v>0</v>
      </c>
      <c r="S485" s="140">
        <v>0</v>
      </c>
      <c r="T485" s="141">
        <f t="shared" si="97"/>
        <v>0</v>
      </c>
      <c r="AR485" s="142" t="s">
        <v>1715</v>
      </c>
      <c r="AT485" s="142" t="s">
        <v>614</v>
      </c>
      <c r="AU485" s="142" t="s">
        <v>85</v>
      </c>
      <c r="AY485" s="16" t="s">
        <v>161</v>
      </c>
      <c r="BE485" s="143">
        <f t="shared" si="98"/>
        <v>765</v>
      </c>
      <c r="BF485" s="143">
        <f t="shared" si="99"/>
        <v>0</v>
      </c>
      <c r="BG485" s="143">
        <f t="shared" si="100"/>
        <v>0</v>
      </c>
      <c r="BH485" s="143">
        <f t="shared" si="101"/>
        <v>0</v>
      </c>
      <c r="BI485" s="143">
        <f t="shared" si="102"/>
        <v>0</v>
      </c>
      <c r="BJ485" s="16" t="s">
        <v>85</v>
      </c>
      <c r="BK485" s="143">
        <f t="shared" si="103"/>
        <v>765</v>
      </c>
      <c r="BL485" s="16" t="s">
        <v>765</v>
      </c>
      <c r="BM485" s="142" t="s">
        <v>3243</v>
      </c>
    </row>
    <row r="486" spans="2:65" s="1" customFormat="1" ht="16.5" customHeight="1">
      <c r="B486" s="31"/>
      <c r="C486" s="131" t="s">
        <v>1900</v>
      </c>
      <c r="D486" s="131" t="s">
        <v>164</v>
      </c>
      <c r="E486" s="132" t="s">
        <v>3244</v>
      </c>
      <c r="F486" s="133" t="s">
        <v>2815</v>
      </c>
      <c r="G486" s="134" t="s">
        <v>614</v>
      </c>
      <c r="H486" s="135">
        <v>80</v>
      </c>
      <c r="I486" s="136">
        <v>2.7</v>
      </c>
      <c r="J486" s="137">
        <f t="shared" si="94"/>
        <v>216</v>
      </c>
      <c r="K486" s="133" t="s">
        <v>1</v>
      </c>
      <c r="L486" s="31"/>
      <c r="M486" s="138" t="s">
        <v>1</v>
      </c>
      <c r="N486" s="139" t="s">
        <v>42</v>
      </c>
      <c r="P486" s="140">
        <f t="shared" si="95"/>
        <v>0</v>
      </c>
      <c r="Q486" s="140">
        <v>0</v>
      </c>
      <c r="R486" s="140">
        <f t="shared" si="96"/>
        <v>0</v>
      </c>
      <c r="S486" s="140">
        <v>0</v>
      </c>
      <c r="T486" s="141">
        <f t="shared" si="97"/>
        <v>0</v>
      </c>
      <c r="AR486" s="142" t="s">
        <v>765</v>
      </c>
      <c r="AT486" s="142" t="s">
        <v>164</v>
      </c>
      <c r="AU486" s="142" t="s">
        <v>85</v>
      </c>
      <c r="AY486" s="16" t="s">
        <v>161</v>
      </c>
      <c r="BE486" s="143">
        <f t="shared" si="98"/>
        <v>216</v>
      </c>
      <c r="BF486" s="143">
        <f t="shared" si="99"/>
        <v>0</v>
      </c>
      <c r="BG486" s="143">
        <f t="shared" si="100"/>
        <v>0</v>
      </c>
      <c r="BH486" s="143">
        <f t="shared" si="101"/>
        <v>0</v>
      </c>
      <c r="BI486" s="143">
        <f t="shared" si="102"/>
        <v>0</v>
      </c>
      <c r="BJ486" s="16" t="s">
        <v>85</v>
      </c>
      <c r="BK486" s="143">
        <f t="shared" si="103"/>
        <v>216</v>
      </c>
      <c r="BL486" s="16" t="s">
        <v>765</v>
      </c>
      <c r="BM486" s="142" t="s">
        <v>3245</v>
      </c>
    </row>
    <row r="487" spans="2:65" s="1" customFormat="1" ht="16.5" customHeight="1">
      <c r="B487" s="31"/>
      <c r="C487" s="173" t="s">
        <v>1906</v>
      </c>
      <c r="D487" s="173" t="s">
        <v>614</v>
      </c>
      <c r="E487" s="174" t="s">
        <v>3246</v>
      </c>
      <c r="F487" s="175" t="s">
        <v>2815</v>
      </c>
      <c r="G487" s="176" t="s">
        <v>614</v>
      </c>
      <c r="H487" s="177">
        <v>80</v>
      </c>
      <c r="I487" s="136">
        <v>4.5</v>
      </c>
      <c r="J487" s="178">
        <f t="shared" si="94"/>
        <v>360</v>
      </c>
      <c r="K487" s="175" t="s">
        <v>1</v>
      </c>
      <c r="L487" s="179"/>
      <c r="M487" s="180" t="s">
        <v>1</v>
      </c>
      <c r="N487" s="181" t="s">
        <v>42</v>
      </c>
      <c r="P487" s="140">
        <f t="shared" si="95"/>
        <v>0</v>
      </c>
      <c r="Q487" s="140">
        <v>0</v>
      </c>
      <c r="R487" s="140">
        <f t="shared" si="96"/>
        <v>0</v>
      </c>
      <c r="S487" s="140">
        <v>0</v>
      </c>
      <c r="T487" s="141">
        <f t="shared" si="97"/>
        <v>0</v>
      </c>
      <c r="AR487" s="142" t="s">
        <v>1715</v>
      </c>
      <c r="AT487" s="142" t="s">
        <v>614</v>
      </c>
      <c r="AU487" s="142" t="s">
        <v>85</v>
      </c>
      <c r="AY487" s="16" t="s">
        <v>161</v>
      </c>
      <c r="BE487" s="143">
        <f t="shared" si="98"/>
        <v>360</v>
      </c>
      <c r="BF487" s="143">
        <f t="shared" si="99"/>
        <v>0</v>
      </c>
      <c r="BG487" s="143">
        <f t="shared" si="100"/>
        <v>0</v>
      </c>
      <c r="BH487" s="143">
        <f t="shared" si="101"/>
        <v>0</v>
      </c>
      <c r="BI487" s="143">
        <f t="shared" si="102"/>
        <v>0</v>
      </c>
      <c r="BJ487" s="16" t="s">
        <v>85</v>
      </c>
      <c r="BK487" s="143">
        <f t="shared" si="103"/>
        <v>360</v>
      </c>
      <c r="BL487" s="16" t="s">
        <v>765</v>
      </c>
      <c r="BM487" s="142" t="s">
        <v>3247</v>
      </c>
    </row>
    <row r="488" spans="2:65" s="1" customFormat="1" ht="24.2" customHeight="1">
      <c r="B488" s="31"/>
      <c r="C488" s="131" t="s">
        <v>1911</v>
      </c>
      <c r="D488" s="131" t="s">
        <v>164</v>
      </c>
      <c r="E488" s="132" t="s">
        <v>3248</v>
      </c>
      <c r="F488" s="133" t="s">
        <v>3249</v>
      </c>
      <c r="G488" s="134" t="s">
        <v>1665</v>
      </c>
      <c r="H488" s="135">
        <v>1</v>
      </c>
      <c r="I488" s="136">
        <v>116.1</v>
      </c>
      <c r="J488" s="137">
        <f t="shared" si="94"/>
        <v>116.1</v>
      </c>
      <c r="K488" s="133" t="s">
        <v>1</v>
      </c>
      <c r="L488" s="31"/>
      <c r="M488" s="138" t="s">
        <v>1</v>
      </c>
      <c r="N488" s="139" t="s">
        <v>42</v>
      </c>
      <c r="P488" s="140">
        <f t="shared" si="95"/>
        <v>0</v>
      </c>
      <c r="Q488" s="140">
        <v>1.4999999999999999E-4</v>
      </c>
      <c r="R488" s="140">
        <f t="shared" si="96"/>
        <v>1.4999999999999999E-4</v>
      </c>
      <c r="S488" s="140">
        <v>0</v>
      </c>
      <c r="T488" s="141">
        <f t="shared" si="97"/>
        <v>0</v>
      </c>
      <c r="AR488" s="142" t="s">
        <v>765</v>
      </c>
      <c r="AT488" s="142" t="s">
        <v>164</v>
      </c>
      <c r="AU488" s="142" t="s">
        <v>85</v>
      </c>
      <c r="AY488" s="16" t="s">
        <v>161</v>
      </c>
      <c r="BE488" s="143">
        <f t="shared" si="98"/>
        <v>116.1</v>
      </c>
      <c r="BF488" s="143">
        <f t="shared" si="99"/>
        <v>0</v>
      </c>
      <c r="BG488" s="143">
        <f t="shared" si="100"/>
        <v>0</v>
      </c>
      <c r="BH488" s="143">
        <f t="shared" si="101"/>
        <v>0</v>
      </c>
      <c r="BI488" s="143">
        <f t="shared" si="102"/>
        <v>0</v>
      </c>
      <c r="BJ488" s="16" t="s">
        <v>85</v>
      </c>
      <c r="BK488" s="143">
        <f t="shared" si="103"/>
        <v>116.1</v>
      </c>
      <c r="BL488" s="16" t="s">
        <v>765</v>
      </c>
      <c r="BM488" s="142" t="s">
        <v>3250</v>
      </c>
    </row>
    <row r="489" spans="2:65" s="1" customFormat="1" ht="24.2" customHeight="1">
      <c r="B489" s="31"/>
      <c r="C489" s="173" t="s">
        <v>1916</v>
      </c>
      <c r="D489" s="173" t="s">
        <v>614</v>
      </c>
      <c r="E489" s="174" t="s">
        <v>3251</v>
      </c>
      <c r="F489" s="175" t="s">
        <v>3249</v>
      </c>
      <c r="G489" s="176" t="s">
        <v>1665</v>
      </c>
      <c r="H489" s="177">
        <v>1</v>
      </c>
      <c r="I489" s="136">
        <v>99</v>
      </c>
      <c r="J489" s="178">
        <f t="shared" si="94"/>
        <v>99</v>
      </c>
      <c r="K489" s="175" t="s">
        <v>1</v>
      </c>
      <c r="L489" s="179"/>
      <c r="M489" s="180" t="s">
        <v>1</v>
      </c>
      <c r="N489" s="181" t="s">
        <v>42</v>
      </c>
      <c r="P489" s="140">
        <f t="shared" si="95"/>
        <v>0</v>
      </c>
      <c r="Q489" s="140">
        <v>0</v>
      </c>
      <c r="R489" s="140">
        <f t="shared" si="96"/>
        <v>0</v>
      </c>
      <c r="S489" s="140">
        <v>0</v>
      </c>
      <c r="T489" s="141">
        <f t="shared" si="97"/>
        <v>0</v>
      </c>
      <c r="AR489" s="142" t="s">
        <v>1715</v>
      </c>
      <c r="AT489" s="142" t="s">
        <v>614</v>
      </c>
      <c r="AU489" s="142" t="s">
        <v>85</v>
      </c>
      <c r="AY489" s="16" t="s">
        <v>161</v>
      </c>
      <c r="BE489" s="143">
        <f t="shared" si="98"/>
        <v>99</v>
      </c>
      <c r="BF489" s="143">
        <f t="shared" si="99"/>
        <v>0</v>
      </c>
      <c r="BG489" s="143">
        <f t="shared" si="100"/>
        <v>0</v>
      </c>
      <c r="BH489" s="143">
        <f t="shared" si="101"/>
        <v>0</v>
      </c>
      <c r="BI489" s="143">
        <f t="shared" si="102"/>
        <v>0</v>
      </c>
      <c r="BJ489" s="16" t="s">
        <v>85</v>
      </c>
      <c r="BK489" s="143">
        <f t="shared" si="103"/>
        <v>99</v>
      </c>
      <c r="BL489" s="16" t="s">
        <v>765</v>
      </c>
      <c r="BM489" s="142" t="s">
        <v>3252</v>
      </c>
    </row>
    <row r="490" spans="2:65" s="1" customFormat="1" ht="16.5" customHeight="1">
      <c r="B490" s="31"/>
      <c r="C490" s="131" t="s">
        <v>1920</v>
      </c>
      <c r="D490" s="131" t="s">
        <v>164</v>
      </c>
      <c r="E490" s="132" t="s">
        <v>3253</v>
      </c>
      <c r="F490" s="133" t="s">
        <v>3254</v>
      </c>
      <c r="G490" s="134" t="s">
        <v>1665</v>
      </c>
      <c r="H490" s="135">
        <v>3</v>
      </c>
      <c r="I490" s="136">
        <v>54</v>
      </c>
      <c r="J490" s="137">
        <f t="shared" si="94"/>
        <v>162</v>
      </c>
      <c r="K490" s="133" t="s">
        <v>1</v>
      </c>
      <c r="L490" s="31"/>
      <c r="M490" s="138" t="s">
        <v>1</v>
      </c>
      <c r="N490" s="139" t="s">
        <v>42</v>
      </c>
      <c r="P490" s="140">
        <f t="shared" si="95"/>
        <v>0</v>
      </c>
      <c r="Q490" s="140">
        <v>0</v>
      </c>
      <c r="R490" s="140">
        <f t="shared" si="96"/>
        <v>0</v>
      </c>
      <c r="S490" s="140">
        <v>0</v>
      </c>
      <c r="T490" s="141">
        <f t="shared" si="97"/>
        <v>0</v>
      </c>
      <c r="AR490" s="142" t="s">
        <v>765</v>
      </c>
      <c r="AT490" s="142" t="s">
        <v>164</v>
      </c>
      <c r="AU490" s="142" t="s">
        <v>85</v>
      </c>
      <c r="AY490" s="16" t="s">
        <v>161</v>
      </c>
      <c r="BE490" s="143">
        <f t="shared" si="98"/>
        <v>162</v>
      </c>
      <c r="BF490" s="143">
        <f t="shared" si="99"/>
        <v>0</v>
      </c>
      <c r="BG490" s="143">
        <f t="shared" si="100"/>
        <v>0</v>
      </c>
      <c r="BH490" s="143">
        <f t="shared" si="101"/>
        <v>0</v>
      </c>
      <c r="BI490" s="143">
        <f t="shared" si="102"/>
        <v>0</v>
      </c>
      <c r="BJ490" s="16" t="s">
        <v>85</v>
      </c>
      <c r="BK490" s="143">
        <f t="shared" si="103"/>
        <v>162</v>
      </c>
      <c r="BL490" s="16" t="s">
        <v>765</v>
      </c>
      <c r="BM490" s="142" t="s">
        <v>3255</v>
      </c>
    </row>
    <row r="491" spans="2:65" s="1" customFormat="1" ht="21.75" customHeight="1">
      <c r="B491" s="31"/>
      <c r="C491" s="131" t="s">
        <v>1924</v>
      </c>
      <c r="D491" s="131" t="s">
        <v>164</v>
      </c>
      <c r="E491" s="132" t="s">
        <v>3256</v>
      </c>
      <c r="F491" s="133" t="s">
        <v>2862</v>
      </c>
      <c r="G491" s="134" t="s">
        <v>614</v>
      </c>
      <c r="H491" s="135">
        <v>80</v>
      </c>
      <c r="I491" s="136">
        <v>18</v>
      </c>
      <c r="J491" s="137">
        <f t="shared" si="94"/>
        <v>1440</v>
      </c>
      <c r="K491" s="133" t="s">
        <v>1</v>
      </c>
      <c r="L491" s="31"/>
      <c r="M491" s="138" t="s">
        <v>1</v>
      </c>
      <c r="N491" s="139" t="s">
        <v>42</v>
      </c>
      <c r="P491" s="140">
        <f t="shared" si="95"/>
        <v>0</v>
      </c>
      <c r="Q491" s="140">
        <v>0</v>
      </c>
      <c r="R491" s="140">
        <f t="shared" si="96"/>
        <v>0</v>
      </c>
      <c r="S491" s="140">
        <v>0</v>
      </c>
      <c r="T491" s="141">
        <f t="shared" si="97"/>
        <v>0</v>
      </c>
      <c r="AR491" s="142" t="s">
        <v>765</v>
      </c>
      <c r="AT491" s="142" t="s">
        <v>164</v>
      </c>
      <c r="AU491" s="142" t="s">
        <v>85</v>
      </c>
      <c r="AY491" s="16" t="s">
        <v>161</v>
      </c>
      <c r="BE491" s="143">
        <f t="shared" si="98"/>
        <v>1440</v>
      </c>
      <c r="BF491" s="143">
        <f t="shared" si="99"/>
        <v>0</v>
      </c>
      <c r="BG491" s="143">
        <f t="shared" si="100"/>
        <v>0</v>
      </c>
      <c r="BH491" s="143">
        <f t="shared" si="101"/>
        <v>0</v>
      </c>
      <c r="BI491" s="143">
        <f t="shared" si="102"/>
        <v>0</v>
      </c>
      <c r="BJ491" s="16" t="s">
        <v>85</v>
      </c>
      <c r="BK491" s="143">
        <f t="shared" si="103"/>
        <v>1440</v>
      </c>
      <c r="BL491" s="16" t="s">
        <v>765</v>
      </c>
      <c r="BM491" s="142" t="s">
        <v>3257</v>
      </c>
    </row>
    <row r="492" spans="2:65" s="11" customFormat="1" ht="22.9" customHeight="1">
      <c r="B492" s="119"/>
      <c r="D492" s="120" t="s">
        <v>76</v>
      </c>
      <c r="E492" s="129" t="s">
        <v>3258</v>
      </c>
      <c r="F492" s="129" t="s">
        <v>3259</v>
      </c>
      <c r="I492" s="122"/>
      <c r="J492" s="130">
        <f>BK492</f>
        <v>0</v>
      </c>
      <c r="L492" s="119"/>
      <c r="M492" s="124"/>
      <c r="P492" s="125">
        <v>0</v>
      </c>
      <c r="R492" s="125">
        <v>0</v>
      </c>
      <c r="T492" s="126">
        <v>0</v>
      </c>
      <c r="AR492" s="120" t="s">
        <v>181</v>
      </c>
      <c r="AT492" s="127" t="s">
        <v>76</v>
      </c>
      <c r="AU492" s="127" t="s">
        <v>85</v>
      </c>
      <c r="AY492" s="120" t="s">
        <v>161</v>
      </c>
      <c r="BK492" s="128">
        <v>0</v>
      </c>
    </row>
    <row r="493" spans="2:65" s="11" customFormat="1" ht="25.9" customHeight="1">
      <c r="B493" s="119"/>
      <c r="D493" s="120" t="s">
        <v>76</v>
      </c>
      <c r="E493" s="121" t="s">
        <v>3260</v>
      </c>
      <c r="F493" s="121" t="s">
        <v>3261</v>
      </c>
      <c r="I493" s="122"/>
      <c r="J493" s="123">
        <f>BK493</f>
        <v>51390</v>
      </c>
      <c r="L493" s="119"/>
      <c r="M493" s="124"/>
      <c r="P493" s="125">
        <f>SUM(P494:P502)</f>
        <v>0</v>
      </c>
      <c r="R493" s="125">
        <f>SUM(R494:R502)</f>
        <v>0</v>
      </c>
      <c r="T493" s="126">
        <f>SUM(T494:T502)</f>
        <v>0</v>
      </c>
      <c r="AR493" s="120" t="s">
        <v>181</v>
      </c>
      <c r="AT493" s="127" t="s">
        <v>76</v>
      </c>
      <c r="AU493" s="127" t="s">
        <v>77</v>
      </c>
      <c r="AY493" s="120" t="s">
        <v>161</v>
      </c>
      <c r="BK493" s="128">
        <f>SUM(BK494:BK502)</f>
        <v>51390</v>
      </c>
    </row>
    <row r="494" spans="2:65" s="1" customFormat="1" ht="24.2" customHeight="1">
      <c r="B494" s="31"/>
      <c r="C494" s="131" t="s">
        <v>1928</v>
      </c>
      <c r="D494" s="131" t="s">
        <v>164</v>
      </c>
      <c r="E494" s="132" t="s">
        <v>3262</v>
      </c>
      <c r="F494" s="133" t="s">
        <v>3263</v>
      </c>
      <c r="G494" s="134" t="s">
        <v>1665</v>
      </c>
      <c r="H494" s="135">
        <v>1</v>
      </c>
      <c r="I494" s="136">
        <v>5400</v>
      </c>
      <c r="J494" s="137">
        <f t="shared" ref="J494:J501" si="104">ROUND(I494*H494,2)</f>
        <v>5400</v>
      </c>
      <c r="K494" s="133" t="s">
        <v>1</v>
      </c>
      <c r="L494" s="31"/>
      <c r="M494" s="138" t="s">
        <v>1</v>
      </c>
      <c r="N494" s="139" t="s">
        <v>42</v>
      </c>
      <c r="P494" s="140">
        <f t="shared" ref="P494:P501" si="105">O494*H494</f>
        <v>0</v>
      </c>
      <c r="Q494" s="140">
        <v>0</v>
      </c>
      <c r="R494" s="140">
        <f t="shared" ref="R494:R501" si="106">Q494*H494</f>
        <v>0</v>
      </c>
      <c r="S494" s="140">
        <v>0</v>
      </c>
      <c r="T494" s="141">
        <f t="shared" ref="T494:T501" si="107">S494*H494</f>
        <v>0</v>
      </c>
      <c r="AR494" s="142" t="s">
        <v>765</v>
      </c>
      <c r="AT494" s="142" t="s">
        <v>164</v>
      </c>
      <c r="AU494" s="142" t="s">
        <v>85</v>
      </c>
      <c r="AY494" s="16" t="s">
        <v>161</v>
      </c>
      <c r="BE494" s="143">
        <f t="shared" ref="BE494:BE501" si="108">IF(N494="základní",J494,0)</f>
        <v>5400</v>
      </c>
      <c r="BF494" s="143">
        <f t="shared" ref="BF494:BF501" si="109">IF(N494="snížená",J494,0)</f>
        <v>0</v>
      </c>
      <c r="BG494" s="143">
        <f t="shared" ref="BG494:BG501" si="110">IF(N494="zákl. přenesená",J494,0)</f>
        <v>0</v>
      </c>
      <c r="BH494" s="143">
        <f t="shared" ref="BH494:BH501" si="111">IF(N494="sníž. přenesená",J494,0)</f>
        <v>0</v>
      </c>
      <c r="BI494" s="143">
        <f t="shared" ref="BI494:BI501" si="112">IF(N494="nulová",J494,0)</f>
        <v>0</v>
      </c>
      <c r="BJ494" s="16" t="s">
        <v>85</v>
      </c>
      <c r="BK494" s="143">
        <f t="shared" ref="BK494:BK501" si="113">ROUND(I494*H494,2)</f>
        <v>5400</v>
      </c>
      <c r="BL494" s="16" t="s">
        <v>765</v>
      </c>
      <c r="BM494" s="142" t="s">
        <v>3264</v>
      </c>
    </row>
    <row r="495" spans="2:65" s="1" customFormat="1" ht="24.2" customHeight="1">
      <c r="B495" s="31"/>
      <c r="C495" s="131" t="s">
        <v>1933</v>
      </c>
      <c r="D495" s="131" t="s">
        <v>164</v>
      </c>
      <c r="E495" s="132" t="s">
        <v>3265</v>
      </c>
      <c r="F495" s="133" t="s">
        <v>3266</v>
      </c>
      <c r="G495" s="134" t="s">
        <v>1665</v>
      </c>
      <c r="H495" s="135">
        <v>8</v>
      </c>
      <c r="I495" s="136">
        <v>405</v>
      </c>
      <c r="J495" s="137">
        <f t="shared" si="104"/>
        <v>3240</v>
      </c>
      <c r="K495" s="133" t="s">
        <v>1</v>
      </c>
      <c r="L495" s="31"/>
      <c r="M495" s="138" t="s">
        <v>1</v>
      </c>
      <c r="N495" s="139" t="s">
        <v>42</v>
      </c>
      <c r="P495" s="140">
        <f t="shared" si="105"/>
        <v>0</v>
      </c>
      <c r="Q495" s="140">
        <v>0</v>
      </c>
      <c r="R495" s="140">
        <f t="shared" si="106"/>
        <v>0</v>
      </c>
      <c r="S495" s="140">
        <v>0</v>
      </c>
      <c r="T495" s="141">
        <f t="shared" si="107"/>
        <v>0</v>
      </c>
      <c r="AR495" s="142" t="s">
        <v>765</v>
      </c>
      <c r="AT495" s="142" t="s">
        <v>164</v>
      </c>
      <c r="AU495" s="142" t="s">
        <v>85</v>
      </c>
      <c r="AY495" s="16" t="s">
        <v>161</v>
      </c>
      <c r="BE495" s="143">
        <f t="shared" si="108"/>
        <v>3240</v>
      </c>
      <c r="BF495" s="143">
        <f t="shared" si="109"/>
        <v>0</v>
      </c>
      <c r="BG495" s="143">
        <f t="shared" si="110"/>
        <v>0</v>
      </c>
      <c r="BH495" s="143">
        <f t="shared" si="111"/>
        <v>0</v>
      </c>
      <c r="BI495" s="143">
        <f t="shared" si="112"/>
        <v>0</v>
      </c>
      <c r="BJ495" s="16" t="s">
        <v>85</v>
      </c>
      <c r="BK495" s="143">
        <f t="shared" si="113"/>
        <v>3240</v>
      </c>
      <c r="BL495" s="16" t="s">
        <v>765</v>
      </c>
      <c r="BM495" s="142" t="s">
        <v>3267</v>
      </c>
    </row>
    <row r="496" spans="2:65" s="1" customFormat="1" ht="16.5" customHeight="1">
      <c r="B496" s="31"/>
      <c r="C496" s="131" t="s">
        <v>1939</v>
      </c>
      <c r="D496" s="131" t="s">
        <v>164</v>
      </c>
      <c r="E496" s="132" t="s">
        <v>3268</v>
      </c>
      <c r="F496" s="133" t="s">
        <v>3269</v>
      </c>
      <c r="G496" s="134" t="s">
        <v>1665</v>
      </c>
      <c r="H496" s="135">
        <v>1</v>
      </c>
      <c r="I496" s="136">
        <v>4050</v>
      </c>
      <c r="J496" s="137">
        <f t="shared" si="104"/>
        <v>4050</v>
      </c>
      <c r="K496" s="133" t="s">
        <v>1</v>
      </c>
      <c r="L496" s="31"/>
      <c r="M496" s="138" t="s">
        <v>1</v>
      </c>
      <c r="N496" s="139" t="s">
        <v>42</v>
      </c>
      <c r="P496" s="140">
        <f t="shared" si="105"/>
        <v>0</v>
      </c>
      <c r="Q496" s="140">
        <v>0</v>
      </c>
      <c r="R496" s="140">
        <f t="shared" si="106"/>
        <v>0</v>
      </c>
      <c r="S496" s="140">
        <v>0</v>
      </c>
      <c r="T496" s="141">
        <f t="shared" si="107"/>
        <v>0</v>
      </c>
      <c r="AR496" s="142" t="s">
        <v>765</v>
      </c>
      <c r="AT496" s="142" t="s">
        <v>164</v>
      </c>
      <c r="AU496" s="142" t="s">
        <v>85</v>
      </c>
      <c r="AY496" s="16" t="s">
        <v>161</v>
      </c>
      <c r="BE496" s="143">
        <f t="shared" si="108"/>
        <v>4050</v>
      </c>
      <c r="BF496" s="143">
        <f t="shared" si="109"/>
        <v>0</v>
      </c>
      <c r="BG496" s="143">
        <f t="shared" si="110"/>
        <v>0</v>
      </c>
      <c r="BH496" s="143">
        <f t="shared" si="111"/>
        <v>0</v>
      </c>
      <c r="BI496" s="143">
        <f t="shared" si="112"/>
        <v>0</v>
      </c>
      <c r="BJ496" s="16" t="s">
        <v>85</v>
      </c>
      <c r="BK496" s="143">
        <f t="shared" si="113"/>
        <v>4050</v>
      </c>
      <c r="BL496" s="16" t="s">
        <v>765</v>
      </c>
      <c r="BM496" s="142" t="s">
        <v>3270</v>
      </c>
    </row>
    <row r="497" spans="2:65" s="1" customFormat="1" ht="24.2" customHeight="1">
      <c r="B497" s="31"/>
      <c r="C497" s="131" t="s">
        <v>1944</v>
      </c>
      <c r="D497" s="131" t="s">
        <v>164</v>
      </c>
      <c r="E497" s="132" t="s">
        <v>3271</v>
      </c>
      <c r="F497" s="133" t="s">
        <v>3272</v>
      </c>
      <c r="G497" s="134" t="s">
        <v>2850</v>
      </c>
      <c r="H497" s="135">
        <v>2</v>
      </c>
      <c r="I497" s="136">
        <v>360</v>
      </c>
      <c r="J497" s="137">
        <f t="shared" si="104"/>
        <v>720</v>
      </c>
      <c r="K497" s="133" t="s">
        <v>1</v>
      </c>
      <c r="L497" s="31"/>
      <c r="M497" s="138" t="s">
        <v>1</v>
      </c>
      <c r="N497" s="139" t="s">
        <v>42</v>
      </c>
      <c r="P497" s="140">
        <f t="shared" si="105"/>
        <v>0</v>
      </c>
      <c r="Q497" s="140">
        <v>0</v>
      </c>
      <c r="R497" s="140">
        <f t="shared" si="106"/>
        <v>0</v>
      </c>
      <c r="S497" s="140">
        <v>0</v>
      </c>
      <c r="T497" s="141">
        <f t="shared" si="107"/>
        <v>0</v>
      </c>
      <c r="AR497" s="142" t="s">
        <v>765</v>
      </c>
      <c r="AT497" s="142" t="s">
        <v>164</v>
      </c>
      <c r="AU497" s="142" t="s">
        <v>85</v>
      </c>
      <c r="AY497" s="16" t="s">
        <v>161</v>
      </c>
      <c r="BE497" s="143">
        <f t="shared" si="108"/>
        <v>720</v>
      </c>
      <c r="BF497" s="143">
        <f t="shared" si="109"/>
        <v>0</v>
      </c>
      <c r="BG497" s="143">
        <f t="shared" si="110"/>
        <v>0</v>
      </c>
      <c r="BH497" s="143">
        <f t="shared" si="111"/>
        <v>0</v>
      </c>
      <c r="BI497" s="143">
        <f t="shared" si="112"/>
        <v>0</v>
      </c>
      <c r="BJ497" s="16" t="s">
        <v>85</v>
      </c>
      <c r="BK497" s="143">
        <f t="shared" si="113"/>
        <v>720</v>
      </c>
      <c r="BL497" s="16" t="s">
        <v>765</v>
      </c>
      <c r="BM497" s="142" t="s">
        <v>3273</v>
      </c>
    </row>
    <row r="498" spans="2:65" s="1" customFormat="1" ht="16.5" customHeight="1">
      <c r="B498" s="31"/>
      <c r="C498" s="131" t="s">
        <v>1949</v>
      </c>
      <c r="D498" s="131" t="s">
        <v>164</v>
      </c>
      <c r="E498" s="132" t="s">
        <v>3274</v>
      </c>
      <c r="F498" s="133" t="s">
        <v>3275</v>
      </c>
      <c r="G498" s="134" t="s">
        <v>2850</v>
      </c>
      <c r="H498" s="135">
        <v>59</v>
      </c>
      <c r="I498" s="136">
        <v>180</v>
      </c>
      <c r="J498" s="137">
        <f t="shared" si="104"/>
        <v>10620</v>
      </c>
      <c r="K498" s="133" t="s">
        <v>1</v>
      </c>
      <c r="L498" s="31"/>
      <c r="M498" s="138" t="s">
        <v>1</v>
      </c>
      <c r="N498" s="139" t="s">
        <v>42</v>
      </c>
      <c r="P498" s="140">
        <f t="shared" si="105"/>
        <v>0</v>
      </c>
      <c r="Q498" s="140">
        <v>0</v>
      </c>
      <c r="R498" s="140">
        <f t="shared" si="106"/>
        <v>0</v>
      </c>
      <c r="S498" s="140">
        <v>0</v>
      </c>
      <c r="T498" s="141">
        <f t="shared" si="107"/>
        <v>0</v>
      </c>
      <c r="AR498" s="142" t="s">
        <v>765</v>
      </c>
      <c r="AT498" s="142" t="s">
        <v>164</v>
      </c>
      <c r="AU498" s="142" t="s">
        <v>85</v>
      </c>
      <c r="AY498" s="16" t="s">
        <v>161</v>
      </c>
      <c r="BE498" s="143">
        <f t="shared" si="108"/>
        <v>10620</v>
      </c>
      <c r="BF498" s="143">
        <f t="shared" si="109"/>
        <v>0</v>
      </c>
      <c r="BG498" s="143">
        <f t="shared" si="110"/>
        <v>0</v>
      </c>
      <c r="BH498" s="143">
        <f t="shared" si="111"/>
        <v>0</v>
      </c>
      <c r="BI498" s="143">
        <f t="shared" si="112"/>
        <v>0</v>
      </c>
      <c r="BJ498" s="16" t="s">
        <v>85</v>
      </c>
      <c r="BK498" s="143">
        <f t="shared" si="113"/>
        <v>10620</v>
      </c>
      <c r="BL498" s="16" t="s">
        <v>765</v>
      </c>
      <c r="BM498" s="142" t="s">
        <v>3276</v>
      </c>
    </row>
    <row r="499" spans="2:65" s="1" customFormat="1" ht="16.5" customHeight="1">
      <c r="B499" s="31"/>
      <c r="C499" s="131" t="s">
        <v>1954</v>
      </c>
      <c r="D499" s="131" t="s">
        <v>164</v>
      </c>
      <c r="E499" s="132" t="s">
        <v>3277</v>
      </c>
      <c r="F499" s="133" t="s">
        <v>3278</v>
      </c>
      <c r="G499" s="134" t="s">
        <v>2850</v>
      </c>
      <c r="H499" s="135">
        <v>24</v>
      </c>
      <c r="I499" s="136">
        <v>450</v>
      </c>
      <c r="J499" s="137">
        <f t="shared" si="104"/>
        <v>10800</v>
      </c>
      <c r="K499" s="133" t="s">
        <v>1</v>
      </c>
      <c r="L499" s="31"/>
      <c r="M499" s="138" t="s">
        <v>1</v>
      </c>
      <c r="N499" s="139" t="s">
        <v>42</v>
      </c>
      <c r="P499" s="140">
        <f t="shared" si="105"/>
        <v>0</v>
      </c>
      <c r="Q499" s="140">
        <v>0</v>
      </c>
      <c r="R499" s="140">
        <f t="shared" si="106"/>
        <v>0</v>
      </c>
      <c r="S499" s="140">
        <v>0</v>
      </c>
      <c r="T499" s="141">
        <f t="shared" si="107"/>
        <v>0</v>
      </c>
      <c r="AR499" s="142" t="s">
        <v>765</v>
      </c>
      <c r="AT499" s="142" t="s">
        <v>164</v>
      </c>
      <c r="AU499" s="142" t="s">
        <v>85</v>
      </c>
      <c r="AY499" s="16" t="s">
        <v>161</v>
      </c>
      <c r="BE499" s="143">
        <f t="shared" si="108"/>
        <v>10800</v>
      </c>
      <c r="BF499" s="143">
        <f t="shared" si="109"/>
        <v>0</v>
      </c>
      <c r="BG499" s="143">
        <f t="shared" si="110"/>
        <v>0</v>
      </c>
      <c r="BH499" s="143">
        <f t="shared" si="111"/>
        <v>0</v>
      </c>
      <c r="BI499" s="143">
        <f t="shared" si="112"/>
        <v>0</v>
      </c>
      <c r="BJ499" s="16" t="s">
        <v>85</v>
      </c>
      <c r="BK499" s="143">
        <f t="shared" si="113"/>
        <v>10800</v>
      </c>
      <c r="BL499" s="16" t="s">
        <v>765</v>
      </c>
      <c r="BM499" s="142" t="s">
        <v>3279</v>
      </c>
    </row>
    <row r="500" spans="2:65" s="1" customFormat="1" ht="24.2" customHeight="1">
      <c r="B500" s="31"/>
      <c r="C500" s="131" t="s">
        <v>1960</v>
      </c>
      <c r="D500" s="131" t="s">
        <v>164</v>
      </c>
      <c r="E500" s="132" t="s">
        <v>3280</v>
      </c>
      <c r="F500" s="133" t="s">
        <v>3281</v>
      </c>
      <c r="G500" s="134" t="s">
        <v>2850</v>
      </c>
      <c r="H500" s="135">
        <v>24</v>
      </c>
      <c r="I500" s="136">
        <v>540</v>
      </c>
      <c r="J500" s="137">
        <f t="shared" si="104"/>
        <v>12960</v>
      </c>
      <c r="K500" s="133" t="s">
        <v>1</v>
      </c>
      <c r="L500" s="31"/>
      <c r="M500" s="138" t="s">
        <v>1</v>
      </c>
      <c r="N500" s="139" t="s">
        <v>42</v>
      </c>
      <c r="P500" s="140">
        <f t="shared" si="105"/>
        <v>0</v>
      </c>
      <c r="Q500" s="140">
        <v>0</v>
      </c>
      <c r="R500" s="140">
        <f t="shared" si="106"/>
        <v>0</v>
      </c>
      <c r="S500" s="140">
        <v>0</v>
      </c>
      <c r="T500" s="141">
        <f t="shared" si="107"/>
        <v>0</v>
      </c>
      <c r="AR500" s="142" t="s">
        <v>765</v>
      </c>
      <c r="AT500" s="142" t="s">
        <v>164</v>
      </c>
      <c r="AU500" s="142" t="s">
        <v>85</v>
      </c>
      <c r="AY500" s="16" t="s">
        <v>161</v>
      </c>
      <c r="BE500" s="143">
        <f t="shared" si="108"/>
        <v>12960</v>
      </c>
      <c r="BF500" s="143">
        <f t="shared" si="109"/>
        <v>0</v>
      </c>
      <c r="BG500" s="143">
        <f t="shared" si="110"/>
        <v>0</v>
      </c>
      <c r="BH500" s="143">
        <f t="shared" si="111"/>
        <v>0</v>
      </c>
      <c r="BI500" s="143">
        <f t="shared" si="112"/>
        <v>0</v>
      </c>
      <c r="BJ500" s="16" t="s">
        <v>85</v>
      </c>
      <c r="BK500" s="143">
        <f t="shared" si="113"/>
        <v>12960</v>
      </c>
      <c r="BL500" s="16" t="s">
        <v>765</v>
      </c>
      <c r="BM500" s="142" t="s">
        <v>3282</v>
      </c>
    </row>
    <row r="501" spans="2:65" s="1" customFormat="1" ht="16.5" customHeight="1">
      <c r="B501" s="31"/>
      <c r="C501" s="131" t="s">
        <v>1964</v>
      </c>
      <c r="D501" s="131" t="s">
        <v>164</v>
      </c>
      <c r="E501" s="132" t="s">
        <v>3283</v>
      </c>
      <c r="F501" s="133" t="s">
        <v>3284</v>
      </c>
      <c r="G501" s="134" t="s">
        <v>2850</v>
      </c>
      <c r="H501" s="135">
        <v>8</v>
      </c>
      <c r="I501" s="136">
        <v>450</v>
      </c>
      <c r="J501" s="137">
        <f t="shared" si="104"/>
        <v>3600</v>
      </c>
      <c r="K501" s="133" t="s">
        <v>1</v>
      </c>
      <c r="L501" s="31"/>
      <c r="M501" s="138" t="s">
        <v>1</v>
      </c>
      <c r="N501" s="139" t="s">
        <v>42</v>
      </c>
      <c r="P501" s="140">
        <f t="shared" si="105"/>
        <v>0</v>
      </c>
      <c r="Q501" s="140">
        <v>0</v>
      </c>
      <c r="R501" s="140">
        <f t="shared" si="106"/>
        <v>0</v>
      </c>
      <c r="S501" s="140">
        <v>0</v>
      </c>
      <c r="T501" s="141">
        <f t="shared" si="107"/>
        <v>0</v>
      </c>
      <c r="AR501" s="142" t="s">
        <v>765</v>
      </c>
      <c r="AT501" s="142" t="s">
        <v>164</v>
      </c>
      <c r="AU501" s="142" t="s">
        <v>85</v>
      </c>
      <c r="AY501" s="16" t="s">
        <v>161</v>
      </c>
      <c r="BE501" s="143">
        <f t="shared" si="108"/>
        <v>3600</v>
      </c>
      <c r="BF501" s="143">
        <f t="shared" si="109"/>
        <v>0</v>
      </c>
      <c r="BG501" s="143">
        <f t="shared" si="110"/>
        <v>0</v>
      </c>
      <c r="BH501" s="143">
        <f t="shared" si="111"/>
        <v>0</v>
      </c>
      <c r="BI501" s="143">
        <f t="shared" si="112"/>
        <v>0</v>
      </c>
      <c r="BJ501" s="16" t="s">
        <v>85</v>
      </c>
      <c r="BK501" s="143">
        <f t="shared" si="113"/>
        <v>3600</v>
      </c>
      <c r="BL501" s="16" t="s">
        <v>765</v>
      </c>
      <c r="BM501" s="142" t="s">
        <v>3285</v>
      </c>
    </row>
    <row r="502" spans="2:65" s="11" customFormat="1" ht="22.9" customHeight="1">
      <c r="B502" s="119"/>
      <c r="D502" s="120" t="s">
        <v>76</v>
      </c>
      <c r="E502" s="129" t="s">
        <v>3286</v>
      </c>
      <c r="F502" s="129" t="s">
        <v>3287</v>
      </c>
      <c r="I502" s="122"/>
      <c r="J502" s="130">
        <f>BK502</f>
        <v>0</v>
      </c>
      <c r="L502" s="119"/>
      <c r="M502" s="183"/>
      <c r="N502" s="184"/>
      <c r="O502" s="184"/>
      <c r="P502" s="185">
        <v>0</v>
      </c>
      <c r="Q502" s="184"/>
      <c r="R502" s="185">
        <v>0</v>
      </c>
      <c r="S502" s="184"/>
      <c r="T502" s="186">
        <v>0</v>
      </c>
      <c r="AR502" s="120" t="s">
        <v>85</v>
      </c>
      <c r="AT502" s="127" t="s">
        <v>76</v>
      </c>
      <c r="AU502" s="127" t="s">
        <v>85</v>
      </c>
      <c r="AY502" s="120" t="s">
        <v>161</v>
      </c>
      <c r="BK502" s="128">
        <v>0</v>
      </c>
    </row>
    <row r="503" spans="2:65" s="1" customFormat="1" ht="6.95" customHeight="1">
      <c r="B503" s="43"/>
      <c r="C503" s="44"/>
      <c r="D503" s="44"/>
      <c r="E503" s="44"/>
      <c r="F503" s="44"/>
      <c r="G503" s="44"/>
      <c r="H503" s="44"/>
      <c r="I503" s="44"/>
      <c r="J503" s="44"/>
      <c r="K503" s="44"/>
      <c r="L503" s="31"/>
    </row>
  </sheetData>
  <sheetProtection algorithmName="SHA-512" hashValue="qlJ2mSSnvPOCIJA+WwG4V/T1/jjBduIQvwtIwIe3AybfqHAI9Yzt5DlmugWJuPoTHunmnEDGk4UQf2odZNyyIg==" saltValue="2x7Hp5YkWOaTXAuBoT1wN4TGFyX877rcX+YDnS4tBigwIAxYbccYtXAIKS4gT0aWRnC8tFKFv12peXA+YKkyPQ==" spinCount="100000" sheet="1" objects="1" scenarios="1" formatColumns="0" formatRows="0" autoFilter="0"/>
  <autoFilter ref="C142:K502" xr:uid="{00000000-0009-0000-0000-000005000000}"/>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93"/>
  <sheetViews>
    <sheetView showGridLines="0" workbookViewId="0">
      <selection activeCell="K282" sqref="K28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102</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3288</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ROUND(J130, 2)</f>
        <v>2300406</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ROUND((SUM(BE130:BE292)),  2)</f>
        <v>2300406</v>
      </c>
      <c r="I33" s="91">
        <v>0.21</v>
      </c>
      <c r="J33" s="90">
        <f>ROUND(((SUM(BE130:BE292))*I33),  2)</f>
        <v>483085.26</v>
      </c>
      <c r="L33" s="31"/>
    </row>
    <row r="34" spans="2:12" s="1" customFormat="1" ht="14.45" customHeight="1">
      <c r="B34" s="31"/>
      <c r="E34" s="26" t="s">
        <v>43</v>
      </c>
      <c r="F34" s="90">
        <f>ROUND((SUM(BF130:BF292)),  2)</f>
        <v>0</v>
      </c>
      <c r="I34" s="91">
        <v>0.15</v>
      </c>
      <c r="J34" s="90">
        <f>ROUND(((SUM(BF130:BF292))*I34),  2)</f>
        <v>0</v>
      </c>
      <c r="L34" s="31"/>
    </row>
    <row r="35" spans="2:12" s="1" customFormat="1" ht="14.45" hidden="1" customHeight="1">
      <c r="B35" s="31"/>
      <c r="E35" s="26" t="s">
        <v>44</v>
      </c>
      <c r="F35" s="90">
        <f>ROUND((SUM(BG130:BG292)),  2)</f>
        <v>0</v>
      </c>
      <c r="I35" s="91">
        <v>0.21</v>
      </c>
      <c r="J35" s="90">
        <f>0</f>
        <v>0</v>
      </c>
      <c r="L35" s="31"/>
    </row>
    <row r="36" spans="2:12" s="1" customFormat="1" ht="14.45" hidden="1" customHeight="1">
      <c r="B36" s="31"/>
      <c r="E36" s="26" t="s">
        <v>45</v>
      </c>
      <c r="F36" s="90">
        <f>ROUND((SUM(BH130:BH292)),  2)</f>
        <v>0</v>
      </c>
      <c r="I36" s="91">
        <v>0.15</v>
      </c>
      <c r="J36" s="90">
        <f>0</f>
        <v>0</v>
      </c>
      <c r="L36" s="31"/>
    </row>
    <row r="37" spans="2:12" s="1" customFormat="1" ht="14.45" hidden="1" customHeight="1">
      <c r="B37" s="31"/>
      <c r="E37" s="26" t="s">
        <v>46</v>
      </c>
      <c r="F37" s="90">
        <f>ROUND((SUM(BI130:BI292)),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2783491.26</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01 - 6-OBJEKT HZ - VZDUCHOTECHNIKA</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J130</f>
        <v>2300406</v>
      </c>
      <c r="L96" s="31"/>
      <c r="AU96" s="16" t="s">
        <v>134</v>
      </c>
    </row>
    <row r="97" spans="2:12" s="8" customFormat="1" ht="24.95" hidden="1" customHeight="1">
      <c r="B97" s="103"/>
      <c r="D97" s="104" t="s">
        <v>3289</v>
      </c>
      <c r="E97" s="105"/>
      <c r="F97" s="105"/>
      <c r="G97" s="105"/>
      <c r="H97" s="105"/>
      <c r="I97" s="105"/>
      <c r="J97" s="106">
        <f>J131</f>
        <v>684104.5</v>
      </c>
      <c r="L97" s="103"/>
    </row>
    <row r="98" spans="2:12" s="9" customFormat="1" ht="19.899999999999999" hidden="1" customHeight="1">
      <c r="B98" s="107"/>
      <c r="D98" s="108" t="s">
        <v>3290</v>
      </c>
      <c r="E98" s="109"/>
      <c r="F98" s="109"/>
      <c r="G98" s="109"/>
      <c r="H98" s="109"/>
      <c r="I98" s="109"/>
      <c r="J98" s="110">
        <f>J176</f>
        <v>0</v>
      </c>
      <c r="L98" s="107"/>
    </row>
    <row r="99" spans="2:12" s="8" customFormat="1" ht="24.95" hidden="1" customHeight="1">
      <c r="B99" s="103"/>
      <c r="D99" s="104" t="s">
        <v>3291</v>
      </c>
      <c r="E99" s="105"/>
      <c r="F99" s="105"/>
      <c r="G99" s="105"/>
      <c r="H99" s="105"/>
      <c r="I99" s="105"/>
      <c r="J99" s="106">
        <f>J177</f>
        <v>581875</v>
      </c>
      <c r="L99" s="103"/>
    </row>
    <row r="100" spans="2:12" s="9" customFormat="1" ht="19.899999999999999" hidden="1" customHeight="1">
      <c r="B100" s="107"/>
      <c r="D100" s="108" t="s">
        <v>3292</v>
      </c>
      <c r="E100" s="109"/>
      <c r="F100" s="109"/>
      <c r="G100" s="109"/>
      <c r="H100" s="109"/>
      <c r="I100" s="109"/>
      <c r="J100" s="110">
        <f>J212</f>
        <v>0</v>
      </c>
      <c r="L100" s="107"/>
    </row>
    <row r="101" spans="2:12" s="8" customFormat="1" ht="24.95" hidden="1" customHeight="1">
      <c r="B101" s="103"/>
      <c r="D101" s="104" t="s">
        <v>3293</v>
      </c>
      <c r="E101" s="105"/>
      <c r="F101" s="105"/>
      <c r="G101" s="105"/>
      <c r="H101" s="105"/>
      <c r="I101" s="105"/>
      <c r="J101" s="106">
        <f>J213</f>
        <v>899849.5</v>
      </c>
      <c r="L101" s="103"/>
    </row>
    <row r="102" spans="2:12" s="9" customFormat="1" ht="19.899999999999999" hidden="1" customHeight="1">
      <c r="B102" s="107"/>
      <c r="D102" s="108" t="s">
        <v>3294</v>
      </c>
      <c r="E102" s="109"/>
      <c r="F102" s="109"/>
      <c r="G102" s="109"/>
      <c r="H102" s="109"/>
      <c r="I102" s="109"/>
      <c r="J102" s="110">
        <f>J240</f>
        <v>0</v>
      </c>
      <c r="L102" s="107"/>
    </row>
    <row r="103" spans="2:12" s="8" customFormat="1" ht="24.95" hidden="1" customHeight="1">
      <c r="B103" s="103"/>
      <c r="D103" s="104" t="s">
        <v>3295</v>
      </c>
      <c r="E103" s="105"/>
      <c r="F103" s="105"/>
      <c r="G103" s="105"/>
      <c r="H103" s="105"/>
      <c r="I103" s="105"/>
      <c r="J103" s="106">
        <f>J241</f>
        <v>15247.5</v>
      </c>
      <c r="L103" s="103"/>
    </row>
    <row r="104" spans="2:12" s="9" customFormat="1" ht="19.899999999999999" hidden="1" customHeight="1">
      <c r="B104" s="107"/>
      <c r="D104" s="108" t="s">
        <v>3296</v>
      </c>
      <c r="E104" s="109"/>
      <c r="F104" s="109"/>
      <c r="G104" s="109"/>
      <c r="H104" s="109"/>
      <c r="I104" s="109"/>
      <c r="J104" s="110">
        <f>J252</f>
        <v>0</v>
      </c>
      <c r="L104" s="107"/>
    </row>
    <row r="105" spans="2:12" s="8" customFormat="1" ht="24.95" hidden="1" customHeight="1">
      <c r="B105" s="103"/>
      <c r="D105" s="104" t="s">
        <v>3297</v>
      </c>
      <c r="E105" s="105"/>
      <c r="F105" s="105"/>
      <c r="G105" s="105"/>
      <c r="H105" s="105"/>
      <c r="I105" s="105"/>
      <c r="J105" s="106">
        <f>J253</f>
        <v>64096.5</v>
      </c>
      <c r="L105" s="103"/>
    </row>
    <row r="106" spans="2:12" s="9" customFormat="1" ht="19.899999999999999" hidden="1" customHeight="1">
      <c r="B106" s="107"/>
      <c r="D106" s="108" t="s">
        <v>3298</v>
      </c>
      <c r="E106" s="109"/>
      <c r="F106" s="109"/>
      <c r="G106" s="109"/>
      <c r="H106" s="109"/>
      <c r="I106" s="109"/>
      <c r="J106" s="110">
        <f>J272</f>
        <v>0</v>
      </c>
      <c r="L106" s="107"/>
    </row>
    <row r="107" spans="2:12" s="8" customFormat="1" ht="24.95" hidden="1" customHeight="1">
      <c r="B107" s="103"/>
      <c r="D107" s="104" t="s">
        <v>3299</v>
      </c>
      <c r="E107" s="105"/>
      <c r="F107" s="105"/>
      <c r="G107" s="105"/>
      <c r="H107" s="105"/>
      <c r="I107" s="105"/>
      <c r="J107" s="106">
        <f>J273</f>
        <v>9633</v>
      </c>
      <c r="L107" s="103"/>
    </row>
    <row r="108" spans="2:12" s="9" customFormat="1" ht="19.899999999999999" hidden="1" customHeight="1">
      <c r="B108" s="107"/>
      <c r="D108" s="108" t="s">
        <v>3300</v>
      </c>
      <c r="E108" s="109"/>
      <c r="F108" s="109"/>
      <c r="G108" s="109"/>
      <c r="H108" s="109"/>
      <c r="I108" s="109"/>
      <c r="J108" s="110">
        <f>J284</f>
        <v>0</v>
      </c>
      <c r="L108" s="107"/>
    </row>
    <row r="109" spans="2:12" s="8" customFormat="1" ht="24.95" hidden="1" customHeight="1">
      <c r="B109" s="103"/>
      <c r="D109" s="104" t="s">
        <v>3301</v>
      </c>
      <c r="E109" s="105"/>
      <c r="F109" s="105"/>
      <c r="G109" s="105"/>
      <c r="H109" s="105"/>
      <c r="I109" s="105"/>
      <c r="J109" s="106">
        <f>J285</f>
        <v>45600</v>
      </c>
      <c r="L109" s="103"/>
    </row>
    <row r="110" spans="2:12" s="9" customFormat="1" ht="19.899999999999999" hidden="1" customHeight="1">
      <c r="B110" s="107"/>
      <c r="D110" s="108" t="s">
        <v>3302</v>
      </c>
      <c r="E110" s="109"/>
      <c r="F110" s="109"/>
      <c r="G110" s="109"/>
      <c r="H110" s="109"/>
      <c r="I110" s="109"/>
      <c r="J110" s="110">
        <f>J292</f>
        <v>0</v>
      </c>
      <c r="L110" s="107"/>
    </row>
    <row r="111" spans="2:12" s="1" customFormat="1" ht="21.75" hidden="1" customHeight="1">
      <c r="B111" s="31"/>
      <c r="L111" s="31"/>
    </row>
    <row r="112" spans="2:12" s="1" customFormat="1" ht="6.95" hidden="1" customHeight="1">
      <c r="B112" s="43"/>
      <c r="C112" s="44"/>
      <c r="D112" s="44"/>
      <c r="E112" s="44"/>
      <c r="F112" s="44"/>
      <c r="G112" s="44"/>
      <c r="H112" s="44"/>
      <c r="I112" s="44"/>
      <c r="J112" s="44"/>
      <c r="K112" s="44"/>
      <c r="L112" s="31"/>
    </row>
    <row r="113" spans="2:12" hidden="1"/>
    <row r="114" spans="2:12" hidden="1"/>
    <row r="115" spans="2:12" hidden="1"/>
    <row r="116" spans="2:12" s="1" customFormat="1" ht="6.95" customHeight="1">
      <c r="B116" s="45"/>
      <c r="C116" s="46"/>
      <c r="D116" s="46"/>
      <c r="E116" s="46"/>
      <c r="F116" s="46"/>
      <c r="G116" s="46"/>
      <c r="H116" s="46"/>
      <c r="I116" s="46"/>
      <c r="J116" s="46"/>
      <c r="K116" s="46"/>
      <c r="L116" s="31"/>
    </row>
    <row r="117" spans="2:12" s="1" customFormat="1" ht="24.95" customHeight="1">
      <c r="B117" s="31"/>
      <c r="C117" s="20" t="s">
        <v>146</v>
      </c>
      <c r="L117" s="31"/>
    </row>
    <row r="118" spans="2:12" s="1" customFormat="1" ht="6.95" customHeight="1">
      <c r="B118" s="31"/>
      <c r="L118" s="31"/>
    </row>
    <row r="119" spans="2:12" s="1" customFormat="1" ht="12" customHeight="1">
      <c r="B119" s="31"/>
      <c r="C119" s="26" t="s">
        <v>16</v>
      </c>
      <c r="L119" s="31"/>
    </row>
    <row r="120" spans="2:12" s="1" customFormat="1" ht="26.25" customHeight="1">
      <c r="B120" s="31"/>
      <c r="E120" s="228" t="str">
        <f>E7</f>
        <v>STAVEBNÍ ÚPRAVY HASIČSKÉ ZBROJNICE HEŘMANICE - SLEZSKÁ OSTRAVA</v>
      </c>
      <c r="F120" s="229"/>
      <c r="G120" s="229"/>
      <c r="H120" s="229"/>
      <c r="L120" s="31"/>
    </row>
    <row r="121" spans="2:12" s="1" customFormat="1" ht="12" customHeight="1">
      <c r="B121" s="31"/>
      <c r="C121" s="26" t="s">
        <v>128</v>
      </c>
      <c r="L121" s="31"/>
    </row>
    <row r="122" spans="2:12" s="1" customFormat="1" ht="16.5" customHeight="1">
      <c r="B122" s="31"/>
      <c r="E122" s="222" t="str">
        <f>E9</f>
        <v>SO 01 - 6-OBJEKT HZ - VZDUCHOTECHNIKA</v>
      </c>
      <c r="F122" s="227"/>
      <c r="G122" s="227"/>
      <c r="H122" s="227"/>
      <c r="L122" s="31"/>
    </row>
    <row r="123" spans="2:12" s="1" customFormat="1" ht="6.95" customHeight="1">
      <c r="B123" s="31"/>
      <c r="L123" s="31"/>
    </row>
    <row r="124" spans="2:12" s="1" customFormat="1" ht="12" customHeight="1">
      <c r="B124" s="31"/>
      <c r="C124" s="26" t="s">
        <v>20</v>
      </c>
      <c r="F124" s="24" t="str">
        <f>F12</f>
        <v>SLEZSKÁ OSTRAVA</v>
      </c>
      <c r="I124" s="26" t="s">
        <v>22</v>
      </c>
      <c r="J124" s="51" t="str">
        <f>IF(J12="","",J12)</f>
        <v>10. 8. 2023</v>
      </c>
      <c r="L124" s="31"/>
    </row>
    <row r="125" spans="2:12" s="1" customFormat="1" ht="6.95" customHeight="1">
      <c r="B125" s="31"/>
      <c r="L125" s="31"/>
    </row>
    <row r="126" spans="2:12" s="1" customFormat="1" ht="15.2" customHeight="1">
      <c r="B126" s="31"/>
      <c r="C126" s="26" t="s">
        <v>24</v>
      </c>
      <c r="F126" s="24" t="str">
        <f>E15</f>
        <v>SMO - SLEZSKÁ OSTRAVA</v>
      </c>
      <c r="I126" s="26" t="s">
        <v>29</v>
      </c>
      <c r="J126" s="29" t="str">
        <f>E21</f>
        <v>SPAN s.r.o.</v>
      </c>
      <c r="L126" s="31"/>
    </row>
    <row r="127" spans="2:12" s="1" customFormat="1" ht="15.2" customHeight="1">
      <c r="B127" s="31"/>
      <c r="C127" s="26" t="s">
        <v>28</v>
      </c>
      <c r="F127" s="24" t="str">
        <f>IF(E18="","",E18)</f>
        <v>Hydor s.r.o.</v>
      </c>
      <c r="I127" s="26" t="s">
        <v>34</v>
      </c>
      <c r="J127" s="29" t="str">
        <f>E24</f>
        <v>SPAN S.R.O.</v>
      </c>
      <c r="L127" s="31"/>
    </row>
    <row r="128" spans="2:12" s="1" customFormat="1" ht="10.35" customHeight="1">
      <c r="B128" s="31"/>
      <c r="L128" s="31"/>
    </row>
    <row r="129" spans="2:65" s="10" customFormat="1" ht="29.25" customHeight="1">
      <c r="B129" s="111"/>
      <c r="C129" s="112" t="s">
        <v>147</v>
      </c>
      <c r="D129" s="113" t="s">
        <v>62</v>
      </c>
      <c r="E129" s="113" t="s">
        <v>58</v>
      </c>
      <c r="F129" s="113" t="s">
        <v>59</v>
      </c>
      <c r="G129" s="113" t="s">
        <v>148</v>
      </c>
      <c r="H129" s="113" t="s">
        <v>149</v>
      </c>
      <c r="I129" s="113" t="s">
        <v>150</v>
      </c>
      <c r="J129" s="113" t="s">
        <v>132</v>
      </c>
      <c r="K129" s="114" t="s">
        <v>151</v>
      </c>
      <c r="L129" s="111"/>
      <c r="M129" s="58" t="s">
        <v>1</v>
      </c>
      <c r="N129" s="59" t="s">
        <v>41</v>
      </c>
      <c r="O129" s="59" t="s">
        <v>152</v>
      </c>
      <c r="P129" s="59" t="s">
        <v>153</v>
      </c>
      <c r="Q129" s="59" t="s">
        <v>154</v>
      </c>
      <c r="R129" s="59" t="s">
        <v>155</v>
      </c>
      <c r="S129" s="59" t="s">
        <v>156</v>
      </c>
      <c r="T129" s="60" t="s">
        <v>157</v>
      </c>
    </row>
    <row r="130" spans="2:65" s="1" customFormat="1" ht="22.9" customHeight="1">
      <c r="B130" s="31"/>
      <c r="C130" s="63" t="s">
        <v>158</v>
      </c>
      <c r="J130" s="115">
        <f>BK130</f>
        <v>2300406</v>
      </c>
      <c r="L130" s="31"/>
      <c r="M130" s="61"/>
      <c r="N130" s="52"/>
      <c r="O130" s="52"/>
      <c r="P130" s="116">
        <f>P131+P177+P213+P241+P253+P273+P285</f>
        <v>0</v>
      </c>
      <c r="Q130" s="52"/>
      <c r="R130" s="116">
        <f>R131+R177+R213+R241+R253+R273+R285</f>
        <v>7.1399999999999996E-3</v>
      </c>
      <c r="S130" s="52"/>
      <c r="T130" s="117">
        <f>T131+T177+T213+T241+T253+T273+T285</f>
        <v>0</v>
      </c>
      <c r="AT130" s="16" t="s">
        <v>76</v>
      </c>
      <c r="AU130" s="16" t="s">
        <v>134</v>
      </c>
      <c r="BK130" s="118">
        <f>BK131+BK177+BK213+BK241+BK253+BK273+BK285</f>
        <v>2300406</v>
      </c>
    </row>
    <row r="131" spans="2:65" s="11" customFormat="1" ht="25.9" customHeight="1">
      <c r="B131" s="119"/>
      <c r="D131" s="120" t="s">
        <v>76</v>
      </c>
      <c r="E131" s="121" t="s">
        <v>3303</v>
      </c>
      <c r="F131" s="121" t="s">
        <v>3304</v>
      </c>
      <c r="I131" s="122"/>
      <c r="J131" s="123">
        <f>BK131</f>
        <v>684104.5</v>
      </c>
      <c r="L131" s="119"/>
      <c r="M131" s="124"/>
      <c r="P131" s="125">
        <f>SUM(P132:P176)</f>
        <v>0</v>
      </c>
      <c r="R131" s="125">
        <f>SUM(R132:R176)</f>
        <v>1.6000000000000001E-4</v>
      </c>
      <c r="T131" s="126">
        <f>SUM(T132:T176)</f>
        <v>0</v>
      </c>
      <c r="AR131" s="120" t="s">
        <v>87</v>
      </c>
      <c r="AT131" s="127" t="s">
        <v>76</v>
      </c>
      <c r="AU131" s="127" t="s">
        <v>77</v>
      </c>
      <c r="AY131" s="120" t="s">
        <v>161</v>
      </c>
      <c r="BK131" s="128">
        <f>SUM(BK132:BK176)</f>
        <v>684104.5</v>
      </c>
    </row>
    <row r="132" spans="2:65" s="1" customFormat="1" ht="76.349999999999994" customHeight="1">
      <c r="B132" s="31"/>
      <c r="C132" s="131" t="s">
        <v>85</v>
      </c>
      <c r="D132" s="131" t="s">
        <v>164</v>
      </c>
      <c r="E132" s="132" t="s">
        <v>3305</v>
      </c>
      <c r="F132" s="133" t="s">
        <v>3306</v>
      </c>
      <c r="G132" s="134" t="s">
        <v>1665</v>
      </c>
      <c r="H132" s="135">
        <v>1</v>
      </c>
      <c r="I132" s="136">
        <v>24700</v>
      </c>
      <c r="J132" s="137">
        <f t="shared" ref="J132:J175" si="0">ROUND(I132*H132,2)</f>
        <v>24700</v>
      </c>
      <c r="K132" s="133" t="s">
        <v>1</v>
      </c>
      <c r="L132" s="31"/>
      <c r="M132" s="138" t="s">
        <v>1</v>
      </c>
      <c r="N132" s="139" t="s">
        <v>42</v>
      </c>
      <c r="P132" s="140">
        <f t="shared" ref="P132:P175" si="1">O132*H132</f>
        <v>0</v>
      </c>
      <c r="Q132" s="140">
        <v>0</v>
      </c>
      <c r="R132" s="140">
        <f t="shared" ref="R132:R175" si="2">Q132*H132</f>
        <v>0</v>
      </c>
      <c r="S132" s="140">
        <v>0</v>
      </c>
      <c r="T132" s="141">
        <f t="shared" ref="T132:T175" si="3">S132*H132</f>
        <v>0</v>
      </c>
      <c r="AR132" s="142" t="s">
        <v>244</v>
      </c>
      <c r="AT132" s="142" t="s">
        <v>164</v>
      </c>
      <c r="AU132" s="142" t="s">
        <v>85</v>
      </c>
      <c r="AY132" s="16" t="s">
        <v>161</v>
      </c>
      <c r="BE132" s="143">
        <f t="shared" ref="BE132:BE175" si="4">IF(N132="základní",J132,0)</f>
        <v>24700</v>
      </c>
      <c r="BF132" s="143">
        <f t="shared" ref="BF132:BF175" si="5">IF(N132="snížená",J132,0)</f>
        <v>0</v>
      </c>
      <c r="BG132" s="143">
        <f t="shared" ref="BG132:BG175" si="6">IF(N132="zákl. přenesená",J132,0)</f>
        <v>0</v>
      </c>
      <c r="BH132" s="143">
        <f t="shared" ref="BH132:BH175" si="7">IF(N132="sníž. přenesená",J132,0)</f>
        <v>0</v>
      </c>
      <c r="BI132" s="143">
        <f t="shared" ref="BI132:BI175" si="8">IF(N132="nulová",J132,0)</f>
        <v>0</v>
      </c>
      <c r="BJ132" s="16" t="s">
        <v>85</v>
      </c>
      <c r="BK132" s="143">
        <f t="shared" ref="BK132:BK175" si="9">ROUND(I132*H132,2)</f>
        <v>24700</v>
      </c>
      <c r="BL132" s="16" t="s">
        <v>244</v>
      </c>
      <c r="BM132" s="142" t="s">
        <v>87</v>
      </c>
    </row>
    <row r="133" spans="2:65" s="1" customFormat="1" ht="76.349999999999994" customHeight="1">
      <c r="B133" s="31"/>
      <c r="C133" s="173" t="s">
        <v>87</v>
      </c>
      <c r="D133" s="173" t="s">
        <v>614</v>
      </c>
      <c r="E133" s="174" t="s">
        <v>3307</v>
      </c>
      <c r="F133" s="175" t="s">
        <v>3306</v>
      </c>
      <c r="G133" s="176" t="s">
        <v>1665</v>
      </c>
      <c r="H133" s="177">
        <v>1</v>
      </c>
      <c r="I133" s="136">
        <v>256500</v>
      </c>
      <c r="J133" s="178">
        <f t="shared" si="0"/>
        <v>256500</v>
      </c>
      <c r="K133" s="175" t="s">
        <v>1</v>
      </c>
      <c r="L133" s="179"/>
      <c r="M133" s="180" t="s">
        <v>1</v>
      </c>
      <c r="N133" s="181" t="s">
        <v>42</v>
      </c>
      <c r="P133" s="140">
        <f t="shared" si="1"/>
        <v>0</v>
      </c>
      <c r="Q133" s="140">
        <v>0</v>
      </c>
      <c r="R133" s="140">
        <f t="shared" si="2"/>
        <v>0</v>
      </c>
      <c r="S133" s="140">
        <v>0</v>
      </c>
      <c r="T133" s="141">
        <f t="shared" si="3"/>
        <v>0</v>
      </c>
      <c r="AR133" s="142" t="s">
        <v>317</v>
      </c>
      <c r="AT133" s="142" t="s">
        <v>614</v>
      </c>
      <c r="AU133" s="142" t="s">
        <v>85</v>
      </c>
      <c r="AY133" s="16" t="s">
        <v>161</v>
      </c>
      <c r="BE133" s="143">
        <f t="shared" si="4"/>
        <v>256500</v>
      </c>
      <c r="BF133" s="143">
        <f t="shared" si="5"/>
        <v>0</v>
      </c>
      <c r="BG133" s="143">
        <f t="shared" si="6"/>
        <v>0</v>
      </c>
      <c r="BH133" s="143">
        <f t="shared" si="7"/>
        <v>0</v>
      </c>
      <c r="BI133" s="143">
        <f t="shared" si="8"/>
        <v>0</v>
      </c>
      <c r="BJ133" s="16" t="s">
        <v>85</v>
      </c>
      <c r="BK133" s="143">
        <f t="shared" si="9"/>
        <v>256500</v>
      </c>
      <c r="BL133" s="16" t="s">
        <v>244</v>
      </c>
      <c r="BM133" s="142" t="s">
        <v>169</v>
      </c>
    </row>
    <row r="134" spans="2:65" s="1" customFormat="1" ht="66.75" customHeight="1">
      <c r="B134" s="31"/>
      <c r="C134" s="131" t="s">
        <v>181</v>
      </c>
      <c r="D134" s="131" t="s">
        <v>164</v>
      </c>
      <c r="E134" s="132" t="s">
        <v>3308</v>
      </c>
      <c r="F134" s="133" t="s">
        <v>3309</v>
      </c>
      <c r="G134" s="134" t="s">
        <v>1665</v>
      </c>
      <c r="H134" s="135">
        <v>1</v>
      </c>
      <c r="I134" s="136">
        <v>19000</v>
      </c>
      <c r="J134" s="137">
        <f t="shared" si="0"/>
        <v>19000</v>
      </c>
      <c r="K134" s="133" t="s">
        <v>1</v>
      </c>
      <c r="L134" s="31"/>
      <c r="M134" s="138" t="s">
        <v>1</v>
      </c>
      <c r="N134" s="139" t="s">
        <v>42</v>
      </c>
      <c r="P134" s="140">
        <f t="shared" si="1"/>
        <v>0</v>
      </c>
      <c r="Q134" s="140">
        <v>0</v>
      </c>
      <c r="R134" s="140">
        <f t="shared" si="2"/>
        <v>0</v>
      </c>
      <c r="S134" s="140">
        <v>0</v>
      </c>
      <c r="T134" s="141">
        <f t="shared" si="3"/>
        <v>0</v>
      </c>
      <c r="AR134" s="142" t="s">
        <v>244</v>
      </c>
      <c r="AT134" s="142" t="s">
        <v>164</v>
      </c>
      <c r="AU134" s="142" t="s">
        <v>85</v>
      </c>
      <c r="AY134" s="16" t="s">
        <v>161</v>
      </c>
      <c r="BE134" s="143">
        <f t="shared" si="4"/>
        <v>19000</v>
      </c>
      <c r="BF134" s="143">
        <f t="shared" si="5"/>
        <v>0</v>
      </c>
      <c r="BG134" s="143">
        <f t="shared" si="6"/>
        <v>0</v>
      </c>
      <c r="BH134" s="143">
        <f t="shared" si="7"/>
        <v>0</v>
      </c>
      <c r="BI134" s="143">
        <f t="shared" si="8"/>
        <v>0</v>
      </c>
      <c r="BJ134" s="16" t="s">
        <v>85</v>
      </c>
      <c r="BK134" s="143">
        <f t="shared" si="9"/>
        <v>19000</v>
      </c>
      <c r="BL134" s="16" t="s">
        <v>244</v>
      </c>
      <c r="BM134" s="142" t="s">
        <v>195</v>
      </c>
    </row>
    <row r="135" spans="2:65" s="1" customFormat="1" ht="66.75" customHeight="1">
      <c r="B135" s="31"/>
      <c r="C135" s="173" t="s">
        <v>169</v>
      </c>
      <c r="D135" s="173" t="s">
        <v>614</v>
      </c>
      <c r="E135" s="174" t="s">
        <v>3310</v>
      </c>
      <c r="F135" s="175" t="s">
        <v>3309</v>
      </c>
      <c r="G135" s="176" t="s">
        <v>1665</v>
      </c>
      <c r="H135" s="177">
        <v>1</v>
      </c>
      <c r="I135" s="136">
        <v>99750</v>
      </c>
      <c r="J135" s="178">
        <f t="shared" si="0"/>
        <v>99750</v>
      </c>
      <c r="K135" s="175" t="s">
        <v>1</v>
      </c>
      <c r="L135" s="179"/>
      <c r="M135" s="180" t="s">
        <v>1</v>
      </c>
      <c r="N135" s="181" t="s">
        <v>42</v>
      </c>
      <c r="P135" s="140">
        <f t="shared" si="1"/>
        <v>0</v>
      </c>
      <c r="Q135" s="140">
        <v>0</v>
      </c>
      <c r="R135" s="140">
        <f t="shared" si="2"/>
        <v>0</v>
      </c>
      <c r="S135" s="140">
        <v>0</v>
      </c>
      <c r="T135" s="141">
        <f t="shared" si="3"/>
        <v>0</v>
      </c>
      <c r="AR135" s="142" t="s">
        <v>317</v>
      </c>
      <c r="AT135" s="142" t="s">
        <v>614</v>
      </c>
      <c r="AU135" s="142" t="s">
        <v>85</v>
      </c>
      <c r="AY135" s="16" t="s">
        <v>161</v>
      </c>
      <c r="BE135" s="143">
        <f t="shared" si="4"/>
        <v>99750</v>
      </c>
      <c r="BF135" s="143">
        <f t="shared" si="5"/>
        <v>0</v>
      </c>
      <c r="BG135" s="143">
        <f t="shared" si="6"/>
        <v>0</v>
      </c>
      <c r="BH135" s="143">
        <f t="shared" si="7"/>
        <v>0</v>
      </c>
      <c r="BI135" s="143">
        <f t="shared" si="8"/>
        <v>0</v>
      </c>
      <c r="BJ135" s="16" t="s">
        <v>85</v>
      </c>
      <c r="BK135" s="143">
        <f t="shared" si="9"/>
        <v>99750</v>
      </c>
      <c r="BL135" s="16" t="s">
        <v>244</v>
      </c>
      <c r="BM135" s="142" t="s">
        <v>204</v>
      </c>
    </row>
    <row r="136" spans="2:65" s="1" customFormat="1" ht="62.65" customHeight="1">
      <c r="B136" s="31"/>
      <c r="C136" s="131" t="s">
        <v>190</v>
      </c>
      <c r="D136" s="131" t="s">
        <v>164</v>
      </c>
      <c r="E136" s="132" t="s">
        <v>3311</v>
      </c>
      <c r="F136" s="133" t="s">
        <v>3312</v>
      </c>
      <c r="G136" s="134" t="s">
        <v>1665</v>
      </c>
      <c r="H136" s="135">
        <v>4</v>
      </c>
      <c r="I136" s="136">
        <v>855</v>
      </c>
      <c r="J136" s="137">
        <f t="shared" si="0"/>
        <v>3420</v>
      </c>
      <c r="K136" s="133" t="s">
        <v>1</v>
      </c>
      <c r="L136" s="31"/>
      <c r="M136" s="138" t="s">
        <v>1</v>
      </c>
      <c r="N136" s="139" t="s">
        <v>42</v>
      </c>
      <c r="P136" s="140">
        <f t="shared" si="1"/>
        <v>0</v>
      </c>
      <c r="Q136" s="140">
        <v>4.0000000000000003E-5</v>
      </c>
      <c r="R136" s="140">
        <f t="shared" si="2"/>
        <v>1.6000000000000001E-4</v>
      </c>
      <c r="S136" s="140">
        <v>0</v>
      </c>
      <c r="T136" s="141">
        <f t="shared" si="3"/>
        <v>0</v>
      </c>
      <c r="AR136" s="142" t="s">
        <v>244</v>
      </c>
      <c r="AT136" s="142" t="s">
        <v>164</v>
      </c>
      <c r="AU136" s="142" t="s">
        <v>85</v>
      </c>
      <c r="AY136" s="16" t="s">
        <v>161</v>
      </c>
      <c r="BE136" s="143">
        <f t="shared" si="4"/>
        <v>3420</v>
      </c>
      <c r="BF136" s="143">
        <f t="shared" si="5"/>
        <v>0</v>
      </c>
      <c r="BG136" s="143">
        <f t="shared" si="6"/>
        <v>0</v>
      </c>
      <c r="BH136" s="143">
        <f t="shared" si="7"/>
        <v>0</v>
      </c>
      <c r="BI136" s="143">
        <f t="shared" si="8"/>
        <v>0</v>
      </c>
      <c r="BJ136" s="16" t="s">
        <v>85</v>
      </c>
      <c r="BK136" s="143">
        <f t="shared" si="9"/>
        <v>3420</v>
      </c>
      <c r="BL136" s="16" t="s">
        <v>244</v>
      </c>
      <c r="BM136" s="142" t="s">
        <v>213</v>
      </c>
    </row>
    <row r="137" spans="2:65" s="1" customFormat="1" ht="62.65" customHeight="1">
      <c r="B137" s="31"/>
      <c r="C137" s="173" t="s">
        <v>195</v>
      </c>
      <c r="D137" s="173" t="s">
        <v>614</v>
      </c>
      <c r="E137" s="174" t="s">
        <v>3313</v>
      </c>
      <c r="F137" s="175" t="s">
        <v>3312</v>
      </c>
      <c r="G137" s="176" t="s">
        <v>1665</v>
      </c>
      <c r="H137" s="177">
        <v>4</v>
      </c>
      <c r="I137" s="136">
        <v>7600</v>
      </c>
      <c r="J137" s="178">
        <f t="shared" si="0"/>
        <v>30400</v>
      </c>
      <c r="K137" s="175" t="s">
        <v>1</v>
      </c>
      <c r="L137" s="179"/>
      <c r="M137" s="180" t="s">
        <v>1</v>
      </c>
      <c r="N137" s="181" t="s">
        <v>42</v>
      </c>
      <c r="P137" s="140">
        <f t="shared" si="1"/>
        <v>0</v>
      </c>
      <c r="Q137" s="140">
        <v>0</v>
      </c>
      <c r="R137" s="140">
        <f t="shared" si="2"/>
        <v>0</v>
      </c>
      <c r="S137" s="140">
        <v>0</v>
      </c>
      <c r="T137" s="141">
        <f t="shared" si="3"/>
        <v>0</v>
      </c>
      <c r="AR137" s="142" t="s">
        <v>317</v>
      </c>
      <c r="AT137" s="142" t="s">
        <v>614</v>
      </c>
      <c r="AU137" s="142" t="s">
        <v>85</v>
      </c>
      <c r="AY137" s="16" t="s">
        <v>161</v>
      </c>
      <c r="BE137" s="143">
        <f t="shared" si="4"/>
        <v>30400</v>
      </c>
      <c r="BF137" s="143">
        <f t="shared" si="5"/>
        <v>0</v>
      </c>
      <c r="BG137" s="143">
        <f t="shared" si="6"/>
        <v>0</v>
      </c>
      <c r="BH137" s="143">
        <f t="shared" si="7"/>
        <v>0</v>
      </c>
      <c r="BI137" s="143">
        <f t="shared" si="8"/>
        <v>0</v>
      </c>
      <c r="BJ137" s="16" t="s">
        <v>85</v>
      </c>
      <c r="BK137" s="143">
        <f t="shared" si="9"/>
        <v>30400</v>
      </c>
      <c r="BL137" s="16" t="s">
        <v>244</v>
      </c>
      <c r="BM137" s="142" t="s">
        <v>225</v>
      </c>
    </row>
    <row r="138" spans="2:65" s="1" customFormat="1" ht="33" customHeight="1">
      <c r="B138" s="31"/>
      <c r="C138" s="131" t="s">
        <v>200</v>
      </c>
      <c r="D138" s="131" t="s">
        <v>164</v>
      </c>
      <c r="E138" s="132" t="s">
        <v>3314</v>
      </c>
      <c r="F138" s="133" t="s">
        <v>3315</v>
      </c>
      <c r="G138" s="134" t="s">
        <v>1665</v>
      </c>
      <c r="H138" s="135">
        <v>2</v>
      </c>
      <c r="I138" s="136">
        <v>589</v>
      </c>
      <c r="J138" s="137">
        <f t="shared" si="0"/>
        <v>1178</v>
      </c>
      <c r="K138" s="133" t="s">
        <v>1</v>
      </c>
      <c r="L138" s="31"/>
      <c r="M138" s="138" t="s">
        <v>1</v>
      </c>
      <c r="N138" s="139" t="s">
        <v>42</v>
      </c>
      <c r="P138" s="140">
        <f t="shared" si="1"/>
        <v>0</v>
      </c>
      <c r="Q138" s="140">
        <v>0</v>
      </c>
      <c r="R138" s="140">
        <f t="shared" si="2"/>
        <v>0</v>
      </c>
      <c r="S138" s="140">
        <v>0</v>
      </c>
      <c r="T138" s="141">
        <f t="shared" si="3"/>
        <v>0</v>
      </c>
      <c r="AR138" s="142" t="s">
        <v>244</v>
      </c>
      <c r="AT138" s="142" t="s">
        <v>164</v>
      </c>
      <c r="AU138" s="142" t="s">
        <v>85</v>
      </c>
      <c r="AY138" s="16" t="s">
        <v>161</v>
      </c>
      <c r="BE138" s="143">
        <f t="shared" si="4"/>
        <v>1178</v>
      </c>
      <c r="BF138" s="143">
        <f t="shared" si="5"/>
        <v>0</v>
      </c>
      <c r="BG138" s="143">
        <f t="shared" si="6"/>
        <v>0</v>
      </c>
      <c r="BH138" s="143">
        <f t="shared" si="7"/>
        <v>0</v>
      </c>
      <c r="BI138" s="143">
        <f t="shared" si="8"/>
        <v>0</v>
      </c>
      <c r="BJ138" s="16" t="s">
        <v>85</v>
      </c>
      <c r="BK138" s="143">
        <f t="shared" si="9"/>
        <v>1178</v>
      </c>
      <c r="BL138" s="16" t="s">
        <v>244</v>
      </c>
      <c r="BM138" s="142" t="s">
        <v>234</v>
      </c>
    </row>
    <row r="139" spans="2:65" s="1" customFormat="1" ht="33" customHeight="1">
      <c r="B139" s="31"/>
      <c r="C139" s="173" t="s">
        <v>204</v>
      </c>
      <c r="D139" s="173" t="s">
        <v>614</v>
      </c>
      <c r="E139" s="174" t="s">
        <v>3316</v>
      </c>
      <c r="F139" s="175" t="s">
        <v>3315</v>
      </c>
      <c r="G139" s="176" t="s">
        <v>1665</v>
      </c>
      <c r="H139" s="177">
        <v>2</v>
      </c>
      <c r="I139" s="136">
        <v>2612.5</v>
      </c>
      <c r="J139" s="178">
        <f t="shared" si="0"/>
        <v>5225</v>
      </c>
      <c r="K139" s="175" t="s">
        <v>1</v>
      </c>
      <c r="L139" s="179"/>
      <c r="M139" s="180" t="s">
        <v>1</v>
      </c>
      <c r="N139" s="181" t="s">
        <v>42</v>
      </c>
      <c r="P139" s="140">
        <f t="shared" si="1"/>
        <v>0</v>
      </c>
      <c r="Q139" s="140">
        <v>0</v>
      </c>
      <c r="R139" s="140">
        <f t="shared" si="2"/>
        <v>0</v>
      </c>
      <c r="S139" s="140">
        <v>0</v>
      </c>
      <c r="T139" s="141">
        <f t="shared" si="3"/>
        <v>0</v>
      </c>
      <c r="AR139" s="142" t="s">
        <v>317</v>
      </c>
      <c r="AT139" s="142" t="s">
        <v>614</v>
      </c>
      <c r="AU139" s="142" t="s">
        <v>85</v>
      </c>
      <c r="AY139" s="16" t="s">
        <v>161</v>
      </c>
      <c r="BE139" s="143">
        <f t="shared" si="4"/>
        <v>5225</v>
      </c>
      <c r="BF139" s="143">
        <f t="shared" si="5"/>
        <v>0</v>
      </c>
      <c r="BG139" s="143">
        <f t="shared" si="6"/>
        <v>0</v>
      </c>
      <c r="BH139" s="143">
        <f t="shared" si="7"/>
        <v>0</v>
      </c>
      <c r="BI139" s="143">
        <f t="shared" si="8"/>
        <v>0</v>
      </c>
      <c r="BJ139" s="16" t="s">
        <v>85</v>
      </c>
      <c r="BK139" s="143">
        <f t="shared" si="9"/>
        <v>5225</v>
      </c>
      <c r="BL139" s="16" t="s">
        <v>244</v>
      </c>
      <c r="BM139" s="142" t="s">
        <v>244</v>
      </c>
    </row>
    <row r="140" spans="2:65" s="1" customFormat="1" ht="66.75" customHeight="1">
      <c r="B140" s="31"/>
      <c r="C140" s="131" t="s">
        <v>162</v>
      </c>
      <c r="D140" s="131" t="s">
        <v>164</v>
      </c>
      <c r="E140" s="132" t="s">
        <v>3317</v>
      </c>
      <c r="F140" s="133" t="s">
        <v>3318</v>
      </c>
      <c r="G140" s="134" t="s">
        <v>1665</v>
      </c>
      <c r="H140" s="135">
        <v>8</v>
      </c>
      <c r="I140" s="136">
        <v>380</v>
      </c>
      <c r="J140" s="137">
        <f t="shared" si="0"/>
        <v>3040</v>
      </c>
      <c r="K140" s="133" t="s">
        <v>1</v>
      </c>
      <c r="L140" s="31"/>
      <c r="M140" s="138" t="s">
        <v>1</v>
      </c>
      <c r="N140" s="139" t="s">
        <v>42</v>
      </c>
      <c r="P140" s="140">
        <f t="shared" si="1"/>
        <v>0</v>
      </c>
      <c r="Q140" s="140">
        <v>0</v>
      </c>
      <c r="R140" s="140">
        <f t="shared" si="2"/>
        <v>0</v>
      </c>
      <c r="S140" s="140">
        <v>0</v>
      </c>
      <c r="T140" s="141">
        <f t="shared" si="3"/>
        <v>0</v>
      </c>
      <c r="AR140" s="142" t="s">
        <v>244</v>
      </c>
      <c r="AT140" s="142" t="s">
        <v>164</v>
      </c>
      <c r="AU140" s="142" t="s">
        <v>85</v>
      </c>
      <c r="AY140" s="16" t="s">
        <v>161</v>
      </c>
      <c r="BE140" s="143">
        <f t="shared" si="4"/>
        <v>3040</v>
      </c>
      <c r="BF140" s="143">
        <f t="shared" si="5"/>
        <v>0</v>
      </c>
      <c r="BG140" s="143">
        <f t="shared" si="6"/>
        <v>0</v>
      </c>
      <c r="BH140" s="143">
        <f t="shared" si="7"/>
        <v>0</v>
      </c>
      <c r="BI140" s="143">
        <f t="shared" si="8"/>
        <v>0</v>
      </c>
      <c r="BJ140" s="16" t="s">
        <v>85</v>
      </c>
      <c r="BK140" s="143">
        <f t="shared" si="9"/>
        <v>3040</v>
      </c>
      <c r="BL140" s="16" t="s">
        <v>244</v>
      </c>
      <c r="BM140" s="142" t="s">
        <v>255</v>
      </c>
    </row>
    <row r="141" spans="2:65" s="1" customFormat="1" ht="66.75" customHeight="1">
      <c r="B141" s="31"/>
      <c r="C141" s="173" t="s">
        <v>213</v>
      </c>
      <c r="D141" s="173" t="s">
        <v>614</v>
      </c>
      <c r="E141" s="174" t="s">
        <v>3319</v>
      </c>
      <c r="F141" s="175" t="s">
        <v>3318</v>
      </c>
      <c r="G141" s="176" t="s">
        <v>1665</v>
      </c>
      <c r="H141" s="177">
        <v>8</v>
      </c>
      <c r="I141" s="136">
        <v>3230</v>
      </c>
      <c r="J141" s="178">
        <f t="shared" si="0"/>
        <v>25840</v>
      </c>
      <c r="K141" s="175" t="s">
        <v>1</v>
      </c>
      <c r="L141" s="179"/>
      <c r="M141" s="180" t="s">
        <v>1</v>
      </c>
      <c r="N141" s="181" t="s">
        <v>42</v>
      </c>
      <c r="P141" s="140">
        <f t="shared" si="1"/>
        <v>0</v>
      </c>
      <c r="Q141" s="140">
        <v>0</v>
      </c>
      <c r="R141" s="140">
        <f t="shared" si="2"/>
        <v>0</v>
      </c>
      <c r="S141" s="140">
        <v>0</v>
      </c>
      <c r="T141" s="141">
        <f t="shared" si="3"/>
        <v>0</v>
      </c>
      <c r="AR141" s="142" t="s">
        <v>317</v>
      </c>
      <c r="AT141" s="142" t="s">
        <v>614</v>
      </c>
      <c r="AU141" s="142" t="s">
        <v>85</v>
      </c>
      <c r="AY141" s="16" t="s">
        <v>161</v>
      </c>
      <c r="BE141" s="143">
        <f t="shared" si="4"/>
        <v>25840</v>
      </c>
      <c r="BF141" s="143">
        <f t="shared" si="5"/>
        <v>0</v>
      </c>
      <c r="BG141" s="143">
        <f t="shared" si="6"/>
        <v>0</v>
      </c>
      <c r="BH141" s="143">
        <f t="shared" si="7"/>
        <v>0</v>
      </c>
      <c r="BI141" s="143">
        <f t="shared" si="8"/>
        <v>0</v>
      </c>
      <c r="BJ141" s="16" t="s">
        <v>85</v>
      </c>
      <c r="BK141" s="143">
        <f t="shared" si="9"/>
        <v>25840</v>
      </c>
      <c r="BL141" s="16" t="s">
        <v>244</v>
      </c>
      <c r="BM141" s="142" t="s">
        <v>264</v>
      </c>
    </row>
    <row r="142" spans="2:65" s="1" customFormat="1" ht="66.75" customHeight="1">
      <c r="B142" s="31"/>
      <c r="C142" s="131" t="s">
        <v>220</v>
      </c>
      <c r="D142" s="131" t="s">
        <v>164</v>
      </c>
      <c r="E142" s="132" t="s">
        <v>3320</v>
      </c>
      <c r="F142" s="133" t="s">
        <v>3321</v>
      </c>
      <c r="G142" s="134" t="s">
        <v>1665</v>
      </c>
      <c r="H142" s="135">
        <v>4</v>
      </c>
      <c r="I142" s="136">
        <v>285</v>
      </c>
      <c r="J142" s="137">
        <f t="shared" si="0"/>
        <v>1140</v>
      </c>
      <c r="K142" s="133" t="s">
        <v>1</v>
      </c>
      <c r="L142" s="31"/>
      <c r="M142" s="138" t="s">
        <v>1</v>
      </c>
      <c r="N142" s="139" t="s">
        <v>42</v>
      </c>
      <c r="P142" s="140">
        <f t="shared" si="1"/>
        <v>0</v>
      </c>
      <c r="Q142" s="140">
        <v>0</v>
      </c>
      <c r="R142" s="140">
        <f t="shared" si="2"/>
        <v>0</v>
      </c>
      <c r="S142" s="140">
        <v>0</v>
      </c>
      <c r="T142" s="141">
        <f t="shared" si="3"/>
        <v>0</v>
      </c>
      <c r="AR142" s="142" t="s">
        <v>244</v>
      </c>
      <c r="AT142" s="142" t="s">
        <v>164</v>
      </c>
      <c r="AU142" s="142" t="s">
        <v>85</v>
      </c>
      <c r="AY142" s="16" t="s">
        <v>161</v>
      </c>
      <c r="BE142" s="143">
        <f t="shared" si="4"/>
        <v>1140</v>
      </c>
      <c r="BF142" s="143">
        <f t="shared" si="5"/>
        <v>0</v>
      </c>
      <c r="BG142" s="143">
        <f t="shared" si="6"/>
        <v>0</v>
      </c>
      <c r="BH142" s="143">
        <f t="shared" si="7"/>
        <v>0</v>
      </c>
      <c r="BI142" s="143">
        <f t="shared" si="8"/>
        <v>0</v>
      </c>
      <c r="BJ142" s="16" t="s">
        <v>85</v>
      </c>
      <c r="BK142" s="143">
        <f t="shared" si="9"/>
        <v>1140</v>
      </c>
      <c r="BL142" s="16" t="s">
        <v>244</v>
      </c>
      <c r="BM142" s="142" t="s">
        <v>274</v>
      </c>
    </row>
    <row r="143" spans="2:65" s="1" customFormat="1" ht="66.75" customHeight="1">
      <c r="B143" s="31"/>
      <c r="C143" s="173" t="s">
        <v>225</v>
      </c>
      <c r="D143" s="173" t="s">
        <v>614</v>
      </c>
      <c r="E143" s="174" t="s">
        <v>3322</v>
      </c>
      <c r="F143" s="175" t="s">
        <v>3321</v>
      </c>
      <c r="G143" s="176" t="s">
        <v>1665</v>
      </c>
      <c r="H143" s="177">
        <v>4</v>
      </c>
      <c r="I143" s="136">
        <v>3325</v>
      </c>
      <c r="J143" s="178">
        <f t="shared" si="0"/>
        <v>13300</v>
      </c>
      <c r="K143" s="175" t="s">
        <v>1</v>
      </c>
      <c r="L143" s="179"/>
      <c r="M143" s="180" t="s">
        <v>1</v>
      </c>
      <c r="N143" s="181" t="s">
        <v>42</v>
      </c>
      <c r="P143" s="140">
        <f t="shared" si="1"/>
        <v>0</v>
      </c>
      <c r="Q143" s="140">
        <v>0</v>
      </c>
      <c r="R143" s="140">
        <f t="shared" si="2"/>
        <v>0</v>
      </c>
      <c r="S143" s="140">
        <v>0</v>
      </c>
      <c r="T143" s="141">
        <f t="shared" si="3"/>
        <v>0</v>
      </c>
      <c r="AR143" s="142" t="s">
        <v>317</v>
      </c>
      <c r="AT143" s="142" t="s">
        <v>614</v>
      </c>
      <c r="AU143" s="142" t="s">
        <v>85</v>
      </c>
      <c r="AY143" s="16" t="s">
        <v>161</v>
      </c>
      <c r="BE143" s="143">
        <f t="shared" si="4"/>
        <v>13300</v>
      </c>
      <c r="BF143" s="143">
        <f t="shared" si="5"/>
        <v>0</v>
      </c>
      <c r="BG143" s="143">
        <f t="shared" si="6"/>
        <v>0</v>
      </c>
      <c r="BH143" s="143">
        <f t="shared" si="7"/>
        <v>0</v>
      </c>
      <c r="BI143" s="143">
        <f t="shared" si="8"/>
        <v>0</v>
      </c>
      <c r="BJ143" s="16" t="s">
        <v>85</v>
      </c>
      <c r="BK143" s="143">
        <f t="shared" si="9"/>
        <v>13300</v>
      </c>
      <c r="BL143" s="16" t="s">
        <v>244</v>
      </c>
      <c r="BM143" s="142" t="s">
        <v>282</v>
      </c>
    </row>
    <row r="144" spans="2:65" s="1" customFormat="1" ht="33" customHeight="1">
      <c r="B144" s="31"/>
      <c r="C144" s="131" t="s">
        <v>229</v>
      </c>
      <c r="D144" s="131" t="s">
        <v>164</v>
      </c>
      <c r="E144" s="132" t="s">
        <v>3323</v>
      </c>
      <c r="F144" s="133" t="s">
        <v>3324</v>
      </c>
      <c r="G144" s="134" t="s">
        <v>1665</v>
      </c>
      <c r="H144" s="135">
        <v>3</v>
      </c>
      <c r="I144" s="136">
        <v>95</v>
      </c>
      <c r="J144" s="137">
        <f t="shared" si="0"/>
        <v>285</v>
      </c>
      <c r="K144" s="133" t="s">
        <v>1</v>
      </c>
      <c r="L144" s="31"/>
      <c r="M144" s="138" t="s">
        <v>1</v>
      </c>
      <c r="N144" s="139" t="s">
        <v>42</v>
      </c>
      <c r="P144" s="140">
        <f t="shared" si="1"/>
        <v>0</v>
      </c>
      <c r="Q144" s="140">
        <v>0</v>
      </c>
      <c r="R144" s="140">
        <f t="shared" si="2"/>
        <v>0</v>
      </c>
      <c r="S144" s="140">
        <v>0</v>
      </c>
      <c r="T144" s="141">
        <f t="shared" si="3"/>
        <v>0</v>
      </c>
      <c r="AR144" s="142" t="s">
        <v>244</v>
      </c>
      <c r="AT144" s="142" t="s">
        <v>164</v>
      </c>
      <c r="AU144" s="142" t="s">
        <v>85</v>
      </c>
      <c r="AY144" s="16" t="s">
        <v>161</v>
      </c>
      <c r="BE144" s="143">
        <f t="shared" si="4"/>
        <v>285</v>
      </c>
      <c r="BF144" s="143">
        <f t="shared" si="5"/>
        <v>0</v>
      </c>
      <c r="BG144" s="143">
        <f t="shared" si="6"/>
        <v>0</v>
      </c>
      <c r="BH144" s="143">
        <f t="shared" si="7"/>
        <v>0</v>
      </c>
      <c r="BI144" s="143">
        <f t="shared" si="8"/>
        <v>0</v>
      </c>
      <c r="BJ144" s="16" t="s">
        <v>85</v>
      </c>
      <c r="BK144" s="143">
        <f t="shared" si="9"/>
        <v>285</v>
      </c>
      <c r="BL144" s="16" t="s">
        <v>244</v>
      </c>
      <c r="BM144" s="142" t="s">
        <v>290</v>
      </c>
    </row>
    <row r="145" spans="2:65" s="1" customFormat="1" ht="33" customHeight="1">
      <c r="B145" s="31"/>
      <c r="C145" s="173" t="s">
        <v>234</v>
      </c>
      <c r="D145" s="173" t="s">
        <v>614</v>
      </c>
      <c r="E145" s="174" t="s">
        <v>3325</v>
      </c>
      <c r="F145" s="175" t="s">
        <v>3324</v>
      </c>
      <c r="G145" s="176" t="s">
        <v>1665</v>
      </c>
      <c r="H145" s="177">
        <v>3</v>
      </c>
      <c r="I145" s="136">
        <v>380</v>
      </c>
      <c r="J145" s="178">
        <f t="shared" si="0"/>
        <v>1140</v>
      </c>
      <c r="K145" s="175" t="s">
        <v>1</v>
      </c>
      <c r="L145" s="179"/>
      <c r="M145" s="180" t="s">
        <v>1</v>
      </c>
      <c r="N145" s="181" t="s">
        <v>42</v>
      </c>
      <c r="P145" s="140">
        <f t="shared" si="1"/>
        <v>0</v>
      </c>
      <c r="Q145" s="140">
        <v>0</v>
      </c>
      <c r="R145" s="140">
        <f t="shared" si="2"/>
        <v>0</v>
      </c>
      <c r="S145" s="140">
        <v>0</v>
      </c>
      <c r="T145" s="141">
        <f t="shared" si="3"/>
        <v>0</v>
      </c>
      <c r="AR145" s="142" t="s">
        <v>317</v>
      </c>
      <c r="AT145" s="142" t="s">
        <v>614</v>
      </c>
      <c r="AU145" s="142" t="s">
        <v>85</v>
      </c>
      <c r="AY145" s="16" t="s">
        <v>161</v>
      </c>
      <c r="BE145" s="143">
        <f t="shared" si="4"/>
        <v>1140</v>
      </c>
      <c r="BF145" s="143">
        <f t="shared" si="5"/>
        <v>0</v>
      </c>
      <c r="BG145" s="143">
        <f t="shared" si="6"/>
        <v>0</v>
      </c>
      <c r="BH145" s="143">
        <f t="shared" si="7"/>
        <v>0</v>
      </c>
      <c r="BI145" s="143">
        <f t="shared" si="8"/>
        <v>0</v>
      </c>
      <c r="BJ145" s="16" t="s">
        <v>85</v>
      </c>
      <c r="BK145" s="143">
        <f t="shared" si="9"/>
        <v>1140</v>
      </c>
      <c r="BL145" s="16" t="s">
        <v>244</v>
      </c>
      <c r="BM145" s="142" t="s">
        <v>298</v>
      </c>
    </row>
    <row r="146" spans="2:65" s="1" customFormat="1" ht="33" customHeight="1">
      <c r="B146" s="31"/>
      <c r="C146" s="131" t="s">
        <v>8</v>
      </c>
      <c r="D146" s="131" t="s">
        <v>164</v>
      </c>
      <c r="E146" s="132" t="s">
        <v>3326</v>
      </c>
      <c r="F146" s="133" t="s">
        <v>3327</v>
      </c>
      <c r="G146" s="134" t="s">
        <v>1665</v>
      </c>
      <c r="H146" s="135">
        <v>2</v>
      </c>
      <c r="I146" s="136">
        <v>95</v>
      </c>
      <c r="J146" s="137">
        <f t="shared" si="0"/>
        <v>190</v>
      </c>
      <c r="K146" s="133" t="s">
        <v>1</v>
      </c>
      <c r="L146" s="31"/>
      <c r="M146" s="138" t="s">
        <v>1</v>
      </c>
      <c r="N146" s="139" t="s">
        <v>42</v>
      </c>
      <c r="P146" s="140">
        <f t="shared" si="1"/>
        <v>0</v>
      </c>
      <c r="Q146" s="140">
        <v>0</v>
      </c>
      <c r="R146" s="140">
        <f t="shared" si="2"/>
        <v>0</v>
      </c>
      <c r="S146" s="140">
        <v>0</v>
      </c>
      <c r="T146" s="141">
        <f t="shared" si="3"/>
        <v>0</v>
      </c>
      <c r="AR146" s="142" t="s">
        <v>244</v>
      </c>
      <c r="AT146" s="142" t="s">
        <v>164</v>
      </c>
      <c r="AU146" s="142" t="s">
        <v>85</v>
      </c>
      <c r="AY146" s="16" t="s">
        <v>161</v>
      </c>
      <c r="BE146" s="143">
        <f t="shared" si="4"/>
        <v>190</v>
      </c>
      <c r="BF146" s="143">
        <f t="shared" si="5"/>
        <v>0</v>
      </c>
      <c r="BG146" s="143">
        <f t="shared" si="6"/>
        <v>0</v>
      </c>
      <c r="BH146" s="143">
        <f t="shared" si="7"/>
        <v>0</v>
      </c>
      <c r="BI146" s="143">
        <f t="shared" si="8"/>
        <v>0</v>
      </c>
      <c r="BJ146" s="16" t="s">
        <v>85</v>
      </c>
      <c r="BK146" s="143">
        <f t="shared" si="9"/>
        <v>190</v>
      </c>
      <c r="BL146" s="16" t="s">
        <v>244</v>
      </c>
      <c r="BM146" s="142" t="s">
        <v>307</v>
      </c>
    </row>
    <row r="147" spans="2:65" s="1" customFormat="1" ht="33" customHeight="1">
      <c r="B147" s="31"/>
      <c r="C147" s="173" t="s">
        <v>244</v>
      </c>
      <c r="D147" s="173" t="s">
        <v>614</v>
      </c>
      <c r="E147" s="174" t="s">
        <v>3328</v>
      </c>
      <c r="F147" s="175" t="s">
        <v>3327</v>
      </c>
      <c r="G147" s="176" t="s">
        <v>1665</v>
      </c>
      <c r="H147" s="177">
        <v>2</v>
      </c>
      <c r="I147" s="136">
        <v>275.5</v>
      </c>
      <c r="J147" s="178">
        <f t="shared" si="0"/>
        <v>551</v>
      </c>
      <c r="K147" s="175" t="s">
        <v>1</v>
      </c>
      <c r="L147" s="179"/>
      <c r="M147" s="180" t="s">
        <v>1</v>
      </c>
      <c r="N147" s="181" t="s">
        <v>42</v>
      </c>
      <c r="P147" s="140">
        <f t="shared" si="1"/>
        <v>0</v>
      </c>
      <c r="Q147" s="140">
        <v>0</v>
      </c>
      <c r="R147" s="140">
        <f t="shared" si="2"/>
        <v>0</v>
      </c>
      <c r="S147" s="140">
        <v>0</v>
      </c>
      <c r="T147" s="141">
        <f t="shared" si="3"/>
        <v>0</v>
      </c>
      <c r="AR147" s="142" t="s">
        <v>317</v>
      </c>
      <c r="AT147" s="142" t="s">
        <v>614</v>
      </c>
      <c r="AU147" s="142" t="s">
        <v>85</v>
      </c>
      <c r="AY147" s="16" t="s">
        <v>161</v>
      </c>
      <c r="BE147" s="143">
        <f t="shared" si="4"/>
        <v>551</v>
      </c>
      <c r="BF147" s="143">
        <f t="shared" si="5"/>
        <v>0</v>
      </c>
      <c r="BG147" s="143">
        <f t="shared" si="6"/>
        <v>0</v>
      </c>
      <c r="BH147" s="143">
        <f t="shared" si="7"/>
        <v>0</v>
      </c>
      <c r="BI147" s="143">
        <f t="shared" si="8"/>
        <v>0</v>
      </c>
      <c r="BJ147" s="16" t="s">
        <v>85</v>
      </c>
      <c r="BK147" s="143">
        <f t="shared" si="9"/>
        <v>551</v>
      </c>
      <c r="BL147" s="16" t="s">
        <v>244</v>
      </c>
      <c r="BM147" s="142" t="s">
        <v>317</v>
      </c>
    </row>
    <row r="148" spans="2:65" s="1" customFormat="1" ht="33" customHeight="1">
      <c r="B148" s="31"/>
      <c r="C148" s="131" t="s">
        <v>249</v>
      </c>
      <c r="D148" s="131" t="s">
        <v>164</v>
      </c>
      <c r="E148" s="132" t="s">
        <v>3329</v>
      </c>
      <c r="F148" s="133" t="s">
        <v>3330</v>
      </c>
      <c r="G148" s="134" t="s">
        <v>1665</v>
      </c>
      <c r="H148" s="135">
        <v>1</v>
      </c>
      <c r="I148" s="136">
        <v>95</v>
      </c>
      <c r="J148" s="137">
        <f t="shared" si="0"/>
        <v>95</v>
      </c>
      <c r="K148" s="133" t="s">
        <v>1</v>
      </c>
      <c r="L148" s="31"/>
      <c r="M148" s="138" t="s">
        <v>1</v>
      </c>
      <c r="N148" s="139" t="s">
        <v>42</v>
      </c>
      <c r="P148" s="140">
        <f t="shared" si="1"/>
        <v>0</v>
      </c>
      <c r="Q148" s="140">
        <v>0</v>
      </c>
      <c r="R148" s="140">
        <f t="shared" si="2"/>
        <v>0</v>
      </c>
      <c r="S148" s="140">
        <v>0</v>
      </c>
      <c r="T148" s="141">
        <f t="shared" si="3"/>
        <v>0</v>
      </c>
      <c r="AR148" s="142" t="s">
        <v>244</v>
      </c>
      <c r="AT148" s="142" t="s">
        <v>164</v>
      </c>
      <c r="AU148" s="142" t="s">
        <v>85</v>
      </c>
      <c r="AY148" s="16" t="s">
        <v>161</v>
      </c>
      <c r="BE148" s="143">
        <f t="shared" si="4"/>
        <v>95</v>
      </c>
      <c r="BF148" s="143">
        <f t="shared" si="5"/>
        <v>0</v>
      </c>
      <c r="BG148" s="143">
        <f t="shared" si="6"/>
        <v>0</v>
      </c>
      <c r="BH148" s="143">
        <f t="shared" si="7"/>
        <v>0</v>
      </c>
      <c r="BI148" s="143">
        <f t="shared" si="8"/>
        <v>0</v>
      </c>
      <c r="BJ148" s="16" t="s">
        <v>85</v>
      </c>
      <c r="BK148" s="143">
        <f t="shared" si="9"/>
        <v>95</v>
      </c>
      <c r="BL148" s="16" t="s">
        <v>244</v>
      </c>
      <c r="BM148" s="142" t="s">
        <v>329</v>
      </c>
    </row>
    <row r="149" spans="2:65" s="1" customFormat="1" ht="33" customHeight="1">
      <c r="B149" s="31"/>
      <c r="C149" s="173" t="s">
        <v>255</v>
      </c>
      <c r="D149" s="173" t="s">
        <v>614</v>
      </c>
      <c r="E149" s="174" t="s">
        <v>3331</v>
      </c>
      <c r="F149" s="175" t="s">
        <v>3330</v>
      </c>
      <c r="G149" s="176" t="s">
        <v>1665</v>
      </c>
      <c r="H149" s="177">
        <v>1</v>
      </c>
      <c r="I149" s="136">
        <v>266</v>
      </c>
      <c r="J149" s="178">
        <f t="shared" si="0"/>
        <v>266</v>
      </c>
      <c r="K149" s="175" t="s">
        <v>1</v>
      </c>
      <c r="L149" s="179"/>
      <c r="M149" s="180" t="s">
        <v>1</v>
      </c>
      <c r="N149" s="181" t="s">
        <v>42</v>
      </c>
      <c r="P149" s="140">
        <f t="shared" si="1"/>
        <v>0</v>
      </c>
      <c r="Q149" s="140">
        <v>0</v>
      </c>
      <c r="R149" s="140">
        <f t="shared" si="2"/>
        <v>0</v>
      </c>
      <c r="S149" s="140">
        <v>0</v>
      </c>
      <c r="T149" s="141">
        <f t="shared" si="3"/>
        <v>0</v>
      </c>
      <c r="AR149" s="142" t="s">
        <v>317</v>
      </c>
      <c r="AT149" s="142" t="s">
        <v>614</v>
      </c>
      <c r="AU149" s="142" t="s">
        <v>85</v>
      </c>
      <c r="AY149" s="16" t="s">
        <v>161</v>
      </c>
      <c r="BE149" s="143">
        <f t="shared" si="4"/>
        <v>266</v>
      </c>
      <c r="BF149" s="143">
        <f t="shared" si="5"/>
        <v>0</v>
      </c>
      <c r="BG149" s="143">
        <f t="shared" si="6"/>
        <v>0</v>
      </c>
      <c r="BH149" s="143">
        <f t="shared" si="7"/>
        <v>0</v>
      </c>
      <c r="BI149" s="143">
        <f t="shared" si="8"/>
        <v>0</v>
      </c>
      <c r="BJ149" s="16" t="s">
        <v>85</v>
      </c>
      <c r="BK149" s="143">
        <f t="shared" si="9"/>
        <v>266</v>
      </c>
      <c r="BL149" s="16" t="s">
        <v>244</v>
      </c>
      <c r="BM149" s="142" t="s">
        <v>343</v>
      </c>
    </row>
    <row r="150" spans="2:65" s="1" customFormat="1" ht="24.2" customHeight="1">
      <c r="B150" s="31"/>
      <c r="C150" s="131" t="s">
        <v>260</v>
      </c>
      <c r="D150" s="131" t="s">
        <v>164</v>
      </c>
      <c r="E150" s="132" t="s">
        <v>3332</v>
      </c>
      <c r="F150" s="133" t="s">
        <v>3333</v>
      </c>
      <c r="G150" s="134" t="s">
        <v>1665</v>
      </c>
      <c r="H150" s="135">
        <v>1</v>
      </c>
      <c r="I150" s="136">
        <v>237.5</v>
      </c>
      <c r="J150" s="137">
        <f t="shared" si="0"/>
        <v>237.5</v>
      </c>
      <c r="K150" s="133" t="s">
        <v>1</v>
      </c>
      <c r="L150" s="31"/>
      <c r="M150" s="138" t="s">
        <v>1</v>
      </c>
      <c r="N150" s="139" t="s">
        <v>42</v>
      </c>
      <c r="P150" s="140">
        <f t="shared" si="1"/>
        <v>0</v>
      </c>
      <c r="Q150" s="140">
        <v>0</v>
      </c>
      <c r="R150" s="140">
        <f t="shared" si="2"/>
        <v>0</v>
      </c>
      <c r="S150" s="140">
        <v>0</v>
      </c>
      <c r="T150" s="141">
        <f t="shared" si="3"/>
        <v>0</v>
      </c>
      <c r="AR150" s="142" t="s">
        <v>244</v>
      </c>
      <c r="AT150" s="142" t="s">
        <v>164</v>
      </c>
      <c r="AU150" s="142" t="s">
        <v>85</v>
      </c>
      <c r="AY150" s="16" t="s">
        <v>161</v>
      </c>
      <c r="BE150" s="143">
        <f t="shared" si="4"/>
        <v>237.5</v>
      </c>
      <c r="BF150" s="143">
        <f t="shared" si="5"/>
        <v>0</v>
      </c>
      <c r="BG150" s="143">
        <f t="shared" si="6"/>
        <v>0</v>
      </c>
      <c r="BH150" s="143">
        <f t="shared" si="7"/>
        <v>0</v>
      </c>
      <c r="BI150" s="143">
        <f t="shared" si="8"/>
        <v>0</v>
      </c>
      <c r="BJ150" s="16" t="s">
        <v>85</v>
      </c>
      <c r="BK150" s="143">
        <f t="shared" si="9"/>
        <v>237.5</v>
      </c>
      <c r="BL150" s="16" t="s">
        <v>244</v>
      </c>
      <c r="BM150" s="142" t="s">
        <v>354</v>
      </c>
    </row>
    <row r="151" spans="2:65" s="1" customFormat="1" ht="24.2" customHeight="1">
      <c r="B151" s="31"/>
      <c r="C151" s="173" t="s">
        <v>264</v>
      </c>
      <c r="D151" s="173" t="s">
        <v>614</v>
      </c>
      <c r="E151" s="174" t="s">
        <v>3334</v>
      </c>
      <c r="F151" s="175" t="s">
        <v>3333</v>
      </c>
      <c r="G151" s="176" t="s">
        <v>1665</v>
      </c>
      <c r="H151" s="177">
        <v>1</v>
      </c>
      <c r="I151" s="136">
        <v>1045</v>
      </c>
      <c r="J151" s="178">
        <f t="shared" si="0"/>
        <v>1045</v>
      </c>
      <c r="K151" s="175" t="s">
        <v>1</v>
      </c>
      <c r="L151" s="179"/>
      <c r="M151" s="180" t="s">
        <v>1</v>
      </c>
      <c r="N151" s="181" t="s">
        <v>42</v>
      </c>
      <c r="P151" s="140">
        <f t="shared" si="1"/>
        <v>0</v>
      </c>
      <c r="Q151" s="140">
        <v>0</v>
      </c>
      <c r="R151" s="140">
        <f t="shared" si="2"/>
        <v>0</v>
      </c>
      <c r="S151" s="140">
        <v>0</v>
      </c>
      <c r="T151" s="141">
        <f t="shared" si="3"/>
        <v>0</v>
      </c>
      <c r="AR151" s="142" t="s">
        <v>317</v>
      </c>
      <c r="AT151" s="142" t="s">
        <v>614</v>
      </c>
      <c r="AU151" s="142" t="s">
        <v>85</v>
      </c>
      <c r="AY151" s="16" t="s">
        <v>161</v>
      </c>
      <c r="BE151" s="143">
        <f t="shared" si="4"/>
        <v>1045</v>
      </c>
      <c r="BF151" s="143">
        <f t="shared" si="5"/>
        <v>0</v>
      </c>
      <c r="BG151" s="143">
        <f t="shared" si="6"/>
        <v>0</v>
      </c>
      <c r="BH151" s="143">
        <f t="shared" si="7"/>
        <v>0</v>
      </c>
      <c r="BI151" s="143">
        <f t="shared" si="8"/>
        <v>0</v>
      </c>
      <c r="BJ151" s="16" t="s">
        <v>85</v>
      </c>
      <c r="BK151" s="143">
        <f t="shared" si="9"/>
        <v>1045</v>
      </c>
      <c r="BL151" s="16" t="s">
        <v>244</v>
      </c>
      <c r="BM151" s="142" t="s">
        <v>363</v>
      </c>
    </row>
    <row r="152" spans="2:65" s="1" customFormat="1" ht="24.2" customHeight="1">
      <c r="B152" s="31"/>
      <c r="C152" s="131" t="s">
        <v>7</v>
      </c>
      <c r="D152" s="131" t="s">
        <v>164</v>
      </c>
      <c r="E152" s="132" t="s">
        <v>3335</v>
      </c>
      <c r="F152" s="133" t="s">
        <v>3336</v>
      </c>
      <c r="G152" s="134" t="s">
        <v>1665</v>
      </c>
      <c r="H152" s="135">
        <v>1</v>
      </c>
      <c r="I152" s="136">
        <v>237.5</v>
      </c>
      <c r="J152" s="137">
        <f t="shared" si="0"/>
        <v>237.5</v>
      </c>
      <c r="K152" s="133" t="s">
        <v>1</v>
      </c>
      <c r="L152" s="31"/>
      <c r="M152" s="138" t="s">
        <v>1</v>
      </c>
      <c r="N152" s="139" t="s">
        <v>42</v>
      </c>
      <c r="P152" s="140">
        <f t="shared" si="1"/>
        <v>0</v>
      </c>
      <c r="Q152" s="140">
        <v>0</v>
      </c>
      <c r="R152" s="140">
        <f t="shared" si="2"/>
        <v>0</v>
      </c>
      <c r="S152" s="140">
        <v>0</v>
      </c>
      <c r="T152" s="141">
        <f t="shared" si="3"/>
        <v>0</v>
      </c>
      <c r="AR152" s="142" t="s">
        <v>244</v>
      </c>
      <c r="AT152" s="142" t="s">
        <v>164</v>
      </c>
      <c r="AU152" s="142" t="s">
        <v>85</v>
      </c>
      <c r="AY152" s="16" t="s">
        <v>161</v>
      </c>
      <c r="BE152" s="143">
        <f t="shared" si="4"/>
        <v>237.5</v>
      </c>
      <c r="BF152" s="143">
        <f t="shared" si="5"/>
        <v>0</v>
      </c>
      <c r="BG152" s="143">
        <f t="shared" si="6"/>
        <v>0</v>
      </c>
      <c r="BH152" s="143">
        <f t="shared" si="7"/>
        <v>0</v>
      </c>
      <c r="BI152" s="143">
        <f t="shared" si="8"/>
        <v>0</v>
      </c>
      <c r="BJ152" s="16" t="s">
        <v>85</v>
      </c>
      <c r="BK152" s="143">
        <f t="shared" si="9"/>
        <v>237.5</v>
      </c>
      <c r="BL152" s="16" t="s">
        <v>244</v>
      </c>
      <c r="BM152" s="142" t="s">
        <v>378</v>
      </c>
    </row>
    <row r="153" spans="2:65" s="1" customFormat="1" ht="24.2" customHeight="1">
      <c r="B153" s="31"/>
      <c r="C153" s="173" t="s">
        <v>274</v>
      </c>
      <c r="D153" s="173" t="s">
        <v>614</v>
      </c>
      <c r="E153" s="174" t="s">
        <v>3337</v>
      </c>
      <c r="F153" s="175" t="s">
        <v>3336</v>
      </c>
      <c r="G153" s="176" t="s">
        <v>1665</v>
      </c>
      <c r="H153" s="177">
        <v>1</v>
      </c>
      <c r="I153" s="136">
        <v>1045</v>
      </c>
      <c r="J153" s="178">
        <f t="shared" si="0"/>
        <v>1045</v>
      </c>
      <c r="K153" s="175" t="s">
        <v>1</v>
      </c>
      <c r="L153" s="179"/>
      <c r="M153" s="180" t="s">
        <v>1</v>
      </c>
      <c r="N153" s="181" t="s">
        <v>42</v>
      </c>
      <c r="P153" s="140">
        <f t="shared" si="1"/>
        <v>0</v>
      </c>
      <c r="Q153" s="140">
        <v>0</v>
      </c>
      <c r="R153" s="140">
        <f t="shared" si="2"/>
        <v>0</v>
      </c>
      <c r="S153" s="140">
        <v>0</v>
      </c>
      <c r="T153" s="141">
        <f t="shared" si="3"/>
        <v>0</v>
      </c>
      <c r="AR153" s="142" t="s">
        <v>317</v>
      </c>
      <c r="AT153" s="142" t="s">
        <v>614</v>
      </c>
      <c r="AU153" s="142" t="s">
        <v>85</v>
      </c>
      <c r="AY153" s="16" t="s">
        <v>161</v>
      </c>
      <c r="BE153" s="143">
        <f t="shared" si="4"/>
        <v>1045</v>
      </c>
      <c r="BF153" s="143">
        <f t="shared" si="5"/>
        <v>0</v>
      </c>
      <c r="BG153" s="143">
        <f t="shared" si="6"/>
        <v>0</v>
      </c>
      <c r="BH153" s="143">
        <f t="shared" si="7"/>
        <v>0</v>
      </c>
      <c r="BI153" s="143">
        <f t="shared" si="8"/>
        <v>0</v>
      </c>
      <c r="BJ153" s="16" t="s">
        <v>85</v>
      </c>
      <c r="BK153" s="143">
        <f t="shared" si="9"/>
        <v>1045</v>
      </c>
      <c r="BL153" s="16" t="s">
        <v>244</v>
      </c>
      <c r="BM153" s="142" t="s">
        <v>391</v>
      </c>
    </row>
    <row r="154" spans="2:65" s="1" customFormat="1" ht="24.2" customHeight="1">
      <c r="B154" s="31"/>
      <c r="C154" s="131" t="s">
        <v>278</v>
      </c>
      <c r="D154" s="131" t="s">
        <v>164</v>
      </c>
      <c r="E154" s="132" t="s">
        <v>3338</v>
      </c>
      <c r="F154" s="133" t="s">
        <v>3339</v>
      </c>
      <c r="G154" s="134" t="s">
        <v>1665</v>
      </c>
      <c r="H154" s="135">
        <v>1</v>
      </c>
      <c r="I154" s="136">
        <v>190</v>
      </c>
      <c r="J154" s="137">
        <f t="shared" si="0"/>
        <v>190</v>
      </c>
      <c r="K154" s="133" t="s">
        <v>1</v>
      </c>
      <c r="L154" s="31"/>
      <c r="M154" s="138" t="s">
        <v>1</v>
      </c>
      <c r="N154" s="139" t="s">
        <v>42</v>
      </c>
      <c r="P154" s="140">
        <f t="shared" si="1"/>
        <v>0</v>
      </c>
      <c r="Q154" s="140">
        <v>0</v>
      </c>
      <c r="R154" s="140">
        <f t="shared" si="2"/>
        <v>0</v>
      </c>
      <c r="S154" s="140">
        <v>0</v>
      </c>
      <c r="T154" s="141">
        <f t="shared" si="3"/>
        <v>0</v>
      </c>
      <c r="AR154" s="142" t="s">
        <v>244</v>
      </c>
      <c r="AT154" s="142" t="s">
        <v>164</v>
      </c>
      <c r="AU154" s="142" t="s">
        <v>85</v>
      </c>
      <c r="AY154" s="16" t="s">
        <v>161</v>
      </c>
      <c r="BE154" s="143">
        <f t="shared" si="4"/>
        <v>190</v>
      </c>
      <c r="BF154" s="143">
        <f t="shared" si="5"/>
        <v>0</v>
      </c>
      <c r="BG154" s="143">
        <f t="shared" si="6"/>
        <v>0</v>
      </c>
      <c r="BH154" s="143">
        <f t="shared" si="7"/>
        <v>0</v>
      </c>
      <c r="BI154" s="143">
        <f t="shared" si="8"/>
        <v>0</v>
      </c>
      <c r="BJ154" s="16" t="s">
        <v>85</v>
      </c>
      <c r="BK154" s="143">
        <f t="shared" si="9"/>
        <v>190</v>
      </c>
      <c r="BL154" s="16" t="s">
        <v>244</v>
      </c>
      <c r="BM154" s="142" t="s">
        <v>403</v>
      </c>
    </row>
    <row r="155" spans="2:65" s="1" customFormat="1" ht="24.2" customHeight="1">
      <c r="B155" s="31"/>
      <c r="C155" s="173" t="s">
        <v>282</v>
      </c>
      <c r="D155" s="173" t="s">
        <v>614</v>
      </c>
      <c r="E155" s="174" t="s">
        <v>3340</v>
      </c>
      <c r="F155" s="175" t="s">
        <v>3339</v>
      </c>
      <c r="G155" s="176" t="s">
        <v>1665</v>
      </c>
      <c r="H155" s="177">
        <v>1</v>
      </c>
      <c r="I155" s="136">
        <v>950</v>
      </c>
      <c r="J155" s="178">
        <f t="shared" si="0"/>
        <v>950</v>
      </c>
      <c r="K155" s="175" t="s">
        <v>1</v>
      </c>
      <c r="L155" s="179"/>
      <c r="M155" s="180" t="s">
        <v>1</v>
      </c>
      <c r="N155" s="181" t="s">
        <v>42</v>
      </c>
      <c r="P155" s="140">
        <f t="shared" si="1"/>
        <v>0</v>
      </c>
      <c r="Q155" s="140">
        <v>0</v>
      </c>
      <c r="R155" s="140">
        <f t="shared" si="2"/>
        <v>0</v>
      </c>
      <c r="S155" s="140">
        <v>0</v>
      </c>
      <c r="T155" s="141">
        <f t="shared" si="3"/>
        <v>0</v>
      </c>
      <c r="AR155" s="142" t="s">
        <v>317</v>
      </c>
      <c r="AT155" s="142" t="s">
        <v>614</v>
      </c>
      <c r="AU155" s="142" t="s">
        <v>85</v>
      </c>
      <c r="AY155" s="16" t="s">
        <v>161</v>
      </c>
      <c r="BE155" s="143">
        <f t="shared" si="4"/>
        <v>950</v>
      </c>
      <c r="BF155" s="143">
        <f t="shared" si="5"/>
        <v>0</v>
      </c>
      <c r="BG155" s="143">
        <f t="shared" si="6"/>
        <v>0</v>
      </c>
      <c r="BH155" s="143">
        <f t="shared" si="7"/>
        <v>0</v>
      </c>
      <c r="BI155" s="143">
        <f t="shared" si="8"/>
        <v>0</v>
      </c>
      <c r="BJ155" s="16" t="s">
        <v>85</v>
      </c>
      <c r="BK155" s="143">
        <f t="shared" si="9"/>
        <v>950</v>
      </c>
      <c r="BL155" s="16" t="s">
        <v>244</v>
      </c>
      <c r="BM155" s="142" t="s">
        <v>414</v>
      </c>
    </row>
    <row r="156" spans="2:65" s="1" customFormat="1" ht="24.2" customHeight="1">
      <c r="B156" s="31"/>
      <c r="C156" s="131" t="s">
        <v>286</v>
      </c>
      <c r="D156" s="131" t="s">
        <v>164</v>
      </c>
      <c r="E156" s="132" t="s">
        <v>3341</v>
      </c>
      <c r="F156" s="133" t="s">
        <v>3339</v>
      </c>
      <c r="G156" s="134" t="s">
        <v>1665</v>
      </c>
      <c r="H156" s="135">
        <v>1</v>
      </c>
      <c r="I156" s="136">
        <v>190</v>
      </c>
      <c r="J156" s="137">
        <f t="shared" si="0"/>
        <v>190</v>
      </c>
      <c r="K156" s="133" t="s">
        <v>1</v>
      </c>
      <c r="L156" s="31"/>
      <c r="M156" s="138" t="s">
        <v>1</v>
      </c>
      <c r="N156" s="139" t="s">
        <v>42</v>
      </c>
      <c r="P156" s="140">
        <f t="shared" si="1"/>
        <v>0</v>
      </c>
      <c r="Q156" s="140">
        <v>0</v>
      </c>
      <c r="R156" s="140">
        <f t="shared" si="2"/>
        <v>0</v>
      </c>
      <c r="S156" s="140">
        <v>0</v>
      </c>
      <c r="T156" s="141">
        <f t="shared" si="3"/>
        <v>0</v>
      </c>
      <c r="AR156" s="142" t="s">
        <v>244</v>
      </c>
      <c r="AT156" s="142" t="s">
        <v>164</v>
      </c>
      <c r="AU156" s="142" t="s">
        <v>85</v>
      </c>
      <c r="AY156" s="16" t="s">
        <v>161</v>
      </c>
      <c r="BE156" s="143">
        <f t="shared" si="4"/>
        <v>190</v>
      </c>
      <c r="BF156" s="143">
        <f t="shared" si="5"/>
        <v>0</v>
      </c>
      <c r="BG156" s="143">
        <f t="shared" si="6"/>
        <v>0</v>
      </c>
      <c r="BH156" s="143">
        <f t="shared" si="7"/>
        <v>0</v>
      </c>
      <c r="BI156" s="143">
        <f t="shared" si="8"/>
        <v>0</v>
      </c>
      <c r="BJ156" s="16" t="s">
        <v>85</v>
      </c>
      <c r="BK156" s="143">
        <f t="shared" si="9"/>
        <v>190</v>
      </c>
      <c r="BL156" s="16" t="s">
        <v>244</v>
      </c>
      <c r="BM156" s="142" t="s">
        <v>424</v>
      </c>
    </row>
    <row r="157" spans="2:65" s="1" customFormat="1" ht="24.2" customHeight="1">
      <c r="B157" s="31"/>
      <c r="C157" s="173" t="s">
        <v>290</v>
      </c>
      <c r="D157" s="173" t="s">
        <v>614</v>
      </c>
      <c r="E157" s="174" t="s">
        <v>3342</v>
      </c>
      <c r="F157" s="175" t="s">
        <v>3339</v>
      </c>
      <c r="G157" s="176" t="s">
        <v>1665</v>
      </c>
      <c r="H157" s="177">
        <v>1</v>
      </c>
      <c r="I157" s="136">
        <v>950</v>
      </c>
      <c r="J157" s="178">
        <f t="shared" si="0"/>
        <v>950</v>
      </c>
      <c r="K157" s="175" t="s">
        <v>1</v>
      </c>
      <c r="L157" s="179"/>
      <c r="M157" s="180" t="s">
        <v>1</v>
      </c>
      <c r="N157" s="181" t="s">
        <v>42</v>
      </c>
      <c r="P157" s="140">
        <f t="shared" si="1"/>
        <v>0</v>
      </c>
      <c r="Q157" s="140">
        <v>0</v>
      </c>
      <c r="R157" s="140">
        <f t="shared" si="2"/>
        <v>0</v>
      </c>
      <c r="S157" s="140">
        <v>0</v>
      </c>
      <c r="T157" s="141">
        <f t="shared" si="3"/>
        <v>0</v>
      </c>
      <c r="AR157" s="142" t="s">
        <v>317</v>
      </c>
      <c r="AT157" s="142" t="s">
        <v>614</v>
      </c>
      <c r="AU157" s="142" t="s">
        <v>85</v>
      </c>
      <c r="AY157" s="16" t="s">
        <v>161</v>
      </c>
      <c r="BE157" s="143">
        <f t="shared" si="4"/>
        <v>950</v>
      </c>
      <c r="BF157" s="143">
        <f t="shared" si="5"/>
        <v>0</v>
      </c>
      <c r="BG157" s="143">
        <f t="shared" si="6"/>
        <v>0</v>
      </c>
      <c r="BH157" s="143">
        <f t="shared" si="7"/>
        <v>0</v>
      </c>
      <c r="BI157" s="143">
        <f t="shared" si="8"/>
        <v>0</v>
      </c>
      <c r="BJ157" s="16" t="s">
        <v>85</v>
      </c>
      <c r="BK157" s="143">
        <f t="shared" si="9"/>
        <v>950</v>
      </c>
      <c r="BL157" s="16" t="s">
        <v>244</v>
      </c>
      <c r="BM157" s="142" t="s">
        <v>434</v>
      </c>
    </row>
    <row r="158" spans="2:65" s="1" customFormat="1" ht="24.2" customHeight="1">
      <c r="B158" s="31"/>
      <c r="C158" s="131" t="s">
        <v>294</v>
      </c>
      <c r="D158" s="131" t="s">
        <v>164</v>
      </c>
      <c r="E158" s="132" t="s">
        <v>3343</v>
      </c>
      <c r="F158" s="133" t="s">
        <v>3344</v>
      </c>
      <c r="G158" s="134" t="s">
        <v>1665</v>
      </c>
      <c r="H158" s="135">
        <v>4</v>
      </c>
      <c r="I158" s="136">
        <v>190</v>
      </c>
      <c r="J158" s="137">
        <f t="shared" si="0"/>
        <v>760</v>
      </c>
      <c r="K158" s="133" t="s">
        <v>1</v>
      </c>
      <c r="L158" s="31"/>
      <c r="M158" s="138" t="s">
        <v>1</v>
      </c>
      <c r="N158" s="139" t="s">
        <v>42</v>
      </c>
      <c r="P158" s="140">
        <f t="shared" si="1"/>
        <v>0</v>
      </c>
      <c r="Q158" s="140">
        <v>0</v>
      </c>
      <c r="R158" s="140">
        <f t="shared" si="2"/>
        <v>0</v>
      </c>
      <c r="S158" s="140">
        <v>0</v>
      </c>
      <c r="T158" s="141">
        <f t="shared" si="3"/>
        <v>0</v>
      </c>
      <c r="AR158" s="142" t="s">
        <v>244</v>
      </c>
      <c r="AT158" s="142" t="s">
        <v>164</v>
      </c>
      <c r="AU158" s="142" t="s">
        <v>85</v>
      </c>
      <c r="AY158" s="16" t="s">
        <v>161</v>
      </c>
      <c r="BE158" s="143">
        <f t="shared" si="4"/>
        <v>760</v>
      </c>
      <c r="BF158" s="143">
        <f t="shared" si="5"/>
        <v>0</v>
      </c>
      <c r="BG158" s="143">
        <f t="shared" si="6"/>
        <v>0</v>
      </c>
      <c r="BH158" s="143">
        <f t="shared" si="7"/>
        <v>0</v>
      </c>
      <c r="BI158" s="143">
        <f t="shared" si="8"/>
        <v>0</v>
      </c>
      <c r="BJ158" s="16" t="s">
        <v>85</v>
      </c>
      <c r="BK158" s="143">
        <f t="shared" si="9"/>
        <v>760</v>
      </c>
      <c r="BL158" s="16" t="s">
        <v>244</v>
      </c>
      <c r="BM158" s="142" t="s">
        <v>444</v>
      </c>
    </row>
    <row r="159" spans="2:65" s="1" customFormat="1" ht="24.2" customHeight="1">
      <c r="B159" s="31"/>
      <c r="C159" s="173" t="s">
        <v>298</v>
      </c>
      <c r="D159" s="173" t="s">
        <v>614</v>
      </c>
      <c r="E159" s="174" t="s">
        <v>3345</v>
      </c>
      <c r="F159" s="175" t="s">
        <v>3344</v>
      </c>
      <c r="G159" s="176" t="s">
        <v>1665</v>
      </c>
      <c r="H159" s="177">
        <v>4</v>
      </c>
      <c r="I159" s="136">
        <v>845.5</v>
      </c>
      <c r="J159" s="178">
        <f t="shared" si="0"/>
        <v>3382</v>
      </c>
      <c r="K159" s="175" t="s">
        <v>1</v>
      </c>
      <c r="L159" s="179"/>
      <c r="M159" s="180" t="s">
        <v>1</v>
      </c>
      <c r="N159" s="181" t="s">
        <v>42</v>
      </c>
      <c r="P159" s="140">
        <f t="shared" si="1"/>
        <v>0</v>
      </c>
      <c r="Q159" s="140">
        <v>0</v>
      </c>
      <c r="R159" s="140">
        <f t="shared" si="2"/>
        <v>0</v>
      </c>
      <c r="S159" s="140">
        <v>0</v>
      </c>
      <c r="T159" s="141">
        <f t="shared" si="3"/>
        <v>0</v>
      </c>
      <c r="AR159" s="142" t="s">
        <v>317</v>
      </c>
      <c r="AT159" s="142" t="s">
        <v>614</v>
      </c>
      <c r="AU159" s="142" t="s">
        <v>85</v>
      </c>
      <c r="AY159" s="16" t="s">
        <v>161</v>
      </c>
      <c r="BE159" s="143">
        <f t="shared" si="4"/>
        <v>3382</v>
      </c>
      <c r="BF159" s="143">
        <f t="shared" si="5"/>
        <v>0</v>
      </c>
      <c r="BG159" s="143">
        <f t="shared" si="6"/>
        <v>0</v>
      </c>
      <c r="BH159" s="143">
        <f t="shared" si="7"/>
        <v>0</v>
      </c>
      <c r="BI159" s="143">
        <f t="shared" si="8"/>
        <v>0</v>
      </c>
      <c r="BJ159" s="16" t="s">
        <v>85</v>
      </c>
      <c r="BK159" s="143">
        <f t="shared" si="9"/>
        <v>3382</v>
      </c>
      <c r="BL159" s="16" t="s">
        <v>244</v>
      </c>
      <c r="BM159" s="142" t="s">
        <v>455</v>
      </c>
    </row>
    <row r="160" spans="2:65" s="1" customFormat="1" ht="24.2" customHeight="1">
      <c r="B160" s="31"/>
      <c r="C160" s="131" t="s">
        <v>303</v>
      </c>
      <c r="D160" s="131" t="s">
        <v>164</v>
      </c>
      <c r="E160" s="132" t="s">
        <v>3346</v>
      </c>
      <c r="F160" s="133" t="s">
        <v>3347</v>
      </c>
      <c r="G160" s="134" t="s">
        <v>1665</v>
      </c>
      <c r="H160" s="135">
        <v>2</v>
      </c>
      <c r="I160" s="136">
        <v>190</v>
      </c>
      <c r="J160" s="137">
        <f t="shared" si="0"/>
        <v>380</v>
      </c>
      <c r="K160" s="133" t="s">
        <v>1</v>
      </c>
      <c r="L160" s="31"/>
      <c r="M160" s="138" t="s">
        <v>1</v>
      </c>
      <c r="N160" s="139" t="s">
        <v>42</v>
      </c>
      <c r="P160" s="140">
        <f t="shared" si="1"/>
        <v>0</v>
      </c>
      <c r="Q160" s="140">
        <v>0</v>
      </c>
      <c r="R160" s="140">
        <f t="shared" si="2"/>
        <v>0</v>
      </c>
      <c r="S160" s="140">
        <v>0</v>
      </c>
      <c r="T160" s="141">
        <f t="shared" si="3"/>
        <v>0</v>
      </c>
      <c r="AR160" s="142" t="s">
        <v>244</v>
      </c>
      <c r="AT160" s="142" t="s">
        <v>164</v>
      </c>
      <c r="AU160" s="142" t="s">
        <v>85</v>
      </c>
      <c r="AY160" s="16" t="s">
        <v>161</v>
      </c>
      <c r="BE160" s="143">
        <f t="shared" si="4"/>
        <v>380</v>
      </c>
      <c r="BF160" s="143">
        <f t="shared" si="5"/>
        <v>0</v>
      </c>
      <c r="BG160" s="143">
        <f t="shared" si="6"/>
        <v>0</v>
      </c>
      <c r="BH160" s="143">
        <f t="shared" si="7"/>
        <v>0</v>
      </c>
      <c r="BI160" s="143">
        <f t="shared" si="8"/>
        <v>0</v>
      </c>
      <c r="BJ160" s="16" t="s">
        <v>85</v>
      </c>
      <c r="BK160" s="143">
        <f t="shared" si="9"/>
        <v>380</v>
      </c>
      <c r="BL160" s="16" t="s">
        <v>244</v>
      </c>
      <c r="BM160" s="142" t="s">
        <v>466</v>
      </c>
    </row>
    <row r="161" spans="2:65" s="1" customFormat="1" ht="24.2" customHeight="1">
      <c r="B161" s="31"/>
      <c r="C161" s="173" t="s">
        <v>307</v>
      </c>
      <c r="D161" s="173" t="s">
        <v>614</v>
      </c>
      <c r="E161" s="174" t="s">
        <v>3348</v>
      </c>
      <c r="F161" s="175" t="s">
        <v>3347</v>
      </c>
      <c r="G161" s="176" t="s">
        <v>1665</v>
      </c>
      <c r="H161" s="177">
        <v>2</v>
      </c>
      <c r="I161" s="136">
        <v>950</v>
      </c>
      <c r="J161" s="178">
        <f t="shared" si="0"/>
        <v>1900</v>
      </c>
      <c r="K161" s="175" t="s">
        <v>1</v>
      </c>
      <c r="L161" s="179"/>
      <c r="M161" s="180" t="s">
        <v>1</v>
      </c>
      <c r="N161" s="181" t="s">
        <v>42</v>
      </c>
      <c r="P161" s="140">
        <f t="shared" si="1"/>
        <v>0</v>
      </c>
      <c r="Q161" s="140">
        <v>0</v>
      </c>
      <c r="R161" s="140">
        <f t="shared" si="2"/>
        <v>0</v>
      </c>
      <c r="S161" s="140">
        <v>0</v>
      </c>
      <c r="T161" s="141">
        <f t="shared" si="3"/>
        <v>0</v>
      </c>
      <c r="AR161" s="142" t="s">
        <v>317</v>
      </c>
      <c r="AT161" s="142" t="s">
        <v>614</v>
      </c>
      <c r="AU161" s="142" t="s">
        <v>85</v>
      </c>
      <c r="AY161" s="16" t="s">
        <v>161</v>
      </c>
      <c r="BE161" s="143">
        <f t="shared" si="4"/>
        <v>1900</v>
      </c>
      <c r="BF161" s="143">
        <f t="shared" si="5"/>
        <v>0</v>
      </c>
      <c r="BG161" s="143">
        <f t="shared" si="6"/>
        <v>0</v>
      </c>
      <c r="BH161" s="143">
        <f t="shared" si="7"/>
        <v>0</v>
      </c>
      <c r="BI161" s="143">
        <f t="shared" si="8"/>
        <v>0</v>
      </c>
      <c r="BJ161" s="16" t="s">
        <v>85</v>
      </c>
      <c r="BK161" s="143">
        <f t="shared" si="9"/>
        <v>1900</v>
      </c>
      <c r="BL161" s="16" t="s">
        <v>244</v>
      </c>
      <c r="BM161" s="142" t="s">
        <v>476</v>
      </c>
    </row>
    <row r="162" spans="2:65" s="1" customFormat="1" ht="24.2" customHeight="1">
      <c r="B162" s="31"/>
      <c r="C162" s="131" t="s">
        <v>312</v>
      </c>
      <c r="D162" s="131" t="s">
        <v>164</v>
      </c>
      <c r="E162" s="132" t="s">
        <v>3349</v>
      </c>
      <c r="F162" s="133" t="s">
        <v>3350</v>
      </c>
      <c r="G162" s="134" t="s">
        <v>1665</v>
      </c>
      <c r="H162" s="135">
        <v>4</v>
      </c>
      <c r="I162" s="136">
        <v>190</v>
      </c>
      <c r="J162" s="137">
        <f t="shared" si="0"/>
        <v>760</v>
      </c>
      <c r="K162" s="133" t="s">
        <v>1</v>
      </c>
      <c r="L162" s="31"/>
      <c r="M162" s="138" t="s">
        <v>1</v>
      </c>
      <c r="N162" s="139" t="s">
        <v>42</v>
      </c>
      <c r="P162" s="140">
        <f t="shared" si="1"/>
        <v>0</v>
      </c>
      <c r="Q162" s="140">
        <v>0</v>
      </c>
      <c r="R162" s="140">
        <f t="shared" si="2"/>
        <v>0</v>
      </c>
      <c r="S162" s="140">
        <v>0</v>
      </c>
      <c r="T162" s="141">
        <f t="shared" si="3"/>
        <v>0</v>
      </c>
      <c r="AR162" s="142" t="s">
        <v>244</v>
      </c>
      <c r="AT162" s="142" t="s">
        <v>164</v>
      </c>
      <c r="AU162" s="142" t="s">
        <v>85</v>
      </c>
      <c r="AY162" s="16" t="s">
        <v>161</v>
      </c>
      <c r="BE162" s="143">
        <f t="shared" si="4"/>
        <v>760</v>
      </c>
      <c r="BF162" s="143">
        <f t="shared" si="5"/>
        <v>0</v>
      </c>
      <c r="BG162" s="143">
        <f t="shared" si="6"/>
        <v>0</v>
      </c>
      <c r="BH162" s="143">
        <f t="shared" si="7"/>
        <v>0</v>
      </c>
      <c r="BI162" s="143">
        <f t="shared" si="8"/>
        <v>0</v>
      </c>
      <c r="BJ162" s="16" t="s">
        <v>85</v>
      </c>
      <c r="BK162" s="143">
        <f t="shared" si="9"/>
        <v>760</v>
      </c>
      <c r="BL162" s="16" t="s">
        <v>244</v>
      </c>
      <c r="BM162" s="142" t="s">
        <v>486</v>
      </c>
    </row>
    <row r="163" spans="2:65" s="1" customFormat="1" ht="24.2" customHeight="1">
      <c r="B163" s="31"/>
      <c r="C163" s="173" t="s">
        <v>317</v>
      </c>
      <c r="D163" s="173" t="s">
        <v>614</v>
      </c>
      <c r="E163" s="174" t="s">
        <v>3351</v>
      </c>
      <c r="F163" s="175" t="s">
        <v>3350</v>
      </c>
      <c r="G163" s="176" t="s">
        <v>1665</v>
      </c>
      <c r="H163" s="177">
        <v>4</v>
      </c>
      <c r="I163" s="136">
        <v>807.5</v>
      </c>
      <c r="J163" s="178">
        <f t="shared" si="0"/>
        <v>3230</v>
      </c>
      <c r="K163" s="175" t="s">
        <v>1</v>
      </c>
      <c r="L163" s="179"/>
      <c r="M163" s="180" t="s">
        <v>1</v>
      </c>
      <c r="N163" s="181" t="s">
        <v>42</v>
      </c>
      <c r="P163" s="140">
        <f t="shared" si="1"/>
        <v>0</v>
      </c>
      <c r="Q163" s="140">
        <v>0</v>
      </c>
      <c r="R163" s="140">
        <f t="shared" si="2"/>
        <v>0</v>
      </c>
      <c r="S163" s="140">
        <v>0</v>
      </c>
      <c r="T163" s="141">
        <f t="shared" si="3"/>
        <v>0</v>
      </c>
      <c r="AR163" s="142" t="s">
        <v>317</v>
      </c>
      <c r="AT163" s="142" t="s">
        <v>614</v>
      </c>
      <c r="AU163" s="142" t="s">
        <v>85</v>
      </c>
      <c r="AY163" s="16" t="s">
        <v>161</v>
      </c>
      <c r="BE163" s="143">
        <f t="shared" si="4"/>
        <v>3230</v>
      </c>
      <c r="BF163" s="143">
        <f t="shared" si="5"/>
        <v>0</v>
      </c>
      <c r="BG163" s="143">
        <f t="shared" si="6"/>
        <v>0</v>
      </c>
      <c r="BH163" s="143">
        <f t="shared" si="7"/>
        <v>0</v>
      </c>
      <c r="BI163" s="143">
        <f t="shared" si="8"/>
        <v>0</v>
      </c>
      <c r="BJ163" s="16" t="s">
        <v>85</v>
      </c>
      <c r="BK163" s="143">
        <f t="shared" si="9"/>
        <v>3230</v>
      </c>
      <c r="BL163" s="16" t="s">
        <v>244</v>
      </c>
      <c r="BM163" s="142" t="s">
        <v>765</v>
      </c>
    </row>
    <row r="164" spans="2:65" s="1" customFormat="1" ht="24.2" customHeight="1">
      <c r="B164" s="31"/>
      <c r="C164" s="131" t="s">
        <v>323</v>
      </c>
      <c r="D164" s="131" t="s">
        <v>164</v>
      </c>
      <c r="E164" s="132" t="s">
        <v>3352</v>
      </c>
      <c r="F164" s="133" t="s">
        <v>3353</v>
      </c>
      <c r="G164" s="134" t="s">
        <v>3354</v>
      </c>
      <c r="H164" s="135">
        <v>120</v>
      </c>
      <c r="I164" s="136">
        <v>190</v>
      </c>
      <c r="J164" s="137">
        <f t="shared" si="0"/>
        <v>22800</v>
      </c>
      <c r="K164" s="133" t="s">
        <v>1</v>
      </c>
      <c r="L164" s="31"/>
      <c r="M164" s="138" t="s">
        <v>1</v>
      </c>
      <c r="N164" s="139" t="s">
        <v>42</v>
      </c>
      <c r="P164" s="140">
        <f t="shared" si="1"/>
        <v>0</v>
      </c>
      <c r="Q164" s="140">
        <v>0</v>
      </c>
      <c r="R164" s="140">
        <f t="shared" si="2"/>
        <v>0</v>
      </c>
      <c r="S164" s="140">
        <v>0</v>
      </c>
      <c r="T164" s="141">
        <f t="shared" si="3"/>
        <v>0</v>
      </c>
      <c r="AR164" s="142" t="s">
        <v>244</v>
      </c>
      <c r="AT164" s="142" t="s">
        <v>164</v>
      </c>
      <c r="AU164" s="142" t="s">
        <v>85</v>
      </c>
      <c r="AY164" s="16" t="s">
        <v>161</v>
      </c>
      <c r="BE164" s="143">
        <f t="shared" si="4"/>
        <v>22800</v>
      </c>
      <c r="BF164" s="143">
        <f t="shared" si="5"/>
        <v>0</v>
      </c>
      <c r="BG164" s="143">
        <f t="shared" si="6"/>
        <v>0</v>
      </c>
      <c r="BH164" s="143">
        <f t="shared" si="7"/>
        <v>0</v>
      </c>
      <c r="BI164" s="143">
        <f t="shared" si="8"/>
        <v>0</v>
      </c>
      <c r="BJ164" s="16" t="s">
        <v>85</v>
      </c>
      <c r="BK164" s="143">
        <f t="shared" si="9"/>
        <v>22800</v>
      </c>
      <c r="BL164" s="16" t="s">
        <v>244</v>
      </c>
      <c r="BM164" s="142" t="s">
        <v>775</v>
      </c>
    </row>
    <row r="165" spans="2:65" s="1" customFormat="1" ht="24.2" customHeight="1">
      <c r="B165" s="31"/>
      <c r="C165" s="173" t="s">
        <v>329</v>
      </c>
      <c r="D165" s="173" t="s">
        <v>614</v>
      </c>
      <c r="E165" s="174" t="s">
        <v>3355</v>
      </c>
      <c r="F165" s="175" t="s">
        <v>3353</v>
      </c>
      <c r="G165" s="176" t="s">
        <v>3354</v>
      </c>
      <c r="H165" s="177">
        <v>120</v>
      </c>
      <c r="I165" s="136">
        <v>551</v>
      </c>
      <c r="J165" s="178">
        <f t="shared" si="0"/>
        <v>66120</v>
      </c>
      <c r="K165" s="175" t="s">
        <v>1</v>
      </c>
      <c r="L165" s="179"/>
      <c r="M165" s="180" t="s">
        <v>1</v>
      </c>
      <c r="N165" s="181" t="s">
        <v>42</v>
      </c>
      <c r="P165" s="140">
        <f t="shared" si="1"/>
        <v>0</v>
      </c>
      <c r="Q165" s="140">
        <v>0</v>
      </c>
      <c r="R165" s="140">
        <f t="shared" si="2"/>
        <v>0</v>
      </c>
      <c r="S165" s="140">
        <v>0</v>
      </c>
      <c r="T165" s="141">
        <f t="shared" si="3"/>
        <v>0</v>
      </c>
      <c r="AR165" s="142" t="s">
        <v>317</v>
      </c>
      <c r="AT165" s="142" t="s">
        <v>614</v>
      </c>
      <c r="AU165" s="142" t="s">
        <v>85</v>
      </c>
      <c r="AY165" s="16" t="s">
        <v>161</v>
      </c>
      <c r="BE165" s="143">
        <f t="shared" si="4"/>
        <v>66120</v>
      </c>
      <c r="BF165" s="143">
        <f t="shared" si="5"/>
        <v>0</v>
      </c>
      <c r="BG165" s="143">
        <f t="shared" si="6"/>
        <v>0</v>
      </c>
      <c r="BH165" s="143">
        <f t="shared" si="7"/>
        <v>0</v>
      </c>
      <c r="BI165" s="143">
        <f t="shared" si="8"/>
        <v>0</v>
      </c>
      <c r="BJ165" s="16" t="s">
        <v>85</v>
      </c>
      <c r="BK165" s="143">
        <f t="shared" si="9"/>
        <v>66120</v>
      </c>
      <c r="BL165" s="16" t="s">
        <v>244</v>
      </c>
      <c r="BM165" s="142" t="s">
        <v>784</v>
      </c>
    </row>
    <row r="166" spans="2:65" s="1" customFormat="1" ht="24.2" customHeight="1">
      <c r="B166" s="31"/>
      <c r="C166" s="131" t="s">
        <v>337</v>
      </c>
      <c r="D166" s="131" t="s">
        <v>164</v>
      </c>
      <c r="E166" s="132" t="s">
        <v>3356</v>
      </c>
      <c r="F166" s="133" t="s">
        <v>3357</v>
      </c>
      <c r="G166" s="134" t="s">
        <v>614</v>
      </c>
      <c r="H166" s="135">
        <v>3</v>
      </c>
      <c r="I166" s="136">
        <v>142.5</v>
      </c>
      <c r="J166" s="137">
        <f t="shared" si="0"/>
        <v>427.5</v>
      </c>
      <c r="K166" s="133" t="s">
        <v>1</v>
      </c>
      <c r="L166" s="31"/>
      <c r="M166" s="138" t="s">
        <v>1</v>
      </c>
      <c r="N166" s="139" t="s">
        <v>42</v>
      </c>
      <c r="P166" s="140">
        <f t="shared" si="1"/>
        <v>0</v>
      </c>
      <c r="Q166" s="140">
        <v>0</v>
      </c>
      <c r="R166" s="140">
        <f t="shared" si="2"/>
        <v>0</v>
      </c>
      <c r="S166" s="140">
        <v>0</v>
      </c>
      <c r="T166" s="141">
        <f t="shared" si="3"/>
        <v>0</v>
      </c>
      <c r="AR166" s="142" t="s">
        <v>244</v>
      </c>
      <c r="AT166" s="142" t="s">
        <v>164</v>
      </c>
      <c r="AU166" s="142" t="s">
        <v>85</v>
      </c>
      <c r="AY166" s="16" t="s">
        <v>161</v>
      </c>
      <c r="BE166" s="143">
        <f t="shared" si="4"/>
        <v>427.5</v>
      </c>
      <c r="BF166" s="143">
        <f t="shared" si="5"/>
        <v>0</v>
      </c>
      <c r="BG166" s="143">
        <f t="shared" si="6"/>
        <v>0</v>
      </c>
      <c r="BH166" s="143">
        <f t="shared" si="7"/>
        <v>0</v>
      </c>
      <c r="BI166" s="143">
        <f t="shared" si="8"/>
        <v>0</v>
      </c>
      <c r="BJ166" s="16" t="s">
        <v>85</v>
      </c>
      <c r="BK166" s="143">
        <f t="shared" si="9"/>
        <v>427.5</v>
      </c>
      <c r="BL166" s="16" t="s">
        <v>244</v>
      </c>
      <c r="BM166" s="142" t="s">
        <v>795</v>
      </c>
    </row>
    <row r="167" spans="2:65" s="1" customFormat="1" ht="24.2" customHeight="1">
      <c r="B167" s="31"/>
      <c r="C167" s="173" t="s">
        <v>343</v>
      </c>
      <c r="D167" s="173" t="s">
        <v>614</v>
      </c>
      <c r="E167" s="174" t="s">
        <v>3358</v>
      </c>
      <c r="F167" s="175" t="s">
        <v>3357</v>
      </c>
      <c r="G167" s="176" t="s">
        <v>614</v>
      </c>
      <c r="H167" s="177">
        <v>3</v>
      </c>
      <c r="I167" s="136">
        <v>475</v>
      </c>
      <c r="J167" s="178">
        <f t="shared" si="0"/>
        <v>1425</v>
      </c>
      <c r="K167" s="175" t="s">
        <v>1</v>
      </c>
      <c r="L167" s="179"/>
      <c r="M167" s="180" t="s">
        <v>1</v>
      </c>
      <c r="N167" s="181" t="s">
        <v>42</v>
      </c>
      <c r="P167" s="140">
        <f t="shared" si="1"/>
        <v>0</v>
      </c>
      <c r="Q167" s="140">
        <v>0</v>
      </c>
      <c r="R167" s="140">
        <f t="shared" si="2"/>
        <v>0</v>
      </c>
      <c r="S167" s="140">
        <v>0</v>
      </c>
      <c r="T167" s="141">
        <f t="shared" si="3"/>
        <v>0</v>
      </c>
      <c r="AR167" s="142" t="s">
        <v>317</v>
      </c>
      <c r="AT167" s="142" t="s">
        <v>614</v>
      </c>
      <c r="AU167" s="142" t="s">
        <v>85</v>
      </c>
      <c r="AY167" s="16" t="s">
        <v>161</v>
      </c>
      <c r="BE167" s="143">
        <f t="shared" si="4"/>
        <v>1425</v>
      </c>
      <c r="BF167" s="143">
        <f t="shared" si="5"/>
        <v>0</v>
      </c>
      <c r="BG167" s="143">
        <f t="shared" si="6"/>
        <v>0</v>
      </c>
      <c r="BH167" s="143">
        <f t="shared" si="7"/>
        <v>0</v>
      </c>
      <c r="BI167" s="143">
        <f t="shared" si="8"/>
        <v>0</v>
      </c>
      <c r="BJ167" s="16" t="s">
        <v>85</v>
      </c>
      <c r="BK167" s="143">
        <f t="shared" si="9"/>
        <v>1425</v>
      </c>
      <c r="BL167" s="16" t="s">
        <v>244</v>
      </c>
      <c r="BM167" s="142" t="s">
        <v>805</v>
      </c>
    </row>
    <row r="168" spans="2:65" s="1" customFormat="1" ht="24.2" customHeight="1">
      <c r="B168" s="31"/>
      <c r="C168" s="131" t="s">
        <v>349</v>
      </c>
      <c r="D168" s="131" t="s">
        <v>164</v>
      </c>
      <c r="E168" s="132" t="s">
        <v>3359</v>
      </c>
      <c r="F168" s="133" t="s">
        <v>3360</v>
      </c>
      <c r="G168" s="134" t="s">
        <v>614</v>
      </c>
      <c r="H168" s="135">
        <v>20</v>
      </c>
      <c r="I168" s="136">
        <v>33.25</v>
      </c>
      <c r="J168" s="137">
        <f t="shared" si="0"/>
        <v>665</v>
      </c>
      <c r="K168" s="133" t="s">
        <v>1</v>
      </c>
      <c r="L168" s="31"/>
      <c r="M168" s="138" t="s">
        <v>1</v>
      </c>
      <c r="N168" s="139" t="s">
        <v>42</v>
      </c>
      <c r="P168" s="140">
        <f t="shared" si="1"/>
        <v>0</v>
      </c>
      <c r="Q168" s="140">
        <v>0</v>
      </c>
      <c r="R168" s="140">
        <f t="shared" si="2"/>
        <v>0</v>
      </c>
      <c r="S168" s="140">
        <v>0</v>
      </c>
      <c r="T168" s="141">
        <f t="shared" si="3"/>
        <v>0</v>
      </c>
      <c r="AR168" s="142" t="s">
        <v>244</v>
      </c>
      <c r="AT168" s="142" t="s">
        <v>164</v>
      </c>
      <c r="AU168" s="142" t="s">
        <v>85</v>
      </c>
      <c r="AY168" s="16" t="s">
        <v>161</v>
      </c>
      <c r="BE168" s="143">
        <f t="shared" si="4"/>
        <v>665</v>
      </c>
      <c r="BF168" s="143">
        <f t="shared" si="5"/>
        <v>0</v>
      </c>
      <c r="BG168" s="143">
        <f t="shared" si="6"/>
        <v>0</v>
      </c>
      <c r="BH168" s="143">
        <f t="shared" si="7"/>
        <v>0</v>
      </c>
      <c r="BI168" s="143">
        <f t="shared" si="8"/>
        <v>0</v>
      </c>
      <c r="BJ168" s="16" t="s">
        <v>85</v>
      </c>
      <c r="BK168" s="143">
        <f t="shared" si="9"/>
        <v>665</v>
      </c>
      <c r="BL168" s="16" t="s">
        <v>244</v>
      </c>
      <c r="BM168" s="142" t="s">
        <v>813</v>
      </c>
    </row>
    <row r="169" spans="2:65" s="1" customFormat="1" ht="24.2" customHeight="1">
      <c r="B169" s="31"/>
      <c r="C169" s="173" t="s">
        <v>354</v>
      </c>
      <c r="D169" s="173" t="s">
        <v>614</v>
      </c>
      <c r="E169" s="174" t="s">
        <v>3361</v>
      </c>
      <c r="F169" s="175" t="s">
        <v>3360</v>
      </c>
      <c r="G169" s="176" t="s">
        <v>614</v>
      </c>
      <c r="H169" s="177">
        <v>20</v>
      </c>
      <c r="I169" s="136">
        <v>95</v>
      </c>
      <c r="J169" s="178">
        <f t="shared" si="0"/>
        <v>1900</v>
      </c>
      <c r="K169" s="175" t="s">
        <v>1</v>
      </c>
      <c r="L169" s="179"/>
      <c r="M169" s="180" t="s">
        <v>1</v>
      </c>
      <c r="N169" s="181" t="s">
        <v>42</v>
      </c>
      <c r="P169" s="140">
        <f t="shared" si="1"/>
        <v>0</v>
      </c>
      <c r="Q169" s="140">
        <v>0</v>
      </c>
      <c r="R169" s="140">
        <f t="shared" si="2"/>
        <v>0</v>
      </c>
      <c r="S169" s="140">
        <v>0</v>
      </c>
      <c r="T169" s="141">
        <f t="shared" si="3"/>
        <v>0</v>
      </c>
      <c r="AR169" s="142" t="s">
        <v>317</v>
      </c>
      <c r="AT169" s="142" t="s">
        <v>614</v>
      </c>
      <c r="AU169" s="142" t="s">
        <v>85</v>
      </c>
      <c r="AY169" s="16" t="s">
        <v>161</v>
      </c>
      <c r="BE169" s="143">
        <f t="shared" si="4"/>
        <v>1900</v>
      </c>
      <c r="BF169" s="143">
        <f t="shared" si="5"/>
        <v>0</v>
      </c>
      <c r="BG169" s="143">
        <f t="shared" si="6"/>
        <v>0</v>
      </c>
      <c r="BH169" s="143">
        <f t="shared" si="7"/>
        <v>0</v>
      </c>
      <c r="BI169" s="143">
        <f t="shared" si="8"/>
        <v>0</v>
      </c>
      <c r="BJ169" s="16" t="s">
        <v>85</v>
      </c>
      <c r="BK169" s="143">
        <f t="shared" si="9"/>
        <v>1900</v>
      </c>
      <c r="BL169" s="16" t="s">
        <v>244</v>
      </c>
      <c r="BM169" s="142" t="s">
        <v>823</v>
      </c>
    </row>
    <row r="170" spans="2:65" s="1" customFormat="1" ht="33" customHeight="1">
      <c r="B170" s="31"/>
      <c r="C170" s="131" t="s">
        <v>358</v>
      </c>
      <c r="D170" s="131" t="s">
        <v>164</v>
      </c>
      <c r="E170" s="132" t="s">
        <v>3362</v>
      </c>
      <c r="F170" s="133" t="s">
        <v>3363</v>
      </c>
      <c r="G170" s="134" t="s">
        <v>3354</v>
      </c>
      <c r="H170" s="135">
        <v>55</v>
      </c>
      <c r="I170" s="136">
        <v>95</v>
      </c>
      <c r="J170" s="137">
        <f t="shared" si="0"/>
        <v>5225</v>
      </c>
      <c r="K170" s="133" t="s">
        <v>1</v>
      </c>
      <c r="L170" s="31"/>
      <c r="M170" s="138" t="s">
        <v>1</v>
      </c>
      <c r="N170" s="139" t="s">
        <v>42</v>
      </c>
      <c r="P170" s="140">
        <f t="shared" si="1"/>
        <v>0</v>
      </c>
      <c r="Q170" s="140">
        <v>0</v>
      </c>
      <c r="R170" s="140">
        <f t="shared" si="2"/>
        <v>0</v>
      </c>
      <c r="S170" s="140">
        <v>0</v>
      </c>
      <c r="T170" s="141">
        <f t="shared" si="3"/>
        <v>0</v>
      </c>
      <c r="AR170" s="142" t="s">
        <v>244</v>
      </c>
      <c r="AT170" s="142" t="s">
        <v>164</v>
      </c>
      <c r="AU170" s="142" t="s">
        <v>85</v>
      </c>
      <c r="AY170" s="16" t="s">
        <v>161</v>
      </c>
      <c r="BE170" s="143">
        <f t="shared" si="4"/>
        <v>5225</v>
      </c>
      <c r="BF170" s="143">
        <f t="shared" si="5"/>
        <v>0</v>
      </c>
      <c r="BG170" s="143">
        <f t="shared" si="6"/>
        <v>0</v>
      </c>
      <c r="BH170" s="143">
        <f t="shared" si="7"/>
        <v>0</v>
      </c>
      <c r="BI170" s="143">
        <f t="shared" si="8"/>
        <v>0</v>
      </c>
      <c r="BJ170" s="16" t="s">
        <v>85</v>
      </c>
      <c r="BK170" s="143">
        <f t="shared" si="9"/>
        <v>5225</v>
      </c>
      <c r="BL170" s="16" t="s">
        <v>244</v>
      </c>
      <c r="BM170" s="142" t="s">
        <v>833</v>
      </c>
    </row>
    <row r="171" spans="2:65" s="1" customFormat="1" ht="33" customHeight="1">
      <c r="B171" s="31"/>
      <c r="C171" s="173" t="s">
        <v>363</v>
      </c>
      <c r="D171" s="173" t="s">
        <v>614</v>
      </c>
      <c r="E171" s="174" t="s">
        <v>3364</v>
      </c>
      <c r="F171" s="175" t="s">
        <v>3363</v>
      </c>
      <c r="G171" s="176" t="s">
        <v>3354</v>
      </c>
      <c r="H171" s="177">
        <v>55</v>
      </c>
      <c r="I171" s="136">
        <v>380</v>
      </c>
      <c r="J171" s="178">
        <f t="shared" si="0"/>
        <v>20900</v>
      </c>
      <c r="K171" s="175" t="s">
        <v>1</v>
      </c>
      <c r="L171" s="179"/>
      <c r="M171" s="180" t="s">
        <v>1</v>
      </c>
      <c r="N171" s="181" t="s">
        <v>42</v>
      </c>
      <c r="P171" s="140">
        <f t="shared" si="1"/>
        <v>0</v>
      </c>
      <c r="Q171" s="140">
        <v>0</v>
      </c>
      <c r="R171" s="140">
        <f t="shared" si="2"/>
        <v>0</v>
      </c>
      <c r="S171" s="140">
        <v>0</v>
      </c>
      <c r="T171" s="141">
        <f t="shared" si="3"/>
        <v>0</v>
      </c>
      <c r="AR171" s="142" t="s">
        <v>317</v>
      </c>
      <c r="AT171" s="142" t="s">
        <v>614</v>
      </c>
      <c r="AU171" s="142" t="s">
        <v>85</v>
      </c>
      <c r="AY171" s="16" t="s">
        <v>161</v>
      </c>
      <c r="BE171" s="143">
        <f t="shared" si="4"/>
        <v>20900</v>
      </c>
      <c r="BF171" s="143">
        <f t="shared" si="5"/>
        <v>0</v>
      </c>
      <c r="BG171" s="143">
        <f t="shared" si="6"/>
        <v>0</v>
      </c>
      <c r="BH171" s="143">
        <f t="shared" si="7"/>
        <v>0</v>
      </c>
      <c r="BI171" s="143">
        <f t="shared" si="8"/>
        <v>0</v>
      </c>
      <c r="BJ171" s="16" t="s">
        <v>85</v>
      </c>
      <c r="BK171" s="143">
        <f t="shared" si="9"/>
        <v>20900</v>
      </c>
      <c r="BL171" s="16" t="s">
        <v>244</v>
      </c>
      <c r="BM171" s="142" t="s">
        <v>847</v>
      </c>
    </row>
    <row r="172" spans="2:65" s="1" customFormat="1" ht="24.2" customHeight="1">
      <c r="B172" s="31"/>
      <c r="C172" s="131" t="s">
        <v>371</v>
      </c>
      <c r="D172" s="131" t="s">
        <v>164</v>
      </c>
      <c r="E172" s="132" t="s">
        <v>3365</v>
      </c>
      <c r="F172" s="133" t="s">
        <v>3366</v>
      </c>
      <c r="G172" s="134" t="s">
        <v>3354</v>
      </c>
      <c r="H172" s="135">
        <v>50</v>
      </c>
      <c r="I172" s="136">
        <v>285</v>
      </c>
      <c r="J172" s="137">
        <f t="shared" si="0"/>
        <v>14250</v>
      </c>
      <c r="K172" s="133" t="s">
        <v>1</v>
      </c>
      <c r="L172" s="31"/>
      <c r="M172" s="138" t="s">
        <v>1</v>
      </c>
      <c r="N172" s="139" t="s">
        <v>42</v>
      </c>
      <c r="P172" s="140">
        <f t="shared" si="1"/>
        <v>0</v>
      </c>
      <c r="Q172" s="140">
        <v>0</v>
      </c>
      <c r="R172" s="140">
        <f t="shared" si="2"/>
        <v>0</v>
      </c>
      <c r="S172" s="140">
        <v>0</v>
      </c>
      <c r="T172" s="141">
        <f t="shared" si="3"/>
        <v>0</v>
      </c>
      <c r="AR172" s="142" t="s">
        <v>244</v>
      </c>
      <c r="AT172" s="142" t="s">
        <v>164</v>
      </c>
      <c r="AU172" s="142" t="s">
        <v>85</v>
      </c>
      <c r="AY172" s="16" t="s">
        <v>161</v>
      </c>
      <c r="BE172" s="143">
        <f t="shared" si="4"/>
        <v>14250</v>
      </c>
      <c r="BF172" s="143">
        <f t="shared" si="5"/>
        <v>0</v>
      </c>
      <c r="BG172" s="143">
        <f t="shared" si="6"/>
        <v>0</v>
      </c>
      <c r="BH172" s="143">
        <f t="shared" si="7"/>
        <v>0</v>
      </c>
      <c r="BI172" s="143">
        <f t="shared" si="8"/>
        <v>0</v>
      </c>
      <c r="BJ172" s="16" t="s">
        <v>85</v>
      </c>
      <c r="BK172" s="143">
        <f t="shared" si="9"/>
        <v>14250</v>
      </c>
      <c r="BL172" s="16" t="s">
        <v>244</v>
      </c>
      <c r="BM172" s="142" t="s">
        <v>860</v>
      </c>
    </row>
    <row r="173" spans="2:65" s="1" customFormat="1" ht="24.2" customHeight="1">
      <c r="B173" s="31"/>
      <c r="C173" s="173" t="s">
        <v>378</v>
      </c>
      <c r="D173" s="173" t="s">
        <v>614</v>
      </c>
      <c r="E173" s="174" t="s">
        <v>3367</v>
      </c>
      <c r="F173" s="175" t="s">
        <v>3366</v>
      </c>
      <c r="G173" s="176" t="s">
        <v>3354</v>
      </c>
      <c r="H173" s="177">
        <v>50</v>
      </c>
      <c r="I173" s="136">
        <v>760</v>
      </c>
      <c r="J173" s="178">
        <f t="shared" si="0"/>
        <v>38000</v>
      </c>
      <c r="K173" s="175" t="s">
        <v>1</v>
      </c>
      <c r="L173" s="179"/>
      <c r="M173" s="180" t="s">
        <v>1</v>
      </c>
      <c r="N173" s="181" t="s">
        <v>42</v>
      </c>
      <c r="P173" s="140">
        <f t="shared" si="1"/>
        <v>0</v>
      </c>
      <c r="Q173" s="140">
        <v>0</v>
      </c>
      <c r="R173" s="140">
        <f t="shared" si="2"/>
        <v>0</v>
      </c>
      <c r="S173" s="140">
        <v>0</v>
      </c>
      <c r="T173" s="141">
        <f t="shared" si="3"/>
        <v>0</v>
      </c>
      <c r="AR173" s="142" t="s">
        <v>317</v>
      </c>
      <c r="AT173" s="142" t="s">
        <v>614</v>
      </c>
      <c r="AU173" s="142" t="s">
        <v>85</v>
      </c>
      <c r="AY173" s="16" t="s">
        <v>161</v>
      </c>
      <c r="BE173" s="143">
        <f t="shared" si="4"/>
        <v>38000</v>
      </c>
      <c r="BF173" s="143">
        <f t="shared" si="5"/>
        <v>0</v>
      </c>
      <c r="BG173" s="143">
        <f t="shared" si="6"/>
        <v>0</v>
      </c>
      <c r="BH173" s="143">
        <f t="shared" si="7"/>
        <v>0</v>
      </c>
      <c r="BI173" s="143">
        <f t="shared" si="8"/>
        <v>0</v>
      </c>
      <c r="BJ173" s="16" t="s">
        <v>85</v>
      </c>
      <c r="BK173" s="143">
        <f t="shared" si="9"/>
        <v>38000</v>
      </c>
      <c r="BL173" s="16" t="s">
        <v>244</v>
      </c>
      <c r="BM173" s="142" t="s">
        <v>874</v>
      </c>
    </row>
    <row r="174" spans="2:65" s="1" customFormat="1" ht="16.5" customHeight="1">
      <c r="B174" s="31"/>
      <c r="C174" s="131" t="s">
        <v>385</v>
      </c>
      <c r="D174" s="131" t="s">
        <v>164</v>
      </c>
      <c r="E174" s="132" t="s">
        <v>3368</v>
      </c>
      <c r="F174" s="133" t="s">
        <v>3369</v>
      </c>
      <c r="G174" s="134" t="s">
        <v>1852</v>
      </c>
      <c r="H174" s="135">
        <v>180</v>
      </c>
      <c r="I174" s="136">
        <v>4.75</v>
      </c>
      <c r="J174" s="137">
        <f t="shared" si="0"/>
        <v>855</v>
      </c>
      <c r="K174" s="133" t="s">
        <v>1</v>
      </c>
      <c r="L174" s="31"/>
      <c r="M174" s="138" t="s">
        <v>1</v>
      </c>
      <c r="N174" s="139" t="s">
        <v>42</v>
      </c>
      <c r="P174" s="140">
        <f t="shared" si="1"/>
        <v>0</v>
      </c>
      <c r="Q174" s="140">
        <v>0</v>
      </c>
      <c r="R174" s="140">
        <f t="shared" si="2"/>
        <v>0</v>
      </c>
      <c r="S174" s="140">
        <v>0</v>
      </c>
      <c r="T174" s="141">
        <f t="shared" si="3"/>
        <v>0</v>
      </c>
      <c r="AR174" s="142" t="s">
        <v>244</v>
      </c>
      <c r="AT174" s="142" t="s">
        <v>164</v>
      </c>
      <c r="AU174" s="142" t="s">
        <v>85</v>
      </c>
      <c r="AY174" s="16" t="s">
        <v>161</v>
      </c>
      <c r="BE174" s="143">
        <f t="shared" si="4"/>
        <v>855</v>
      </c>
      <c r="BF174" s="143">
        <f t="shared" si="5"/>
        <v>0</v>
      </c>
      <c r="BG174" s="143">
        <f t="shared" si="6"/>
        <v>0</v>
      </c>
      <c r="BH174" s="143">
        <f t="shared" si="7"/>
        <v>0</v>
      </c>
      <c r="BI174" s="143">
        <f t="shared" si="8"/>
        <v>0</v>
      </c>
      <c r="BJ174" s="16" t="s">
        <v>85</v>
      </c>
      <c r="BK174" s="143">
        <f t="shared" si="9"/>
        <v>855</v>
      </c>
      <c r="BL174" s="16" t="s">
        <v>244</v>
      </c>
      <c r="BM174" s="142" t="s">
        <v>885</v>
      </c>
    </row>
    <row r="175" spans="2:65" s="1" customFormat="1" ht="16.5" customHeight="1">
      <c r="B175" s="31"/>
      <c r="C175" s="173" t="s">
        <v>391</v>
      </c>
      <c r="D175" s="173" t="s">
        <v>614</v>
      </c>
      <c r="E175" s="174" t="s">
        <v>3370</v>
      </c>
      <c r="F175" s="175" t="s">
        <v>3369</v>
      </c>
      <c r="G175" s="176" t="s">
        <v>1852</v>
      </c>
      <c r="H175" s="177">
        <v>180</v>
      </c>
      <c r="I175" s="136">
        <v>57</v>
      </c>
      <c r="J175" s="178">
        <f t="shared" si="0"/>
        <v>10260</v>
      </c>
      <c r="K175" s="175" t="s">
        <v>1</v>
      </c>
      <c r="L175" s="179"/>
      <c r="M175" s="180" t="s">
        <v>1</v>
      </c>
      <c r="N175" s="181" t="s">
        <v>42</v>
      </c>
      <c r="P175" s="140">
        <f t="shared" si="1"/>
        <v>0</v>
      </c>
      <c r="Q175" s="140">
        <v>0</v>
      </c>
      <c r="R175" s="140">
        <f t="shared" si="2"/>
        <v>0</v>
      </c>
      <c r="S175" s="140">
        <v>0</v>
      </c>
      <c r="T175" s="141">
        <f t="shared" si="3"/>
        <v>0</v>
      </c>
      <c r="AR175" s="142" t="s">
        <v>317</v>
      </c>
      <c r="AT175" s="142" t="s">
        <v>614</v>
      </c>
      <c r="AU175" s="142" t="s">
        <v>85</v>
      </c>
      <c r="AY175" s="16" t="s">
        <v>161</v>
      </c>
      <c r="BE175" s="143">
        <f t="shared" si="4"/>
        <v>10260</v>
      </c>
      <c r="BF175" s="143">
        <f t="shared" si="5"/>
        <v>0</v>
      </c>
      <c r="BG175" s="143">
        <f t="shared" si="6"/>
        <v>0</v>
      </c>
      <c r="BH175" s="143">
        <f t="shared" si="7"/>
        <v>0</v>
      </c>
      <c r="BI175" s="143">
        <f t="shared" si="8"/>
        <v>0</v>
      </c>
      <c r="BJ175" s="16" t="s">
        <v>85</v>
      </c>
      <c r="BK175" s="143">
        <f t="shared" si="9"/>
        <v>10260</v>
      </c>
      <c r="BL175" s="16" t="s">
        <v>244</v>
      </c>
      <c r="BM175" s="142" t="s">
        <v>895</v>
      </c>
    </row>
    <row r="176" spans="2:65" s="11" customFormat="1" ht="22.9" customHeight="1">
      <c r="B176" s="119"/>
      <c r="D176" s="120" t="s">
        <v>76</v>
      </c>
      <c r="E176" s="129" t="s">
        <v>85</v>
      </c>
      <c r="F176" s="129" t="s">
        <v>3371</v>
      </c>
      <c r="I176" s="122"/>
      <c r="J176" s="130">
        <f>BK176</f>
        <v>0</v>
      </c>
      <c r="L176" s="119"/>
      <c r="M176" s="124"/>
      <c r="P176" s="125">
        <v>0</v>
      </c>
      <c r="R176" s="125">
        <v>0</v>
      </c>
      <c r="T176" s="126">
        <v>0</v>
      </c>
      <c r="AR176" s="120" t="s">
        <v>87</v>
      </c>
      <c r="AT176" s="127" t="s">
        <v>76</v>
      </c>
      <c r="AU176" s="127" t="s">
        <v>85</v>
      </c>
      <c r="AY176" s="120" t="s">
        <v>161</v>
      </c>
      <c r="BK176" s="128">
        <v>0</v>
      </c>
    </row>
    <row r="177" spans="2:65" s="11" customFormat="1" ht="25.9" customHeight="1">
      <c r="B177" s="119"/>
      <c r="D177" s="120" t="s">
        <v>76</v>
      </c>
      <c r="E177" s="121" t="s">
        <v>3372</v>
      </c>
      <c r="F177" s="121" t="s">
        <v>3373</v>
      </c>
      <c r="I177" s="122"/>
      <c r="J177" s="123">
        <f>BK177</f>
        <v>581875</v>
      </c>
      <c r="L177" s="119"/>
      <c r="M177" s="124"/>
      <c r="P177" s="125">
        <f>SUM(P178:P212)</f>
        <v>0</v>
      </c>
      <c r="R177" s="125">
        <f>SUM(R178:R212)</f>
        <v>0</v>
      </c>
      <c r="T177" s="126">
        <f>SUM(T178:T212)</f>
        <v>0</v>
      </c>
      <c r="AR177" s="120" t="s">
        <v>87</v>
      </c>
      <c r="AT177" s="127" t="s">
        <v>76</v>
      </c>
      <c r="AU177" s="127" t="s">
        <v>77</v>
      </c>
      <c r="AY177" s="120" t="s">
        <v>161</v>
      </c>
      <c r="BK177" s="128">
        <f>SUM(BK178:BK212)</f>
        <v>581875</v>
      </c>
    </row>
    <row r="178" spans="2:65" s="1" customFormat="1" ht="76.349999999999994" customHeight="1">
      <c r="B178" s="31"/>
      <c r="C178" s="131" t="s">
        <v>397</v>
      </c>
      <c r="D178" s="131" t="s">
        <v>164</v>
      </c>
      <c r="E178" s="132" t="s">
        <v>3374</v>
      </c>
      <c r="F178" s="133" t="s">
        <v>3375</v>
      </c>
      <c r="G178" s="134" t="s">
        <v>1665</v>
      </c>
      <c r="H178" s="135">
        <v>1</v>
      </c>
      <c r="I178" s="136">
        <v>25175</v>
      </c>
      <c r="J178" s="137">
        <f t="shared" ref="J178:J211" si="10">ROUND(I178*H178,2)</f>
        <v>25175</v>
      </c>
      <c r="K178" s="133" t="s">
        <v>1</v>
      </c>
      <c r="L178" s="31"/>
      <c r="M178" s="138" t="s">
        <v>1</v>
      </c>
      <c r="N178" s="139" t="s">
        <v>42</v>
      </c>
      <c r="P178" s="140">
        <f t="shared" ref="P178:P211" si="11">O178*H178</f>
        <v>0</v>
      </c>
      <c r="Q178" s="140">
        <v>0</v>
      </c>
      <c r="R178" s="140">
        <f t="shared" ref="R178:R211" si="12">Q178*H178</f>
        <v>0</v>
      </c>
      <c r="S178" s="140">
        <v>0</v>
      </c>
      <c r="T178" s="141">
        <f t="shared" ref="T178:T211" si="13">S178*H178</f>
        <v>0</v>
      </c>
      <c r="AR178" s="142" t="s">
        <v>244</v>
      </c>
      <c r="AT178" s="142" t="s">
        <v>164</v>
      </c>
      <c r="AU178" s="142" t="s">
        <v>85</v>
      </c>
      <c r="AY178" s="16" t="s">
        <v>161</v>
      </c>
      <c r="BE178" s="143">
        <f t="shared" ref="BE178:BE211" si="14">IF(N178="základní",J178,0)</f>
        <v>25175</v>
      </c>
      <c r="BF178" s="143">
        <f t="shared" ref="BF178:BF211" si="15">IF(N178="snížená",J178,0)</f>
        <v>0</v>
      </c>
      <c r="BG178" s="143">
        <f t="shared" ref="BG178:BG211" si="16">IF(N178="zákl. přenesená",J178,0)</f>
        <v>0</v>
      </c>
      <c r="BH178" s="143">
        <f t="shared" ref="BH178:BH211" si="17">IF(N178="sníž. přenesená",J178,0)</f>
        <v>0</v>
      </c>
      <c r="BI178" s="143">
        <f t="shared" ref="BI178:BI211" si="18">IF(N178="nulová",J178,0)</f>
        <v>0</v>
      </c>
      <c r="BJ178" s="16" t="s">
        <v>85</v>
      </c>
      <c r="BK178" s="143">
        <f t="shared" ref="BK178:BK211" si="19">ROUND(I178*H178,2)</f>
        <v>25175</v>
      </c>
      <c r="BL178" s="16" t="s">
        <v>244</v>
      </c>
      <c r="BM178" s="142" t="s">
        <v>904</v>
      </c>
    </row>
    <row r="179" spans="2:65" s="1" customFormat="1" ht="76.349999999999994" customHeight="1">
      <c r="B179" s="31"/>
      <c r="C179" s="173" t="s">
        <v>403</v>
      </c>
      <c r="D179" s="173" t="s">
        <v>614</v>
      </c>
      <c r="E179" s="174" t="s">
        <v>3376</v>
      </c>
      <c r="F179" s="175" t="s">
        <v>3375</v>
      </c>
      <c r="G179" s="176" t="s">
        <v>1665</v>
      </c>
      <c r="H179" s="177">
        <v>1</v>
      </c>
      <c r="I179" s="136">
        <v>246050</v>
      </c>
      <c r="J179" s="178">
        <f t="shared" si="10"/>
        <v>246050</v>
      </c>
      <c r="K179" s="175" t="s">
        <v>1</v>
      </c>
      <c r="L179" s="179"/>
      <c r="M179" s="180" t="s">
        <v>1</v>
      </c>
      <c r="N179" s="181" t="s">
        <v>42</v>
      </c>
      <c r="P179" s="140">
        <f t="shared" si="11"/>
        <v>0</v>
      </c>
      <c r="Q179" s="140">
        <v>0</v>
      </c>
      <c r="R179" s="140">
        <f t="shared" si="12"/>
        <v>0</v>
      </c>
      <c r="S179" s="140">
        <v>0</v>
      </c>
      <c r="T179" s="141">
        <f t="shared" si="13"/>
        <v>0</v>
      </c>
      <c r="AR179" s="142" t="s">
        <v>317</v>
      </c>
      <c r="AT179" s="142" t="s">
        <v>614</v>
      </c>
      <c r="AU179" s="142" t="s">
        <v>85</v>
      </c>
      <c r="AY179" s="16" t="s">
        <v>161</v>
      </c>
      <c r="BE179" s="143">
        <f t="shared" si="14"/>
        <v>246050</v>
      </c>
      <c r="BF179" s="143">
        <f t="shared" si="15"/>
        <v>0</v>
      </c>
      <c r="BG179" s="143">
        <f t="shared" si="16"/>
        <v>0</v>
      </c>
      <c r="BH179" s="143">
        <f t="shared" si="17"/>
        <v>0</v>
      </c>
      <c r="BI179" s="143">
        <f t="shared" si="18"/>
        <v>0</v>
      </c>
      <c r="BJ179" s="16" t="s">
        <v>85</v>
      </c>
      <c r="BK179" s="143">
        <f t="shared" si="19"/>
        <v>246050</v>
      </c>
      <c r="BL179" s="16" t="s">
        <v>244</v>
      </c>
      <c r="BM179" s="142" t="s">
        <v>915</v>
      </c>
    </row>
    <row r="180" spans="2:65" s="1" customFormat="1" ht="66.75" customHeight="1">
      <c r="B180" s="31"/>
      <c r="C180" s="131" t="s">
        <v>410</v>
      </c>
      <c r="D180" s="131" t="s">
        <v>164</v>
      </c>
      <c r="E180" s="132" t="s">
        <v>3377</v>
      </c>
      <c r="F180" s="133" t="s">
        <v>3378</v>
      </c>
      <c r="G180" s="134" t="s">
        <v>1665</v>
      </c>
      <c r="H180" s="135">
        <v>1</v>
      </c>
      <c r="I180" s="136">
        <v>16625</v>
      </c>
      <c r="J180" s="137">
        <f t="shared" si="10"/>
        <v>16625</v>
      </c>
      <c r="K180" s="133" t="s">
        <v>1</v>
      </c>
      <c r="L180" s="31"/>
      <c r="M180" s="138" t="s">
        <v>1</v>
      </c>
      <c r="N180" s="139" t="s">
        <v>42</v>
      </c>
      <c r="P180" s="140">
        <f t="shared" si="11"/>
        <v>0</v>
      </c>
      <c r="Q180" s="140">
        <v>0</v>
      </c>
      <c r="R180" s="140">
        <f t="shared" si="12"/>
        <v>0</v>
      </c>
      <c r="S180" s="140">
        <v>0</v>
      </c>
      <c r="T180" s="141">
        <f t="shared" si="13"/>
        <v>0</v>
      </c>
      <c r="AR180" s="142" t="s">
        <v>244</v>
      </c>
      <c r="AT180" s="142" t="s">
        <v>164</v>
      </c>
      <c r="AU180" s="142" t="s">
        <v>85</v>
      </c>
      <c r="AY180" s="16" t="s">
        <v>161</v>
      </c>
      <c r="BE180" s="143">
        <f t="shared" si="14"/>
        <v>16625</v>
      </c>
      <c r="BF180" s="143">
        <f t="shared" si="15"/>
        <v>0</v>
      </c>
      <c r="BG180" s="143">
        <f t="shared" si="16"/>
        <v>0</v>
      </c>
      <c r="BH180" s="143">
        <f t="shared" si="17"/>
        <v>0</v>
      </c>
      <c r="BI180" s="143">
        <f t="shared" si="18"/>
        <v>0</v>
      </c>
      <c r="BJ180" s="16" t="s">
        <v>85</v>
      </c>
      <c r="BK180" s="143">
        <f t="shared" si="19"/>
        <v>16625</v>
      </c>
      <c r="BL180" s="16" t="s">
        <v>244</v>
      </c>
      <c r="BM180" s="142" t="s">
        <v>925</v>
      </c>
    </row>
    <row r="181" spans="2:65" s="1" customFormat="1" ht="66.75" customHeight="1">
      <c r="B181" s="31"/>
      <c r="C181" s="173" t="s">
        <v>414</v>
      </c>
      <c r="D181" s="173" t="s">
        <v>614</v>
      </c>
      <c r="E181" s="174" t="s">
        <v>3379</v>
      </c>
      <c r="F181" s="175" t="s">
        <v>3378</v>
      </c>
      <c r="G181" s="176" t="s">
        <v>1665</v>
      </c>
      <c r="H181" s="177">
        <v>1</v>
      </c>
      <c r="I181" s="136">
        <v>93100</v>
      </c>
      <c r="J181" s="178">
        <f t="shared" si="10"/>
        <v>93100</v>
      </c>
      <c r="K181" s="175" t="s">
        <v>1</v>
      </c>
      <c r="L181" s="179"/>
      <c r="M181" s="180" t="s">
        <v>1</v>
      </c>
      <c r="N181" s="181" t="s">
        <v>42</v>
      </c>
      <c r="P181" s="140">
        <f t="shared" si="11"/>
        <v>0</v>
      </c>
      <c r="Q181" s="140">
        <v>0</v>
      </c>
      <c r="R181" s="140">
        <f t="shared" si="12"/>
        <v>0</v>
      </c>
      <c r="S181" s="140">
        <v>0</v>
      </c>
      <c r="T181" s="141">
        <f t="shared" si="13"/>
        <v>0</v>
      </c>
      <c r="AR181" s="142" t="s">
        <v>317</v>
      </c>
      <c r="AT181" s="142" t="s">
        <v>614</v>
      </c>
      <c r="AU181" s="142" t="s">
        <v>85</v>
      </c>
      <c r="AY181" s="16" t="s">
        <v>161</v>
      </c>
      <c r="BE181" s="143">
        <f t="shared" si="14"/>
        <v>93100</v>
      </c>
      <c r="BF181" s="143">
        <f t="shared" si="15"/>
        <v>0</v>
      </c>
      <c r="BG181" s="143">
        <f t="shared" si="16"/>
        <v>0</v>
      </c>
      <c r="BH181" s="143">
        <f t="shared" si="17"/>
        <v>0</v>
      </c>
      <c r="BI181" s="143">
        <f t="shared" si="18"/>
        <v>0</v>
      </c>
      <c r="BJ181" s="16" t="s">
        <v>85</v>
      </c>
      <c r="BK181" s="143">
        <f t="shared" si="19"/>
        <v>93100</v>
      </c>
      <c r="BL181" s="16" t="s">
        <v>244</v>
      </c>
      <c r="BM181" s="142" t="s">
        <v>936</v>
      </c>
    </row>
    <row r="182" spans="2:65" s="1" customFormat="1" ht="62.65" customHeight="1">
      <c r="B182" s="31"/>
      <c r="C182" s="131" t="s">
        <v>419</v>
      </c>
      <c r="D182" s="131" t="s">
        <v>164</v>
      </c>
      <c r="E182" s="132" t="s">
        <v>3380</v>
      </c>
      <c r="F182" s="133" t="s">
        <v>3381</v>
      </c>
      <c r="G182" s="134" t="s">
        <v>1665</v>
      </c>
      <c r="H182" s="135">
        <v>4</v>
      </c>
      <c r="I182" s="136">
        <v>741</v>
      </c>
      <c r="J182" s="137">
        <f t="shared" si="10"/>
        <v>2964</v>
      </c>
      <c r="K182" s="133" t="s">
        <v>1</v>
      </c>
      <c r="L182" s="31"/>
      <c r="M182" s="138" t="s">
        <v>1</v>
      </c>
      <c r="N182" s="139" t="s">
        <v>42</v>
      </c>
      <c r="P182" s="140">
        <f t="shared" si="11"/>
        <v>0</v>
      </c>
      <c r="Q182" s="140">
        <v>0</v>
      </c>
      <c r="R182" s="140">
        <f t="shared" si="12"/>
        <v>0</v>
      </c>
      <c r="S182" s="140">
        <v>0</v>
      </c>
      <c r="T182" s="141">
        <f t="shared" si="13"/>
        <v>0</v>
      </c>
      <c r="AR182" s="142" t="s">
        <v>244</v>
      </c>
      <c r="AT182" s="142" t="s">
        <v>164</v>
      </c>
      <c r="AU182" s="142" t="s">
        <v>85</v>
      </c>
      <c r="AY182" s="16" t="s">
        <v>161</v>
      </c>
      <c r="BE182" s="143">
        <f t="shared" si="14"/>
        <v>2964</v>
      </c>
      <c r="BF182" s="143">
        <f t="shared" si="15"/>
        <v>0</v>
      </c>
      <c r="BG182" s="143">
        <f t="shared" si="16"/>
        <v>0</v>
      </c>
      <c r="BH182" s="143">
        <f t="shared" si="17"/>
        <v>0</v>
      </c>
      <c r="BI182" s="143">
        <f t="shared" si="18"/>
        <v>0</v>
      </c>
      <c r="BJ182" s="16" t="s">
        <v>85</v>
      </c>
      <c r="BK182" s="143">
        <f t="shared" si="19"/>
        <v>2964</v>
      </c>
      <c r="BL182" s="16" t="s">
        <v>244</v>
      </c>
      <c r="BM182" s="142" t="s">
        <v>948</v>
      </c>
    </row>
    <row r="183" spans="2:65" s="1" customFormat="1" ht="62.65" customHeight="1">
      <c r="B183" s="31"/>
      <c r="C183" s="173" t="s">
        <v>424</v>
      </c>
      <c r="D183" s="173" t="s">
        <v>614</v>
      </c>
      <c r="E183" s="174" t="s">
        <v>3382</v>
      </c>
      <c r="F183" s="175" t="s">
        <v>3381</v>
      </c>
      <c r="G183" s="176" t="s">
        <v>1665</v>
      </c>
      <c r="H183" s="177">
        <v>4</v>
      </c>
      <c r="I183" s="136">
        <v>6887.5</v>
      </c>
      <c r="J183" s="178">
        <f t="shared" si="10"/>
        <v>27550</v>
      </c>
      <c r="K183" s="175" t="s">
        <v>1</v>
      </c>
      <c r="L183" s="179"/>
      <c r="M183" s="180" t="s">
        <v>1</v>
      </c>
      <c r="N183" s="181" t="s">
        <v>42</v>
      </c>
      <c r="P183" s="140">
        <f t="shared" si="11"/>
        <v>0</v>
      </c>
      <c r="Q183" s="140">
        <v>0</v>
      </c>
      <c r="R183" s="140">
        <f t="shared" si="12"/>
        <v>0</v>
      </c>
      <c r="S183" s="140">
        <v>0</v>
      </c>
      <c r="T183" s="141">
        <f t="shared" si="13"/>
        <v>0</v>
      </c>
      <c r="AR183" s="142" t="s">
        <v>317</v>
      </c>
      <c r="AT183" s="142" t="s">
        <v>614</v>
      </c>
      <c r="AU183" s="142" t="s">
        <v>85</v>
      </c>
      <c r="AY183" s="16" t="s">
        <v>161</v>
      </c>
      <c r="BE183" s="143">
        <f t="shared" si="14"/>
        <v>27550</v>
      </c>
      <c r="BF183" s="143">
        <f t="shared" si="15"/>
        <v>0</v>
      </c>
      <c r="BG183" s="143">
        <f t="shared" si="16"/>
        <v>0</v>
      </c>
      <c r="BH183" s="143">
        <f t="shared" si="17"/>
        <v>0</v>
      </c>
      <c r="BI183" s="143">
        <f t="shared" si="18"/>
        <v>0</v>
      </c>
      <c r="BJ183" s="16" t="s">
        <v>85</v>
      </c>
      <c r="BK183" s="143">
        <f t="shared" si="19"/>
        <v>27550</v>
      </c>
      <c r="BL183" s="16" t="s">
        <v>244</v>
      </c>
      <c r="BM183" s="142" t="s">
        <v>957</v>
      </c>
    </row>
    <row r="184" spans="2:65" s="1" customFormat="1" ht="33" customHeight="1">
      <c r="B184" s="31"/>
      <c r="C184" s="131" t="s">
        <v>429</v>
      </c>
      <c r="D184" s="131" t="s">
        <v>164</v>
      </c>
      <c r="E184" s="132" t="s">
        <v>3383</v>
      </c>
      <c r="F184" s="133" t="s">
        <v>3384</v>
      </c>
      <c r="G184" s="134" t="s">
        <v>1665</v>
      </c>
      <c r="H184" s="135">
        <v>2</v>
      </c>
      <c r="I184" s="136">
        <v>617.5</v>
      </c>
      <c r="J184" s="137">
        <f t="shared" si="10"/>
        <v>1235</v>
      </c>
      <c r="K184" s="133" t="s">
        <v>1</v>
      </c>
      <c r="L184" s="31"/>
      <c r="M184" s="138" t="s">
        <v>1</v>
      </c>
      <c r="N184" s="139" t="s">
        <v>42</v>
      </c>
      <c r="P184" s="140">
        <f t="shared" si="11"/>
        <v>0</v>
      </c>
      <c r="Q184" s="140">
        <v>0</v>
      </c>
      <c r="R184" s="140">
        <f t="shared" si="12"/>
        <v>0</v>
      </c>
      <c r="S184" s="140">
        <v>0</v>
      </c>
      <c r="T184" s="141">
        <f t="shared" si="13"/>
        <v>0</v>
      </c>
      <c r="AR184" s="142" t="s">
        <v>244</v>
      </c>
      <c r="AT184" s="142" t="s">
        <v>164</v>
      </c>
      <c r="AU184" s="142" t="s">
        <v>85</v>
      </c>
      <c r="AY184" s="16" t="s">
        <v>161</v>
      </c>
      <c r="BE184" s="143">
        <f t="shared" si="14"/>
        <v>1235</v>
      </c>
      <c r="BF184" s="143">
        <f t="shared" si="15"/>
        <v>0</v>
      </c>
      <c r="BG184" s="143">
        <f t="shared" si="16"/>
        <v>0</v>
      </c>
      <c r="BH184" s="143">
        <f t="shared" si="17"/>
        <v>0</v>
      </c>
      <c r="BI184" s="143">
        <f t="shared" si="18"/>
        <v>0</v>
      </c>
      <c r="BJ184" s="16" t="s">
        <v>85</v>
      </c>
      <c r="BK184" s="143">
        <f t="shared" si="19"/>
        <v>1235</v>
      </c>
      <c r="BL184" s="16" t="s">
        <v>244</v>
      </c>
      <c r="BM184" s="142" t="s">
        <v>965</v>
      </c>
    </row>
    <row r="185" spans="2:65" s="1" customFormat="1" ht="33" customHeight="1">
      <c r="B185" s="31"/>
      <c r="C185" s="173" t="s">
        <v>434</v>
      </c>
      <c r="D185" s="173" t="s">
        <v>614</v>
      </c>
      <c r="E185" s="174" t="s">
        <v>3385</v>
      </c>
      <c r="F185" s="175" t="s">
        <v>3384</v>
      </c>
      <c r="G185" s="176" t="s">
        <v>1665</v>
      </c>
      <c r="H185" s="177">
        <v>2</v>
      </c>
      <c r="I185" s="136">
        <v>2375</v>
      </c>
      <c r="J185" s="178">
        <f t="shared" si="10"/>
        <v>4750</v>
      </c>
      <c r="K185" s="175" t="s">
        <v>1</v>
      </c>
      <c r="L185" s="179"/>
      <c r="M185" s="180" t="s">
        <v>1</v>
      </c>
      <c r="N185" s="181" t="s">
        <v>42</v>
      </c>
      <c r="P185" s="140">
        <f t="shared" si="11"/>
        <v>0</v>
      </c>
      <c r="Q185" s="140">
        <v>0</v>
      </c>
      <c r="R185" s="140">
        <f t="shared" si="12"/>
        <v>0</v>
      </c>
      <c r="S185" s="140">
        <v>0</v>
      </c>
      <c r="T185" s="141">
        <f t="shared" si="13"/>
        <v>0</v>
      </c>
      <c r="AR185" s="142" t="s">
        <v>317</v>
      </c>
      <c r="AT185" s="142" t="s">
        <v>614</v>
      </c>
      <c r="AU185" s="142" t="s">
        <v>85</v>
      </c>
      <c r="AY185" s="16" t="s">
        <v>161</v>
      </c>
      <c r="BE185" s="143">
        <f t="shared" si="14"/>
        <v>4750</v>
      </c>
      <c r="BF185" s="143">
        <f t="shared" si="15"/>
        <v>0</v>
      </c>
      <c r="BG185" s="143">
        <f t="shared" si="16"/>
        <v>0</v>
      </c>
      <c r="BH185" s="143">
        <f t="shared" si="17"/>
        <v>0</v>
      </c>
      <c r="BI185" s="143">
        <f t="shared" si="18"/>
        <v>0</v>
      </c>
      <c r="BJ185" s="16" t="s">
        <v>85</v>
      </c>
      <c r="BK185" s="143">
        <f t="shared" si="19"/>
        <v>4750</v>
      </c>
      <c r="BL185" s="16" t="s">
        <v>244</v>
      </c>
      <c r="BM185" s="142" t="s">
        <v>975</v>
      </c>
    </row>
    <row r="186" spans="2:65" s="1" customFormat="1" ht="37.9" customHeight="1">
      <c r="B186" s="31"/>
      <c r="C186" s="131" t="s">
        <v>438</v>
      </c>
      <c r="D186" s="131" t="s">
        <v>164</v>
      </c>
      <c r="E186" s="132" t="s">
        <v>3386</v>
      </c>
      <c r="F186" s="133" t="s">
        <v>3387</v>
      </c>
      <c r="G186" s="134" t="s">
        <v>1665</v>
      </c>
      <c r="H186" s="135">
        <v>2</v>
      </c>
      <c r="I186" s="136">
        <v>475</v>
      </c>
      <c r="J186" s="137">
        <f t="shared" si="10"/>
        <v>950</v>
      </c>
      <c r="K186" s="133" t="s">
        <v>1</v>
      </c>
      <c r="L186" s="31"/>
      <c r="M186" s="138" t="s">
        <v>1</v>
      </c>
      <c r="N186" s="139" t="s">
        <v>42</v>
      </c>
      <c r="P186" s="140">
        <f t="shared" si="11"/>
        <v>0</v>
      </c>
      <c r="Q186" s="140">
        <v>0</v>
      </c>
      <c r="R186" s="140">
        <f t="shared" si="12"/>
        <v>0</v>
      </c>
      <c r="S186" s="140">
        <v>0</v>
      </c>
      <c r="T186" s="141">
        <f t="shared" si="13"/>
        <v>0</v>
      </c>
      <c r="AR186" s="142" t="s">
        <v>244</v>
      </c>
      <c r="AT186" s="142" t="s">
        <v>164</v>
      </c>
      <c r="AU186" s="142" t="s">
        <v>85</v>
      </c>
      <c r="AY186" s="16" t="s">
        <v>161</v>
      </c>
      <c r="BE186" s="143">
        <f t="shared" si="14"/>
        <v>950</v>
      </c>
      <c r="BF186" s="143">
        <f t="shared" si="15"/>
        <v>0</v>
      </c>
      <c r="BG186" s="143">
        <f t="shared" si="16"/>
        <v>0</v>
      </c>
      <c r="BH186" s="143">
        <f t="shared" si="17"/>
        <v>0</v>
      </c>
      <c r="BI186" s="143">
        <f t="shared" si="18"/>
        <v>0</v>
      </c>
      <c r="BJ186" s="16" t="s">
        <v>85</v>
      </c>
      <c r="BK186" s="143">
        <f t="shared" si="19"/>
        <v>950</v>
      </c>
      <c r="BL186" s="16" t="s">
        <v>244</v>
      </c>
      <c r="BM186" s="142" t="s">
        <v>985</v>
      </c>
    </row>
    <row r="187" spans="2:65" s="1" customFormat="1" ht="37.9" customHeight="1">
      <c r="B187" s="31"/>
      <c r="C187" s="173" t="s">
        <v>444</v>
      </c>
      <c r="D187" s="173" t="s">
        <v>614</v>
      </c>
      <c r="E187" s="174" t="s">
        <v>3388</v>
      </c>
      <c r="F187" s="175" t="s">
        <v>3387</v>
      </c>
      <c r="G187" s="176" t="s">
        <v>1665</v>
      </c>
      <c r="H187" s="177">
        <v>2</v>
      </c>
      <c r="I187" s="136">
        <v>1757.5</v>
      </c>
      <c r="J187" s="178">
        <f t="shared" si="10"/>
        <v>3515</v>
      </c>
      <c r="K187" s="175" t="s">
        <v>1</v>
      </c>
      <c r="L187" s="179"/>
      <c r="M187" s="180" t="s">
        <v>1</v>
      </c>
      <c r="N187" s="181" t="s">
        <v>42</v>
      </c>
      <c r="P187" s="140">
        <f t="shared" si="11"/>
        <v>0</v>
      </c>
      <c r="Q187" s="140">
        <v>0</v>
      </c>
      <c r="R187" s="140">
        <f t="shared" si="12"/>
        <v>0</v>
      </c>
      <c r="S187" s="140">
        <v>0</v>
      </c>
      <c r="T187" s="141">
        <f t="shared" si="13"/>
        <v>0</v>
      </c>
      <c r="AR187" s="142" t="s">
        <v>317</v>
      </c>
      <c r="AT187" s="142" t="s">
        <v>614</v>
      </c>
      <c r="AU187" s="142" t="s">
        <v>85</v>
      </c>
      <c r="AY187" s="16" t="s">
        <v>161</v>
      </c>
      <c r="BE187" s="143">
        <f t="shared" si="14"/>
        <v>3515</v>
      </c>
      <c r="BF187" s="143">
        <f t="shared" si="15"/>
        <v>0</v>
      </c>
      <c r="BG187" s="143">
        <f t="shared" si="16"/>
        <v>0</v>
      </c>
      <c r="BH187" s="143">
        <f t="shared" si="17"/>
        <v>0</v>
      </c>
      <c r="BI187" s="143">
        <f t="shared" si="18"/>
        <v>0</v>
      </c>
      <c r="BJ187" s="16" t="s">
        <v>85</v>
      </c>
      <c r="BK187" s="143">
        <f t="shared" si="19"/>
        <v>3515</v>
      </c>
      <c r="BL187" s="16" t="s">
        <v>244</v>
      </c>
      <c r="BM187" s="142" t="s">
        <v>994</v>
      </c>
    </row>
    <row r="188" spans="2:65" s="1" customFormat="1" ht="37.9" customHeight="1">
      <c r="B188" s="31"/>
      <c r="C188" s="131" t="s">
        <v>450</v>
      </c>
      <c r="D188" s="131" t="s">
        <v>164</v>
      </c>
      <c r="E188" s="132" t="s">
        <v>3389</v>
      </c>
      <c r="F188" s="133" t="s">
        <v>3390</v>
      </c>
      <c r="G188" s="134" t="s">
        <v>1665</v>
      </c>
      <c r="H188" s="135">
        <v>2</v>
      </c>
      <c r="I188" s="136">
        <v>475</v>
      </c>
      <c r="J188" s="137">
        <f t="shared" si="10"/>
        <v>950</v>
      </c>
      <c r="K188" s="133" t="s">
        <v>1</v>
      </c>
      <c r="L188" s="31"/>
      <c r="M188" s="138" t="s">
        <v>1</v>
      </c>
      <c r="N188" s="139" t="s">
        <v>42</v>
      </c>
      <c r="P188" s="140">
        <f t="shared" si="11"/>
        <v>0</v>
      </c>
      <c r="Q188" s="140">
        <v>0</v>
      </c>
      <c r="R188" s="140">
        <f t="shared" si="12"/>
        <v>0</v>
      </c>
      <c r="S188" s="140">
        <v>0</v>
      </c>
      <c r="T188" s="141">
        <f t="shared" si="13"/>
        <v>0</v>
      </c>
      <c r="AR188" s="142" t="s">
        <v>244</v>
      </c>
      <c r="AT188" s="142" t="s">
        <v>164</v>
      </c>
      <c r="AU188" s="142" t="s">
        <v>85</v>
      </c>
      <c r="AY188" s="16" t="s">
        <v>161</v>
      </c>
      <c r="BE188" s="143">
        <f t="shared" si="14"/>
        <v>950</v>
      </c>
      <c r="BF188" s="143">
        <f t="shared" si="15"/>
        <v>0</v>
      </c>
      <c r="BG188" s="143">
        <f t="shared" si="16"/>
        <v>0</v>
      </c>
      <c r="BH188" s="143">
        <f t="shared" si="17"/>
        <v>0</v>
      </c>
      <c r="BI188" s="143">
        <f t="shared" si="18"/>
        <v>0</v>
      </c>
      <c r="BJ188" s="16" t="s">
        <v>85</v>
      </c>
      <c r="BK188" s="143">
        <f t="shared" si="19"/>
        <v>950</v>
      </c>
      <c r="BL188" s="16" t="s">
        <v>244</v>
      </c>
      <c r="BM188" s="142" t="s">
        <v>1006</v>
      </c>
    </row>
    <row r="189" spans="2:65" s="1" customFormat="1" ht="37.9" customHeight="1">
      <c r="B189" s="31"/>
      <c r="C189" s="173" t="s">
        <v>455</v>
      </c>
      <c r="D189" s="173" t="s">
        <v>614</v>
      </c>
      <c r="E189" s="174" t="s">
        <v>3391</v>
      </c>
      <c r="F189" s="175" t="s">
        <v>3390</v>
      </c>
      <c r="G189" s="176" t="s">
        <v>1665</v>
      </c>
      <c r="H189" s="177">
        <v>2</v>
      </c>
      <c r="I189" s="136">
        <v>1377.5</v>
      </c>
      <c r="J189" s="178">
        <f t="shared" si="10"/>
        <v>2755</v>
      </c>
      <c r="K189" s="175" t="s">
        <v>1</v>
      </c>
      <c r="L189" s="179"/>
      <c r="M189" s="180" t="s">
        <v>1</v>
      </c>
      <c r="N189" s="181" t="s">
        <v>42</v>
      </c>
      <c r="P189" s="140">
        <f t="shared" si="11"/>
        <v>0</v>
      </c>
      <c r="Q189" s="140">
        <v>0</v>
      </c>
      <c r="R189" s="140">
        <f t="shared" si="12"/>
        <v>0</v>
      </c>
      <c r="S189" s="140">
        <v>0</v>
      </c>
      <c r="T189" s="141">
        <f t="shared" si="13"/>
        <v>0</v>
      </c>
      <c r="AR189" s="142" t="s">
        <v>317</v>
      </c>
      <c r="AT189" s="142" t="s">
        <v>614</v>
      </c>
      <c r="AU189" s="142" t="s">
        <v>85</v>
      </c>
      <c r="AY189" s="16" t="s">
        <v>161</v>
      </c>
      <c r="BE189" s="143">
        <f t="shared" si="14"/>
        <v>2755</v>
      </c>
      <c r="BF189" s="143">
        <f t="shared" si="15"/>
        <v>0</v>
      </c>
      <c r="BG189" s="143">
        <f t="shared" si="16"/>
        <v>0</v>
      </c>
      <c r="BH189" s="143">
        <f t="shared" si="17"/>
        <v>0</v>
      </c>
      <c r="BI189" s="143">
        <f t="shared" si="18"/>
        <v>0</v>
      </c>
      <c r="BJ189" s="16" t="s">
        <v>85</v>
      </c>
      <c r="BK189" s="143">
        <f t="shared" si="19"/>
        <v>2755</v>
      </c>
      <c r="BL189" s="16" t="s">
        <v>244</v>
      </c>
      <c r="BM189" s="142" t="s">
        <v>1017</v>
      </c>
    </row>
    <row r="190" spans="2:65" s="1" customFormat="1" ht="66.75" customHeight="1">
      <c r="B190" s="31"/>
      <c r="C190" s="131" t="s">
        <v>462</v>
      </c>
      <c r="D190" s="131" t="s">
        <v>164</v>
      </c>
      <c r="E190" s="132" t="s">
        <v>3392</v>
      </c>
      <c r="F190" s="133" t="s">
        <v>3321</v>
      </c>
      <c r="G190" s="134" t="s">
        <v>1665</v>
      </c>
      <c r="H190" s="135">
        <v>2</v>
      </c>
      <c r="I190" s="136">
        <v>380</v>
      </c>
      <c r="J190" s="137">
        <f t="shared" si="10"/>
        <v>760</v>
      </c>
      <c r="K190" s="133" t="s">
        <v>1</v>
      </c>
      <c r="L190" s="31"/>
      <c r="M190" s="138" t="s">
        <v>1</v>
      </c>
      <c r="N190" s="139" t="s">
        <v>42</v>
      </c>
      <c r="P190" s="140">
        <f t="shared" si="11"/>
        <v>0</v>
      </c>
      <c r="Q190" s="140">
        <v>0</v>
      </c>
      <c r="R190" s="140">
        <f t="shared" si="12"/>
        <v>0</v>
      </c>
      <c r="S190" s="140">
        <v>0</v>
      </c>
      <c r="T190" s="141">
        <f t="shared" si="13"/>
        <v>0</v>
      </c>
      <c r="AR190" s="142" t="s">
        <v>244</v>
      </c>
      <c r="AT190" s="142" t="s">
        <v>164</v>
      </c>
      <c r="AU190" s="142" t="s">
        <v>85</v>
      </c>
      <c r="AY190" s="16" t="s">
        <v>161</v>
      </c>
      <c r="BE190" s="143">
        <f t="shared" si="14"/>
        <v>760</v>
      </c>
      <c r="BF190" s="143">
        <f t="shared" si="15"/>
        <v>0</v>
      </c>
      <c r="BG190" s="143">
        <f t="shared" si="16"/>
        <v>0</v>
      </c>
      <c r="BH190" s="143">
        <f t="shared" si="17"/>
        <v>0</v>
      </c>
      <c r="BI190" s="143">
        <f t="shared" si="18"/>
        <v>0</v>
      </c>
      <c r="BJ190" s="16" t="s">
        <v>85</v>
      </c>
      <c r="BK190" s="143">
        <f t="shared" si="19"/>
        <v>760</v>
      </c>
      <c r="BL190" s="16" t="s">
        <v>244</v>
      </c>
      <c r="BM190" s="142" t="s">
        <v>1026</v>
      </c>
    </row>
    <row r="191" spans="2:65" s="1" customFormat="1" ht="66.75" customHeight="1">
      <c r="B191" s="31"/>
      <c r="C191" s="173" t="s">
        <v>466</v>
      </c>
      <c r="D191" s="173" t="s">
        <v>614</v>
      </c>
      <c r="E191" s="174" t="s">
        <v>3393</v>
      </c>
      <c r="F191" s="175" t="s">
        <v>3321</v>
      </c>
      <c r="G191" s="176" t="s">
        <v>1665</v>
      </c>
      <c r="H191" s="177">
        <v>2</v>
      </c>
      <c r="I191" s="136">
        <v>3087.5</v>
      </c>
      <c r="J191" s="178">
        <f t="shared" si="10"/>
        <v>6175</v>
      </c>
      <c r="K191" s="175" t="s">
        <v>1</v>
      </c>
      <c r="L191" s="179"/>
      <c r="M191" s="180" t="s">
        <v>1</v>
      </c>
      <c r="N191" s="181" t="s">
        <v>42</v>
      </c>
      <c r="P191" s="140">
        <f t="shared" si="11"/>
        <v>0</v>
      </c>
      <c r="Q191" s="140">
        <v>0</v>
      </c>
      <c r="R191" s="140">
        <f t="shared" si="12"/>
        <v>0</v>
      </c>
      <c r="S191" s="140">
        <v>0</v>
      </c>
      <c r="T191" s="141">
        <f t="shared" si="13"/>
        <v>0</v>
      </c>
      <c r="AR191" s="142" t="s">
        <v>317</v>
      </c>
      <c r="AT191" s="142" t="s">
        <v>614</v>
      </c>
      <c r="AU191" s="142" t="s">
        <v>85</v>
      </c>
      <c r="AY191" s="16" t="s">
        <v>161</v>
      </c>
      <c r="BE191" s="143">
        <f t="shared" si="14"/>
        <v>6175</v>
      </c>
      <c r="BF191" s="143">
        <f t="shared" si="15"/>
        <v>0</v>
      </c>
      <c r="BG191" s="143">
        <f t="shared" si="16"/>
        <v>0</v>
      </c>
      <c r="BH191" s="143">
        <f t="shared" si="17"/>
        <v>0</v>
      </c>
      <c r="BI191" s="143">
        <f t="shared" si="18"/>
        <v>0</v>
      </c>
      <c r="BJ191" s="16" t="s">
        <v>85</v>
      </c>
      <c r="BK191" s="143">
        <f t="shared" si="19"/>
        <v>6175</v>
      </c>
      <c r="BL191" s="16" t="s">
        <v>244</v>
      </c>
      <c r="BM191" s="142" t="s">
        <v>1034</v>
      </c>
    </row>
    <row r="192" spans="2:65" s="1" customFormat="1" ht="33" customHeight="1">
      <c r="B192" s="31"/>
      <c r="C192" s="131" t="s">
        <v>470</v>
      </c>
      <c r="D192" s="131" t="s">
        <v>164</v>
      </c>
      <c r="E192" s="132" t="s">
        <v>3394</v>
      </c>
      <c r="F192" s="133" t="s">
        <v>3330</v>
      </c>
      <c r="G192" s="134" t="s">
        <v>1665</v>
      </c>
      <c r="H192" s="135">
        <v>4</v>
      </c>
      <c r="I192" s="136">
        <v>76</v>
      </c>
      <c r="J192" s="137">
        <f t="shared" si="10"/>
        <v>304</v>
      </c>
      <c r="K192" s="133" t="s">
        <v>1</v>
      </c>
      <c r="L192" s="31"/>
      <c r="M192" s="138" t="s">
        <v>1</v>
      </c>
      <c r="N192" s="139" t="s">
        <v>42</v>
      </c>
      <c r="P192" s="140">
        <f t="shared" si="11"/>
        <v>0</v>
      </c>
      <c r="Q192" s="140">
        <v>0</v>
      </c>
      <c r="R192" s="140">
        <f t="shared" si="12"/>
        <v>0</v>
      </c>
      <c r="S192" s="140">
        <v>0</v>
      </c>
      <c r="T192" s="141">
        <f t="shared" si="13"/>
        <v>0</v>
      </c>
      <c r="AR192" s="142" t="s">
        <v>244</v>
      </c>
      <c r="AT192" s="142" t="s">
        <v>164</v>
      </c>
      <c r="AU192" s="142" t="s">
        <v>85</v>
      </c>
      <c r="AY192" s="16" t="s">
        <v>161</v>
      </c>
      <c r="BE192" s="143">
        <f t="shared" si="14"/>
        <v>304</v>
      </c>
      <c r="BF192" s="143">
        <f t="shared" si="15"/>
        <v>0</v>
      </c>
      <c r="BG192" s="143">
        <f t="shared" si="16"/>
        <v>0</v>
      </c>
      <c r="BH192" s="143">
        <f t="shared" si="17"/>
        <v>0</v>
      </c>
      <c r="BI192" s="143">
        <f t="shared" si="18"/>
        <v>0</v>
      </c>
      <c r="BJ192" s="16" t="s">
        <v>85</v>
      </c>
      <c r="BK192" s="143">
        <f t="shared" si="19"/>
        <v>304</v>
      </c>
      <c r="BL192" s="16" t="s">
        <v>244</v>
      </c>
      <c r="BM192" s="142" t="s">
        <v>1043</v>
      </c>
    </row>
    <row r="193" spans="2:65" s="1" customFormat="1" ht="33" customHeight="1">
      <c r="B193" s="31"/>
      <c r="C193" s="173" t="s">
        <v>476</v>
      </c>
      <c r="D193" s="173" t="s">
        <v>614</v>
      </c>
      <c r="E193" s="174" t="s">
        <v>3395</v>
      </c>
      <c r="F193" s="175" t="s">
        <v>3330</v>
      </c>
      <c r="G193" s="176" t="s">
        <v>1665</v>
      </c>
      <c r="H193" s="177">
        <v>4</v>
      </c>
      <c r="I193" s="136">
        <v>285</v>
      </c>
      <c r="J193" s="178">
        <f t="shared" si="10"/>
        <v>1140</v>
      </c>
      <c r="K193" s="175" t="s">
        <v>1</v>
      </c>
      <c r="L193" s="179"/>
      <c r="M193" s="180" t="s">
        <v>1</v>
      </c>
      <c r="N193" s="181" t="s">
        <v>42</v>
      </c>
      <c r="P193" s="140">
        <f t="shared" si="11"/>
        <v>0</v>
      </c>
      <c r="Q193" s="140">
        <v>0</v>
      </c>
      <c r="R193" s="140">
        <f t="shared" si="12"/>
        <v>0</v>
      </c>
      <c r="S193" s="140">
        <v>0</v>
      </c>
      <c r="T193" s="141">
        <f t="shared" si="13"/>
        <v>0</v>
      </c>
      <c r="AR193" s="142" t="s">
        <v>317</v>
      </c>
      <c r="AT193" s="142" t="s">
        <v>614</v>
      </c>
      <c r="AU193" s="142" t="s">
        <v>85</v>
      </c>
      <c r="AY193" s="16" t="s">
        <v>161</v>
      </c>
      <c r="BE193" s="143">
        <f t="shared" si="14"/>
        <v>1140</v>
      </c>
      <c r="BF193" s="143">
        <f t="shared" si="15"/>
        <v>0</v>
      </c>
      <c r="BG193" s="143">
        <f t="shared" si="16"/>
        <v>0</v>
      </c>
      <c r="BH193" s="143">
        <f t="shared" si="17"/>
        <v>0</v>
      </c>
      <c r="BI193" s="143">
        <f t="shared" si="18"/>
        <v>0</v>
      </c>
      <c r="BJ193" s="16" t="s">
        <v>85</v>
      </c>
      <c r="BK193" s="143">
        <f t="shared" si="19"/>
        <v>1140</v>
      </c>
      <c r="BL193" s="16" t="s">
        <v>244</v>
      </c>
      <c r="BM193" s="142" t="s">
        <v>1053</v>
      </c>
    </row>
    <row r="194" spans="2:65" s="1" customFormat="1" ht="24.2" customHeight="1">
      <c r="B194" s="31"/>
      <c r="C194" s="131" t="s">
        <v>480</v>
      </c>
      <c r="D194" s="131" t="s">
        <v>164</v>
      </c>
      <c r="E194" s="132" t="s">
        <v>3396</v>
      </c>
      <c r="F194" s="133" t="s">
        <v>3397</v>
      </c>
      <c r="G194" s="134" t="s">
        <v>1665</v>
      </c>
      <c r="H194" s="135">
        <v>4</v>
      </c>
      <c r="I194" s="136">
        <v>209</v>
      </c>
      <c r="J194" s="137">
        <f t="shared" si="10"/>
        <v>836</v>
      </c>
      <c r="K194" s="133" t="s">
        <v>1</v>
      </c>
      <c r="L194" s="31"/>
      <c r="M194" s="138" t="s">
        <v>1</v>
      </c>
      <c r="N194" s="139" t="s">
        <v>42</v>
      </c>
      <c r="P194" s="140">
        <f t="shared" si="11"/>
        <v>0</v>
      </c>
      <c r="Q194" s="140">
        <v>0</v>
      </c>
      <c r="R194" s="140">
        <f t="shared" si="12"/>
        <v>0</v>
      </c>
      <c r="S194" s="140">
        <v>0</v>
      </c>
      <c r="T194" s="141">
        <f t="shared" si="13"/>
        <v>0</v>
      </c>
      <c r="AR194" s="142" t="s">
        <v>244</v>
      </c>
      <c r="AT194" s="142" t="s">
        <v>164</v>
      </c>
      <c r="AU194" s="142" t="s">
        <v>85</v>
      </c>
      <c r="AY194" s="16" t="s">
        <v>161</v>
      </c>
      <c r="BE194" s="143">
        <f t="shared" si="14"/>
        <v>836</v>
      </c>
      <c r="BF194" s="143">
        <f t="shared" si="15"/>
        <v>0</v>
      </c>
      <c r="BG194" s="143">
        <f t="shared" si="16"/>
        <v>0</v>
      </c>
      <c r="BH194" s="143">
        <f t="shared" si="17"/>
        <v>0</v>
      </c>
      <c r="BI194" s="143">
        <f t="shared" si="18"/>
        <v>0</v>
      </c>
      <c r="BJ194" s="16" t="s">
        <v>85</v>
      </c>
      <c r="BK194" s="143">
        <f t="shared" si="19"/>
        <v>836</v>
      </c>
      <c r="BL194" s="16" t="s">
        <v>244</v>
      </c>
      <c r="BM194" s="142" t="s">
        <v>1068</v>
      </c>
    </row>
    <row r="195" spans="2:65" s="1" customFormat="1" ht="24.2" customHeight="1">
      <c r="B195" s="31"/>
      <c r="C195" s="173" t="s">
        <v>486</v>
      </c>
      <c r="D195" s="173" t="s">
        <v>614</v>
      </c>
      <c r="E195" s="174" t="s">
        <v>3398</v>
      </c>
      <c r="F195" s="175" t="s">
        <v>3397</v>
      </c>
      <c r="G195" s="176" t="s">
        <v>1665</v>
      </c>
      <c r="H195" s="177">
        <v>4</v>
      </c>
      <c r="I195" s="136">
        <v>95</v>
      </c>
      <c r="J195" s="178">
        <f t="shared" si="10"/>
        <v>380</v>
      </c>
      <c r="K195" s="175" t="s">
        <v>1</v>
      </c>
      <c r="L195" s="179"/>
      <c r="M195" s="180" t="s">
        <v>1</v>
      </c>
      <c r="N195" s="181" t="s">
        <v>42</v>
      </c>
      <c r="P195" s="140">
        <f t="shared" si="11"/>
        <v>0</v>
      </c>
      <c r="Q195" s="140">
        <v>0</v>
      </c>
      <c r="R195" s="140">
        <f t="shared" si="12"/>
        <v>0</v>
      </c>
      <c r="S195" s="140">
        <v>0</v>
      </c>
      <c r="T195" s="141">
        <f t="shared" si="13"/>
        <v>0</v>
      </c>
      <c r="AR195" s="142" t="s">
        <v>317</v>
      </c>
      <c r="AT195" s="142" t="s">
        <v>614</v>
      </c>
      <c r="AU195" s="142" t="s">
        <v>85</v>
      </c>
      <c r="AY195" s="16" t="s">
        <v>161</v>
      </c>
      <c r="BE195" s="143">
        <f t="shared" si="14"/>
        <v>380</v>
      </c>
      <c r="BF195" s="143">
        <f t="shared" si="15"/>
        <v>0</v>
      </c>
      <c r="BG195" s="143">
        <f t="shared" si="16"/>
        <v>0</v>
      </c>
      <c r="BH195" s="143">
        <f t="shared" si="17"/>
        <v>0</v>
      </c>
      <c r="BI195" s="143">
        <f t="shared" si="18"/>
        <v>0</v>
      </c>
      <c r="BJ195" s="16" t="s">
        <v>85</v>
      </c>
      <c r="BK195" s="143">
        <f t="shared" si="19"/>
        <v>380</v>
      </c>
      <c r="BL195" s="16" t="s">
        <v>244</v>
      </c>
      <c r="BM195" s="142" t="s">
        <v>1080</v>
      </c>
    </row>
    <row r="196" spans="2:65" s="1" customFormat="1" ht="24.2" customHeight="1">
      <c r="B196" s="31"/>
      <c r="C196" s="131" t="s">
        <v>492</v>
      </c>
      <c r="D196" s="131" t="s">
        <v>164</v>
      </c>
      <c r="E196" s="132" t="s">
        <v>3399</v>
      </c>
      <c r="F196" s="133" t="s">
        <v>3400</v>
      </c>
      <c r="G196" s="134" t="s">
        <v>1665</v>
      </c>
      <c r="H196" s="135">
        <v>2</v>
      </c>
      <c r="I196" s="136">
        <v>190</v>
      </c>
      <c r="J196" s="137">
        <f t="shared" si="10"/>
        <v>380</v>
      </c>
      <c r="K196" s="133" t="s">
        <v>1</v>
      </c>
      <c r="L196" s="31"/>
      <c r="M196" s="138" t="s">
        <v>1</v>
      </c>
      <c r="N196" s="139" t="s">
        <v>42</v>
      </c>
      <c r="P196" s="140">
        <f t="shared" si="11"/>
        <v>0</v>
      </c>
      <c r="Q196" s="140">
        <v>0</v>
      </c>
      <c r="R196" s="140">
        <f t="shared" si="12"/>
        <v>0</v>
      </c>
      <c r="S196" s="140">
        <v>0</v>
      </c>
      <c r="T196" s="141">
        <f t="shared" si="13"/>
        <v>0</v>
      </c>
      <c r="AR196" s="142" t="s">
        <v>244</v>
      </c>
      <c r="AT196" s="142" t="s">
        <v>164</v>
      </c>
      <c r="AU196" s="142" t="s">
        <v>85</v>
      </c>
      <c r="AY196" s="16" t="s">
        <v>161</v>
      </c>
      <c r="BE196" s="143">
        <f t="shared" si="14"/>
        <v>380</v>
      </c>
      <c r="BF196" s="143">
        <f t="shared" si="15"/>
        <v>0</v>
      </c>
      <c r="BG196" s="143">
        <f t="shared" si="16"/>
        <v>0</v>
      </c>
      <c r="BH196" s="143">
        <f t="shared" si="17"/>
        <v>0</v>
      </c>
      <c r="BI196" s="143">
        <f t="shared" si="18"/>
        <v>0</v>
      </c>
      <c r="BJ196" s="16" t="s">
        <v>85</v>
      </c>
      <c r="BK196" s="143">
        <f t="shared" si="19"/>
        <v>380</v>
      </c>
      <c r="BL196" s="16" t="s">
        <v>244</v>
      </c>
      <c r="BM196" s="142" t="s">
        <v>1089</v>
      </c>
    </row>
    <row r="197" spans="2:65" s="1" customFormat="1" ht="24.2" customHeight="1">
      <c r="B197" s="31"/>
      <c r="C197" s="173" t="s">
        <v>765</v>
      </c>
      <c r="D197" s="173" t="s">
        <v>614</v>
      </c>
      <c r="E197" s="174" t="s">
        <v>3401</v>
      </c>
      <c r="F197" s="175" t="s">
        <v>3400</v>
      </c>
      <c r="G197" s="176" t="s">
        <v>1665</v>
      </c>
      <c r="H197" s="177">
        <v>2</v>
      </c>
      <c r="I197" s="136">
        <v>712.5</v>
      </c>
      <c r="J197" s="178">
        <f t="shared" si="10"/>
        <v>1425</v>
      </c>
      <c r="K197" s="175" t="s">
        <v>1</v>
      </c>
      <c r="L197" s="179"/>
      <c r="M197" s="180" t="s">
        <v>1</v>
      </c>
      <c r="N197" s="181" t="s">
        <v>42</v>
      </c>
      <c r="P197" s="140">
        <f t="shared" si="11"/>
        <v>0</v>
      </c>
      <c r="Q197" s="140">
        <v>0</v>
      </c>
      <c r="R197" s="140">
        <f t="shared" si="12"/>
        <v>0</v>
      </c>
      <c r="S197" s="140">
        <v>0</v>
      </c>
      <c r="T197" s="141">
        <f t="shared" si="13"/>
        <v>0</v>
      </c>
      <c r="AR197" s="142" t="s">
        <v>317</v>
      </c>
      <c r="AT197" s="142" t="s">
        <v>614</v>
      </c>
      <c r="AU197" s="142" t="s">
        <v>85</v>
      </c>
      <c r="AY197" s="16" t="s">
        <v>161</v>
      </c>
      <c r="BE197" s="143">
        <f t="shared" si="14"/>
        <v>1425</v>
      </c>
      <c r="BF197" s="143">
        <f t="shared" si="15"/>
        <v>0</v>
      </c>
      <c r="BG197" s="143">
        <f t="shared" si="16"/>
        <v>0</v>
      </c>
      <c r="BH197" s="143">
        <f t="shared" si="17"/>
        <v>0</v>
      </c>
      <c r="BI197" s="143">
        <f t="shared" si="18"/>
        <v>0</v>
      </c>
      <c r="BJ197" s="16" t="s">
        <v>85</v>
      </c>
      <c r="BK197" s="143">
        <f t="shared" si="19"/>
        <v>1425</v>
      </c>
      <c r="BL197" s="16" t="s">
        <v>244</v>
      </c>
      <c r="BM197" s="142" t="s">
        <v>1100</v>
      </c>
    </row>
    <row r="198" spans="2:65" s="1" customFormat="1" ht="24.2" customHeight="1">
      <c r="B198" s="31"/>
      <c r="C198" s="131" t="s">
        <v>769</v>
      </c>
      <c r="D198" s="131" t="s">
        <v>164</v>
      </c>
      <c r="E198" s="132" t="s">
        <v>3402</v>
      </c>
      <c r="F198" s="133" t="s">
        <v>3403</v>
      </c>
      <c r="G198" s="134" t="s">
        <v>1665</v>
      </c>
      <c r="H198" s="135">
        <v>4</v>
      </c>
      <c r="I198" s="136">
        <v>190</v>
      </c>
      <c r="J198" s="137">
        <f t="shared" si="10"/>
        <v>760</v>
      </c>
      <c r="K198" s="133" t="s">
        <v>1</v>
      </c>
      <c r="L198" s="31"/>
      <c r="M198" s="138" t="s">
        <v>1</v>
      </c>
      <c r="N198" s="139" t="s">
        <v>42</v>
      </c>
      <c r="P198" s="140">
        <f t="shared" si="11"/>
        <v>0</v>
      </c>
      <c r="Q198" s="140">
        <v>0</v>
      </c>
      <c r="R198" s="140">
        <f t="shared" si="12"/>
        <v>0</v>
      </c>
      <c r="S198" s="140">
        <v>0</v>
      </c>
      <c r="T198" s="141">
        <f t="shared" si="13"/>
        <v>0</v>
      </c>
      <c r="AR198" s="142" t="s">
        <v>244</v>
      </c>
      <c r="AT198" s="142" t="s">
        <v>164</v>
      </c>
      <c r="AU198" s="142" t="s">
        <v>85</v>
      </c>
      <c r="AY198" s="16" t="s">
        <v>161</v>
      </c>
      <c r="BE198" s="143">
        <f t="shared" si="14"/>
        <v>760</v>
      </c>
      <c r="BF198" s="143">
        <f t="shared" si="15"/>
        <v>0</v>
      </c>
      <c r="BG198" s="143">
        <f t="shared" si="16"/>
        <v>0</v>
      </c>
      <c r="BH198" s="143">
        <f t="shared" si="17"/>
        <v>0</v>
      </c>
      <c r="BI198" s="143">
        <f t="shared" si="18"/>
        <v>0</v>
      </c>
      <c r="BJ198" s="16" t="s">
        <v>85</v>
      </c>
      <c r="BK198" s="143">
        <f t="shared" si="19"/>
        <v>760</v>
      </c>
      <c r="BL198" s="16" t="s">
        <v>244</v>
      </c>
      <c r="BM198" s="142" t="s">
        <v>1108</v>
      </c>
    </row>
    <row r="199" spans="2:65" s="1" customFormat="1" ht="24.2" customHeight="1">
      <c r="B199" s="31"/>
      <c r="C199" s="173" t="s">
        <v>775</v>
      </c>
      <c r="D199" s="173" t="s">
        <v>614</v>
      </c>
      <c r="E199" s="174" t="s">
        <v>3404</v>
      </c>
      <c r="F199" s="175" t="s">
        <v>3403</v>
      </c>
      <c r="G199" s="176" t="s">
        <v>1665</v>
      </c>
      <c r="H199" s="177">
        <v>4</v>
      </c>
      <c r="I199" s="136">
        <v>807.5</v>
      </c>
      <c r="J199" s="178">
        <f t="shared" si="10"/>
        <v>3230</v>
      </c>
      <c r="K199" s="175" t="s">
        <v>1</v>
      </c>
      <c r="L199" s="179"/>
      <c r="M199" s="180" t="s">
        <v>1</v>
      </c>
      <c r="N199" s="181" t="s">
        <v>42</v>
      </c>
      <c r="P199" s="140">
        <f t="shared" si="11"/>
        <v>0</v>
      </c>
      <c r="Q199" s="140">
        <v>0</v>
      </c>
      <c r="R199" s="140">
        <f t="shared" si="12"/>
        <v>0</v>
      </c>
      <c r="S199" s="140">
        <v>0</v>
      </c>
      <c r="T199" s="141">
        <f t="shared" si="13"/>
        <v>0</v>
      </c>
      <c r="AR199" s="142" t="s">
        <v>317</v>
      </c>
      <c r="AT199" s="142" t="s">
        <v>614</v>
      </c>
      <c r="AU199" s="142" t="s">
        <v>85</v>
      </c>
      <c r="AY199" s="16" t="s">
        <v>161</v>
      </c>
      <c r="BE199" s="143">
        <f t="shared" si="14"/>
        <v>3230</v>
      </c>
      <c r="BF199" s="143">
        <f t="shared" si="15"/>
        <v>0</v>
      </c>
      <c r="BG199" s="143">
        <f t="shared" si="16"/>
        <v>0</v>
      </c>
      <c r="BH199" s="143">
        <f t="shared" si="17"/>
        <v>0</v>
      </c>
      <c r="BI199" s="143">
        <f t="shared" si="18"/>
        <v>0</v>
      </c>
      <c r="BJ199" s="16" t="s">
        <v>85</v>
      </c>
      <c r="BK199" s="143">
        <f t="shared" si="19"/>
        <v>3230</v>
      </c>
      <c r="BL199" s="16" t="s">
        <v>244</v>
      </c>
      <c r="BM199" s="142" t="s">
        <v>1120</v>
      </c>
    </row>
    <row r="200" spans="2:65" s="1" customFormat="1" ht="24.2" customHeight="1">
      <c r="B200" s="31"/>
      <c r="C200" s="131" t="s">
        <v>780</v>
      </c>
      <c r="D200" s="131" t="s">
        <v>164</v>
      </c>
      <c r="E200" s="132" t="s">
        <v>3405</v>
      </c>
      <c r="F200" s="133" t="s">
        <v>3406</v>
      </c>
      <c r="G200" s="134" t="s">
        <v>3354</v>
      </c>
      <c r="H200" s="135">
        <v>90</v>
      </c>
      <c r="I200" s="136">
        <v>95</v>
      </c>
      <c r="J200" s="137">
        <f t="shared" si="10"/>
        <v>8550</v>
      </c>
      <c r="K200" s="133" t="s">
        <v>1</v>
      </c>
      <c r="L200" s="31"/>
      <c r="M200" s="138" t="s">
        <v>1</v>
      </c>
      <c r="N200" s="139" t="s">
        <v>42</v>
      </c>
      <c r="P200" s="140">
        <f t="shared" si="11"/>
        <v>0</v>
      </c>
      <c r="Q200" s="140">
        <v>0</v>
      </c>
      <c r="R200" s="140">
        <f t="shared" si="12"/>
        <v>0</v>
      </c>
      <c r="S200" s="140">
        <v>0</v>
      </c>
      <c r="T200" s="141">
        <f t="shared" si="13"/>
        <v>0</v>
      </c>
      <c r="AR200" s="142" t="s">
        <v>244</v>
      </c>
      <c r="AT200" s="142" t="s">
        <v>164</v>
      </c>
      <c r="AU200" s="142" t="s">
        <v>85</v>
      </c>
      <c r="AY200" s="16" t="s">
        <v>161</v>
      </c>
      <c r="BE200" s="143">
        <f t="shared" si="14"/>
        <v>8550</v>
      </c>
      <c r="BF200" s="143">
        <f t="shared" si="15"/>
        <v>0</v>
      </c>
      <c r="BG200" s="143">
        <f t="shared" si="16"/>
        <v>0</v>
      </c>
      <c r="BH200" s="143">
        <f t="shared" si="17"/>
        <v>0</v>
      </c>
      <c r="BI200" s="143">
        <f t="shared" si="18"/>
        <v>0</v>
      </c>
      <c r="BJ200" s="16" t="s">
        <v>85</v>
      </c>
      <c r="BK200" s="143">
        <f t="shared" si="19"/>
        <v>8550</v>
      </c>
      <c r="BL200" s="16" t="s">
        <v>244</v>
      </c>
      <c r="BM200" s="142" t="s">
        <v>1129</v>
      </c>
    </row>
    <row r="201" spans="2:65" s="1" customFormat="1" ht="24.2" customHeight="1">
      <c r="B201" s="31"/>
      <c r="C201" s="173" t="s">
        <v>784</v>
      </c>
      <c r="D201" s="173" t="s">
        <v>614</v>
      </c>
      <c r="E201" s="174" t="s">
        <v>3407</v>
      </c>
      <c r="F201" s="175" t="s">
        <v>3406</v>
      </c>
      <c r="G201" s="176" t="s">
        <v>3354</v>
      </c>
      <c r="H201" s="177">
        <v>90</v>
      </c>
      <c r="I201" s="136">
        <v>570</v>
      </c>
      <c r="J201" s="178">
        <f t="shared" si="10"/>
        <v>51300</v>
      </c>
      <c r="K201" s="175" t="s">
        <v>1</v>
      </c>
      <c r="L201" s="179"/>
      <c r="M201" s="180" t="s">
        <v>1</v>
      </c>
      <c r="N201" s="181" t="s">
        <v>42</v>
      </c>
      <c r="P201" s="140">
        <f t="shared" si="11"/>
        <v>0</v>
      </c>
      <c r="Q201" s="140">
        <v>0</v>
      </c>
      <c r="R201" s="140">
        <f t="shared" si="12"/>
        <v>0</v>
      </c>
      <c r="S201" s="140">
        <v>0</v>
      </c>
      <c r="T201" s="141">
        <f t="shared" si="13"/>
        <v>0</v>
      </c>
      <c r="AR201" s="142" t="s">
        <v>317</v>
      </c>
      <c r="AT201" s="142" t="s">
        <v>614</v>
      </c>
      <c r="AU201" s="142" t="s">
        <v>85</v>
      </c>
      <c r="AY201" s="16" t="s">
        <v>161</v>
      </c>
      <c r="BE201" s="143">
        <f t="shared" si="14"/>
        <v>51300</v>
      </c>
      <c r="BF201" s="143">
        <f t="shared" si="15"/>
        <v>0</v>
      </c>
      <c r="BG201" s="143">
        <f t="shared" si="16"/>
        <v>0</v>
      </c>
      <c r="BH201" s="143">
        <f t="shared" si="17"/>
        <v>0</v>
      </c>
      <c r="BI201" s="143">
        <f t="shared" si="18"/>
        <v>0</v>
      </c>
      <c r="BJ201" s="16" t="s">
        <v>85</v>
      </c>
      <c r="BK201" s="143">
        <f t="shared" si="19"/>
        <v>51300</v>
      </c>
      <c r="BL201" s="16" t="s">
        <v>244</v>
      </c>
      <c r="BM201" s="142" t="s">
        <v>1135</v>
      </c>
    </row>
    <row r="202" spans="2:65" s="1" customFormat="1" ht="24.2" customHeight="1">
      <c r="B202" s="31"/>
      <c r="C202" s="131" t="s">
        <v>791</v>
      </c>
      <c r="D202" s="131" t="s">
        <v>164</v>
      </c>
      <c r="E202" s="132" t="s">
        <v>3408</v>
      </c>
      <c r="F202" s="133" t="s">
        <v>3357</v>
      </c>
      <c r="G202" s="134" t="s">
        <v>614</v>
      </c>
      <c r="H202" s="135">
        <v>6</v>
      </c>
      <c r="I202" s="136">
        <v>95</v>
      </c>
      <c r="J202" s="137">
        <f t="shared" si="10"/>
        <v>570</v>
      </c>
      <c r="K202" s="133" t="s">
        <v>1</v>
      </c>
      <c r="L202" s="31"/>
      <c r="M202" s="138" t="s">
        <v>1</v>
      </c>
      <c r="N202" s="139" t="s">
        <v>42</v>
      </c>
      <c r="P202" s="140">
        <f t="shared" si="11"/>
        <v>0</v>
      </c>
      <c r="Q202" s="140">
        <v>0</v>
      </c>
      <c r="R202" s="140">
        <f t="shared" si="12"/>
        <v>0</v>
      </c>
      <c r="S202" s="140">
        <v>0</v>
      </c>
      <c r="T202" s="141">
        <f t="shared" si="13"/>
        <v>0</v>
      </c>
      <c r="AR202" s="142" t="s">
        <v>244</v>
      </c>
      <c r="AT202" s="142" t="s">
        <v>164</v>
      </c>
      <c r="AU202" s="142" t="s">
        <v>85</v>
      </c>
      <c r="AY202" s="16" t="s">
        <v>161</v>
      </c>
      <c r="BE202" s="143">
        <f t="shared" si="14"/>
        <v>570</v>
      </c>
      <c r="BF202" s="143">
        <f t="shared" si="15"/>
        <v>0</v>
      </c>
      <c r="BG202" s="143">
        <f t="shared" si="16"/>
        <v>0</v>
      </c>
      <c r="BH202" s="143">
        <f t="shared" si="17"/>
        <v>0</v>
      </c>
      <c r="BI202" s="143">
        <f t="shared" si="18"/>
        <v>0</v>
      </c>
      <c r="BJ202" s="16" t="s">
        <v>85</v>
      </c>
      <c r="BK202" s="143">
        <f t="shared" si="19"/>
        <v>570</v>
      </c>
      <c r="BL202" s="16" t="s">
        <v>244</v>
      </c>
      <c r="BM202" s="142" t="s">
        <v>1143</v>
      </c>
    </row>
    <row r="203" spans="2:65" s="1" customFormat="1" ht="24.2" customHeight="1">
      <c r="B203" s="31"/>
      <c r="C203" s="173" t="s">
        <v>795</v>
      </c>
      <c r="D203" s="173" t="s">
        <v>614</v>
      </c>
      <c r="E203" s="174" t="s">
        <v>3409</v>
      </c>
      <c r="F203" s="175" t="s">
        <v>3357</v>
      </c>
      <c r="G203" s="176" t="s">
        <v>614</v>
      </c>
      <c r="H203" s="177">
        <v>6</v>
      </c>
      <c r="I203" s="136">
        <v>456</v>
      </c>
      <c r="J203" s="178">
        <f t="shared" si="10"/>
        <v>2736</v>
      </c>
      <c r="K203" s="175" t="s">
        <v>1</v>
      </c>
      <c r="L203" s="179"/>
      <c r="M203" s="180" t="s">
        <v>1</v>
      </c>
      <c r="N203" s="181" t="s">
        <v>42</v>
      </c>
      <c r="P203" s="140">
        <f t="shared" si="11"/>
        <v>0</v>
      </c>
      <c r="Q203" s="140">
        <v>0</v>
      </c>
      <c r="R203" s="140">
        <f t="shared" si="12"/>
        <v>0</v>
      </c>
      <c r="S203" s="140">
        <v>0</v>
      </c>
      <c r="T203" s="141">
        <f t="shared" si="13"/>
        <v>0</v>
      </c>
      <c r="AR203" s="142" t="s">
        <v>317</v>
      </c>
      <c r="AT203" s="142" t="s">
        <v>614</v>
      </c>
      <c r="AU203" s="142" t="s">
        <v>85</v>
      </c>
      <c r="AY203" s="16" t="s">
        <v>161</v>
      </c>
      <c r="BE203" s="143">
        <f t="shared" si="14"/>
        <v>2736</v>
      </c>
      <c r="BF203" s="143">
        <f t="shared" si="15"/>
        <v>0</v>
      </c>
      <c r="BG203" s="143">
        <f t="shared" si="16"/>
        <v>0</v>
      </c>
      <c r="BH203" s="143">
        <f t="shared" si="17"/>
        <v>0</v>
      </c>
      <c r="BI203" s="143">
        <f t="shared" si="18"/>
        <v>0</v>
      </c>
      <c r="BJ203" s="16" t="s">
        <v>85</v>
      </c>
      <c r="BK203" s="143">
        <f t="shared" si="19"/>
        <v>2736</v>
      </c>
      <c r="BL203" s="16" t="s">
        <v>244</v>
      </c>
      <c r="BM203" s="142" t="s">
        <v>1154</v>
      </c>
    </row>
    <row r="204" spans="2:65" s="1" customFormat="1" ht="24.2" customHeight="1">
      <c r="B204" s="31"/>
      <c r="C204" s="131" t="s">
        <v>800</v>
      </c>
      <c r="D204" s="131" t="s">
        <v>164</v>
      </c>
      <c r="E204" s="132" t="s">
        <v>3410</v>
      </c>
      <c r="F204" s="133" t="s">
        <v>3360</v>
      </c>
      <c r="G204" s="134" t="s">
        <v>614</v>
      </c>
      <c r="H204" s="135">
        <v>15</v>
      </c>
      <c r="I204" s="136">
        <v>95</v>
      </c>
      <c r="J204" s="137">
        <f t="shared" si="10"/>
        <v>1425</v>
      </c>
      <c r="K204" s="133" t="s">
        <v>1</v>
      </c>
      <c r="L204" s="31"/>
      <c r="M204" s="138" t="s">
        <v>1</v>
      </c>
      <c r="N204" s="139" t="s">
        <v>42</v>
      </c>
      <c r="P204" s="140">
        <f t="shared" si="11"/>
        <v>0</v>
      </c>
      <c r="Q204" s="140">
        <v>0</v>
      </c>
      <c r="R204" s="140">
        <f t="shared" si="12"/>
        <v>0</v>
      </c>
      <c r="S204" s="140">
        <v>0</v>
      </c>
      <c r="T204" s="141">
        <f t="shared" si="13"/>
        <v>0</v>
      </c>
      <c r="AR204" s="142" t="s">
        <v>244</v>
      </c>
      <c r="AT204" s="142" t="s">
        <v>164</v>
      </c>
      <c r="AU204" s="142" t="s">
        <v>85</v>
      </c>
      <c r="AY204" s="16" t="s">
        <v>161</v>
      </c>
      <c r="BE204" s="143">
        <f t="shared" si="14"/>
        <v>1425</v>
      </c>
      <c r="BF204" s="143">
        <f t="shared" si="15"/>
        <v>0</v>
      </c>
      <c r="BG204" s="143">
        <f t="shared" si="16"/>
        <v>0</v>
      </c>
      <c r="BH204" s="143">
        <f t="shared" si="17"/>
        <v>0</v>
      </c>
      <c r="BI204" s="143">
        <f t="shared" si="18"/>
        <v>0</v>
      </c>
      <c r="BJ204" s="16" t="s">
        <v>85</v>
      </c>
      <c r="BK204" s="143">
        <f t="shared" si="19"/>
        <v>1425</v>
      </c>
      <c r="BL204" s="16" t="s">
        <v>244</v>
      </c>
      <c r="BM204" s="142" t="s">
        <v>1164</v>
      </c>
    </row>
    <row r="205" spans="2:65" s="1" customFormat="1" ht="24.2" customHeight="1">
      <c r="B205" s="31"/>
      <c r="C205" s="173" t="s">
        <v>805</v>
      </c>
      <c r="D205" s="173" t="s">
        <v>614</v>
      </c>
      <c r="E205" s="174" t="s">
        <v>3411</v>
      </c>
      <c r="F205" s="175" t="s">
        <v>3360</v>
      </c>
      <c r="G205" s="176" t="s">
        <v>614</v>
      </c>
      <c r="H205" s="177">
        <v>15</v>
      </c>
      <c r="I205" s="136">
        <v>285</v>
      </c>
      <c r="J205" s="178">
        <f t="shared" si="10"/>
        <v>4275</v>
      </c>
      <c r="K205" s="175" t="s">
        <v>1</v>
      </c>
      <c r="L205" s="179"/>
      <c r="M205" s="180" t="s">
        <v>1</v>
      </c>
      <c r="N205" s="181" t="s">
        <v>42</v>
      </c>
      <c r="P205" s="140">
        <f t="shared" si="11"/>
        <v>0</v>
      </c>
      <c r="Q205" s="140">
        <v>0</v>
      </c>
      <c r="R205" s="140">
        <f t="shared" si="12"/>
        <v>0</v>
      </c>
      <c r="S205" s="140">
        <v>0</v>
      </c>
      <c r="T205" s="141">
        <f t="shared" si="13"/>
        <v>0</v>
      </c>
      <c r="AR205" s="142" t="s">
        <v>317</v>
      </c>
      <c r="AT205" s="142" t="s">
        <v>614</v>
      </c>
      <c r="AU205" s="142" t="s">
        <v>85</v>
      </c>
      <c r="AY205" s="16" t="s">
        <v>161</v>
      </c>
      <c r="BE205" s="143">
        <f t="shared" si="14"/>
        <v>4275</v>
      </c>
      <c r="BF205" s="143">
        <f t="shared" si="15"/>
        <v>0</v>
      </c>
      <c r="BG205" s="143">
        <f t="shared" si="16"/>
        <v>0</v>
      </c>
      <c r="BH205" s="143">
        <f t="shared" si="17"/>
        <v>0</v>
      </c>
      <c r="BI205" s="143">
        <f t="shared" si="18"/>
        <v>0</v>
      </c>
      <c r="BJ205" s="16" t="s">
        <v>85</v>
      </c>
      <c r="BK205" s="143">
        <f t="shared" si="19"/>
        <v>4275</v>
      </c>
      <c r="BL205" s="16" t="s">
        <v>244</v>
      </c>
      <c r="BM205" s="142" t="s">
        <v>1173</v>
      </c>
    </row>
    <row r="206" spans="2:65" s="1" customFormat="1" ht="33" customHeight="1">
      <c r="B206" s="31"/>
      <c r="C206" s="131" t="s">
        <v>809</v>
      </c>
      <c r="D206" s="131" t="s">
        <v>164</v>
      </c>
      <c r="E206" s="132" t="s">
        <v>3412</v>
      </c>
      <c r="F206" s="133" t="s">
        <v>3363</v>
      </c>
      <c r="G206" s="134" t="s">
        <v>3354</v>
      </c>
      <c r="H206" s="135">
        <v>30</v>
      </c>
      <c r="I206" s="136">
        <v>95</v>
      </c>
      <c r="J206" s="137">
        <f t="shared" si="10"/>
        <v>2850</v>
      </c>
      <c r="K206" s="133" t="s">
        <v>1</v>
      </c>
      <c r="L206" s="31"/>
      <c r="M206" s="138" t="s">
        <v>1</v>
      </c>
      <c r="N206" s="139" t="s">
        <v>42</v>
      </c>
      <c r="P206" s="140">
        <f t="shared" si="11"/>
        <v>0</v>
      </c>
      <c r="Q206" s="140">
        <v>0</v>
      </c>
      <c r="R206" s="140">
        <f t="shared" si="12"/>
        <v>0</v>
      </c>
      <c r="S206" s="140">
        <v>0</v>
      </c>
      <c r="T206" s="141">
        <f t="shared" si="13"/>
        <v>0</v>
      </c>
      <c r="AR206" s="142" t="s">
        <v>244</v>
      </c>
      <c r="AT206" s="142" t="s">
        <v>164</v>
      </c>
      <c r="AU206" s="142" t="s">
        <v>85</v>
      </c>
      <c r="AY206" s="16" t="s">
        <v>161</v>
      </c>
      <c r="BE206" s="143">
        <f t="shared" si="14"/>
        <v>2850</v>
      </c>
      <c r="BF206" s="143">
        <f t="shared" si="15"/>
        <v>0</v>
      </c>
      <c r="BG206" s="143">
        <f t="shared" si="16"/>
        <v>0</v>
      </c>
      <c r="BH206" s="143">
        <f t="shared" si="17"/>
        <v>0</v>
      </c>
      <c r="BI206" s="143">
        <f t="shared" si="18"/>
        <v>0</v>
      </c>
      <c r="BJ206" s="16" t="s">
        <v>85</v>
      </c>
      <c r="BK206" s="143">
        <f t="shared" si="19"/>
        <v>2850</v>
      </c>
      <c r="BL206" s="16" t="s">
        <v>244</v>
      </c>
      <c r="BM206" s="142" t="s">
        <v>1183</v>
      </c>
    </row>
    <row r="207" spans="2:65" s="1" customFormat="1" ht="33" customHeight="1">
      <c r="B207" s="31"/>
      <c r="C207" s="173" t="s">
        <v>813</v>
      </c>
      <c r="D207" s="173" t="s">
        <v>614</v>
      </c>
      <c r="E207" s="174" t="s">
        <v>3413</v>
      </c>
      <c r="F207" s="175" t="s">
        <v>3363</v>
      </c>
      <c r="G207" s="176" t="s">
        <v>3354</v>
      </c>
      <c r="H207" s="177">
        <v>30</v>
      </c>
      <c r="I207" s="136">
        <v>380</v>
      </c>
      <c r="J207" s="178">
        <f t="shared" si="10"/>
        <v>11400</v>
      </c>
      <c r="K207" s="175" t="s">
        <v>1</v>
      </c>
      <c r="L207" s="179"/>
      <c r="M207" s="180" t="s">
        <v>1</v>
      </c>
      <c r="N207" s="181" t="s">
        <v>42</v>
      </c>
      <c r="P207" s="140">
        <f t="shared" si="11"/>
        <v>0</v>
      </c>
      <c r="Q207" s="140">
        <v>0</v>
      </c>
      <c r="R207" s="140">
        <f t="shared" si="12"/>
        <v>0</v>
      </c>
      <c r="S207" s="140">
        <v>0</v>
      </c>
      <c r="T207" s="141">
        <f t="shared" si="13"/>
        <v>0</v>
      </c>
      <c r="AR207" s="142" t="s">
        <v>317</v>
      </c>
      <c r="AT207" s="142" t="s">
        <v>614</v>
      </c>
      <c r="AU207" s="142" t="s">
        <v>85</v>
      </c>
      <c r="AY207" s="16" t="s">
        <v>161</v>
      </c>
      <c r="BE207" s="143">
        <f t="shared" si="14"/>
        <v>11400</v>
      </c>
      <c r="BF207" s="143">
        <f t="shared" si="15"/>
        <v>0</v>
      </c>
      <c r="BG207" s="143">
        <f t="shared" si="16"/>
        <v>0</v>
      </c>
      <c r="BH207" s="143">
        <f t="shared" si="17"/>
        <v>0</v>
      </c>
      <c r="BI207" s="143">
        <f t="shared" si="18"/>
        <v>0</v>
      </c>
      <c r="BJ207" s="16" t="s">
        <v>85</v>
      </c>
      <c r="BK207" s="143">
        <f t="shared" si="19"/>
        <v>11400</v>
      </c>
      <c r="BL207" s="16" t="s">
        <v>244</v>
      </c>
      <c r="BM207" s="142" t="s">
        <v>1192</v>
      </c>
    </row>
    <row r="208" spans="2:65" s="1" customFormat="1" ht="24.2" customHeight="1">
      <c r="B208" s="31"/>
      <c r="C208" s="131" t="s">
        <v>818</v>
      </c>
      <c r="D208" s="131" t="s">
        <v>164</v>
      </c>
      <c r="E208" s="132" t="s">
        <v>3414</v>
      </c>
      <c r="F208" s="133" t="s">
        <v>3366</v>
      </c>
      <c r="G208" s="134" t="s">
        <v>3354</v>
      </c>
      <c r="H208" s="135">
        <v>40</v>
      </c>
      <c r="I208" s="136">
        <v>285</v>
      </c>
      <c r="J208" s="137">
        <f t="shared" si="10"/>
        <v>11400</v>
      </c>
      <c r="K208" s="133" t="s">
        <v>1</v>
      </c>
      <c r="L208" s="31"/>
      <c r="M208" s="138" t="s">
        <v>1</v>
      </c>
      <c r="N208" s="139" t="s">
        <v>42</v>
      </c>
      <c r="P208" s="140">
        <f t="shared" si="11"/>
        <v>0</v>
      </c>
      <c r="Q208" s="140">
        <v>0</v>
      </c>
      <c r="R208" s="140">
        <f t="shared" si="12"/>
        <v>0</v>
      </c>
      <c r="S208" s="140">
        <v>0</v>
      </c>
      <c r="T208" s="141">
        <f t="shared" si="13"/>
        <v>0</v>
      </c>
      <c r="AR208" s="142" t="s">
        <v>244</v>
      </c>
      <c r="AT208" s="142" t="s">
        <v>164</v>
      </c>
      <c r="AU208" s="142" t="s">
        <v>85</v>
      </c>
      <c r="AY208" s="16" t="s">
        <v>161</v>
      </c>
      <c r="BE208" s="143">
        <f t="shared" si="14"/>
        <v>11400</v>
      </c>
      <c r="BF208" s="143">
        <f t="shared" si="15"/>
        <v>0</v>
      </c>
      <c r="BG208" s="143">
        <f t="shared" si="16"/>
        <v>0</v>
      </c>
      <c r="BH208" s="143">
        <f t="shared" si="17"/>
        <v>0</v>
      </c>
      <c r="BI208" s="143">
        <f t="shared" si="18"/>
        <v>0</v>
      </c>
      <c r="BJ208" s="16" t="s">
        <v>85</v>
      </c>
      <c r="BK208" s="143">
        <f t="shared" si="19"/>
        <v>11400</v>
      </c>
      <c r="BL208" s="16" t="s">
        <v>244</v>
      </c>
      <c r="BM208" s="142" t="s">
        <v>1200</v>
      </c>
    </row>
    <row r="209" spans="2:65" s="1" customFormat="1" ht="24.2" customHeight="1">
      <c r="B209" s="31"/>
      <c r="C209" s="173" t="s">
        <v>823</v>
      </c>
      <c r="D209" s="173" t="s">
        <v>614</v>
      </c>
      <c r="E209" s="174" t="s">
        <v>3415</v>
      </c>
      <c r="F209" s="175" t="s">
        <v>3366</v>
      </c>
      <c r="G209" s="176" t="s">
        <v>3354</v>
      </c>
      <c r="H209" s="177">
        <v>40</v>
      </c>
      <c r="I209" s="136">
        <v>855</v>
      </c>
      <c r="J209" s="178">
        <f t="shared" si="10"/>
        <v>34200</v>
      </c>
      <c r="K209" s="175" t="s">
        <v>1</v>
      </c>
      <c r="L209" s="179"/>
      <c r="M209" s="180" t="s">
        <v>1</v>
      </c>
      <c r="N209" s="181" t="s">
        <v>42</v>
      </c>
      <c r="P209" s="140">
        <f t="shared" si="11"/>
        <v>0</v>
      </c>
      <c r="Q209" s="140">
        <v>0</v>
      </c>
      <c r="R209" s="140">
        <f t="shared" si="12"/>
        <v>0</v>
      </c>
      <c r="S209" s="140">
        <v>0</v>
      </c>
      <c r="T209" s="141">
        <f t="shared" si="13"/>
        <v>0</v>
      </c>
      <c r="AR209" s="142" t="s">
        <v>317</v>
      </c>
      <c r="AT209" s="142" t="s">
        <v>614</v>
      </c>
      <c r="AU209" s="142" t="s">
        <v>85</v>
      </c>
      <c r="AY209" s="16" t="s">
        <v>161</v>
      </c>
      <c r="BE209" s="143">
        <f t="shared" si="14"/>
        <v>34200</v>
      </c>
      <c r="BF209" s="143">
        <f t="shared" si="15"/>
        <v>0</v>
      </c>
      <c r="BG209" s="143">
        <f t="shared" si="16"/>
        <v>0</v>
      </c>
      <c r="BH209" s="143">
        <f t="shared" si="17"/>
        <v>0</v>
      </c>
      <c r="BI209" s="143">
        <f t="shared" si="18"/>
        <v>0</v>
      </c>
      <c r="BJ209" s="16" t="s">
        <v>85</v>
      </c>
      <c r="BK209" s="143">
        <f t="shared" si="19"/>
        <v>34200</v>
      </c>
      <c r="BL209" s="16" t="s">
        <v>244</v>
      </c>
      <c r="BM209" s="142" t="s">
        <v>1208</v>
      </c>
    </row>
    <row r="210" spans="2:65" s="1" customFormat="1" ht="16.5" customHeight="1">
      <c r="B210" s="31"/>
      <c r="C210" s="131" t="s">
        <v>828</v>
      </c>
      <c r="D210" s="131" t="s">
        <v>164</v>
      </c>
      <c r="E210" s="132" t="s">
        <v>3416</v>
      </c>
      <c r="F210" s="133" t="s">
        <v>3369</v>
      </c>
      <c r="G210" s="134" t="s">
        <v>1852</v>
      </c>
      <c r="H210" s="135">
        <v>160</v>
      </c>
      <c r="I210" s="136">
        <v>9.5</v>
      </c>
      <c r="J210" s="137">
        <f t="shared" si="10"/>
        <v>1520</v>
      </c>
      <c r="K210" s="133" t="s">
        <v>1</v>
      </c>
      <c r="L210" s="31"/>
      <c r="M210" s="138" t="s">
        <v>1</v>
      </c>
      <c r="N210" s="139" t="s">
        <v>42</v>
      </c>
      <c r="P210" s="140">
        <f t="shared" si="11"/>
        <v>0</v>
      </c>
      <c r="Q210" s="140">
        <v>0</v>
      </c>
      <c r="R210" s="140">
        <f t="shared" si="12"/>
        <v>0</v>
      </c>
      <c r="S210" s="140">
        <v>0</v>
      </c>
      <c r="T210" s="141">
        <f t="shared" si="13"/>
        <v>0</v>
      </c>
      <c r="AR210" s="142" t="s">
        <v>244</v>
      </c>
      <c r="AT210" s="142" t="s">
        <v>164</v>
      </c>
      <c r="AU210" s="142" t="s">
        <v>85</v>
      </c>
      <c r="AY210" s="16" t="s">
        <v>161</v>
      </c>
      <c r="BE210" s="143">
        <f t="shared" si="14"/>
        <v>1520</v>
      </c>
      <c r="BF210" s="143">
        <f t="shared" si="15"/>
        <v>0</v>
      </c>
      <c r="BG210" s="143">
        <f t="shared" si="16"/>
        <v>0</v>
      </c>
      <c r="BH210" s="143">
        <f t="shared" si="17"/>
        <v>0</v>
      </c>
      <c r="BI210" s="143">
        <f t="shared" si="18"/>
        <v>0</v>
      </c>
      <c r="BJ210" s="16" t="s">
        <v>85</v>
      </c>
      <c r="BK210" s="143">
        <f t="shared" si="19"/>
        <v>1520</v>
      </c>
      <c r="BL210" s="16" t="s">
        <v>244</v>
      </c>
      <c r="BM210" s="142" t="s">
        <v>1216</v>
      </c>
    </row>
    <row r="211" spans="2:65" s="1" customFormat="1" ht="16.5" customHeight="1">
      <c r="B211" s="31"/>
      <c r="C211" s="173" t="s">
        <v>833</v>
      </c>
      <c r="D211" s="173" t="s">
        <v>614</v>
      </c>
      <c r="E211" s="174" t="s">
        <v>3417</v>
      </c>
      <c r="F211" s="175" t="s">
        <v>3369</v>
      </c>
      <c r="G211" s="176" t="s">
        <v>1852</v>
      </c>
      <c r="H211" s="177">
        <v>160</v>
      </c>
      <c r="I211" s="136">
        <v>66.5</v>
      </c>
      <c r="J211" s="178">
        <f t="shared" si="10"/>
        <v>10640</v>
      </c>
      <c r="K211" s="175" t="s">
        <v>1</v>
      </c>
      <c r="L211" s="179"/>
      <c r="M211" s="180" t="s">
        <v>1</v>
      </c>
      <c r="N211" s="181" t="s">
        <v>42</v>
      </c>
      <c r="P211" s="140">
        <f t="shared" si="11"/>
        <v>0</v>
      </c>
      <c r="Q211" s="140">
        <v>0</v>
      </c>
      <c r="R211" s="140">
        <f t="shared" si="12"/>
        <v>0</v>
      </c>
      <c r="S211" s="140">
        <v>0</v>
      </c>
      <c r="T211" s="141">
        <f t="shared" si="13"/>
        <v>0</v>
      </c>
      <c r="AR211" s="142" t="s">
        <v>317</v>
      </c>
      <c r="AT211" s="142" t="s">
        <v>614</v>
      </c>
      <c r="AU211" s="142" t="s">
        <v>85</v>
      </c>
      <c r="AY211" s="16" t="s">
        <v>161</v>
      </c>
      <c r="BE211" s="143">
        <f t="shared" si="14"/>
        <v>10640</v>
      </c>
      <c r="BF211" s="143">
        <f t="shared" si="15"/>
        <v>0</v>
      </c>
      <c r="BG211" s="143">
        <f t="shared" si="16"/>
        <v>0</v>
      </c>
      <c r="BH211" s="143">
        <f t="shared" si="17"/>
        <v>0</v>
      </c>
      <c r="BI211" s="143">
        <f t="shared" si="18"/>
        <v>0</v>
      </c>
      <c r="BJ211" s="16" t="s">
        <v>85</v>
      </c>
      <c r="BK211" s="143">
        <f t="shared" si="19"/>
        <v>10640</v>
      </c>
      <c r="BL211" s="16" t="s">
        <v>244</v>
      </c>
      <c r="BM211" s="142" t="s">
        <v>1225</v>
      </c>
    </row>
    <row r="212" spans="2:65" s="11" customFormat="1" ht="22.9" customHeight="1">
      <c r="B212" s="119"/>
      <c r="D212" s="120" t="s">
        <v>76</v>
      </c>
      <c r="E212" s="129" t="s">
        <v>87</v>
      </c>
      <c r="F212" s="129" t="s">
        <v>3418</v>
      </c>
      <c r="I212" s="122"/>
      <c r="J212" s="130">
        <f>BK212</f>
        <v>0</v>
      </c>
      <c r="L212" s="119"/>
      <c r="M212" s="124"/>
      <c r="P212" s="125">
        <v>0</v>
      </c>
      <c r="R212" s="125">
        <v>0</v>
      </c>
      <c r="T212" s="126">
        <v>0</v>
      </c>
      <c r="AR212" s="120" t="s">
        <v>87</v>
      </c>
      <c r="AT212" s="127" t="s">
        <v>76</v>
      </c>
      <c r="AU212" s="127" t="s">
        <v>85</v>
      </c>
      <c r="AY212" s="120" t="s">
        <v>161</v>
      </c>
      <c r="BK212" s="128">
        <v>0</v>
      </c>
    </row>
    <row r="213" spans="2:65" s="11" customFormat="1" ht="25.9" customHeight="1">
      <c r="B213" s="119"/>
      <c r="D213" s="120" t="s">
        <v>76</v>
      </c>
      <c r="E213" s="121" t="s">
        <v>3419</v>
      </c>
      <c r="F213" s="121" t="s">
        <v>3420</v>
      </c>
      <c r="I213" s="122"/>
      <c r="J213" s="123">
        <f>BK213</f>
        <v>899849.5</v>
      </c>
      <c r="L213" s="119"/>
      <c r="M213" s="124"/>
      <c r="P213" s="125">
        <f>SUM(P214:P240)</f>
        <v>0</v>
      </c>
      <c r="R213" s="125">
        <f>SUM(R214:R240)</f>
        <v>0</v>
      </c>
      <c r="T213" s="126">
        <f>SUM(T214:T240)</f>
        <v>0</v>
      </c>
      <c r="AR213" s="120" t="s">
        <v>87</v>
      </c>
      <c r="AT213" s="127" t="s">
        <v>76</v>
      </c>
      <c r="AU213" s="127" t="s">
        <v>77</v>
      </c>
      <c r="AY213" s="120" t="s">
        <v>161</v>
      </c>
      <c r="BK213" s="128">
        <f>SUM(BK214:BK240)</f>
        <v>899849.5</v>
      </c>
    </row>
    <row r="214" spans="2:65" s="1" customFormat="1" ht="66.75" customHeight="1">
      <c r="B214" s="31"/>
      <c r="C214" s="131" t="s">
        <v>840</v>
      </c>
      <c r="D214" s="131" t="s">
        <v>164</v>
      </c>
      <c r="E214" s="132" t="s">
        <v>3421</v>
      </c>
      <c r="F214" s="133" t="s">
        <v>3422</v>
      </c>
      <c r="G214" s="134" t="s">
        <v>1665</v>
      </c>
      <c r="H214" s="135">
        <v>3</v>
      </c>
      <c r="I214" s="136">
        <v>6840</v>
      </c>
      <c r="J214" s="137">
        <f t="shared" ref="J214:J239" si="20">ROUND(I214*H214,2)</f>
        <v>20520</v>
      </c>
      <c r="K214" s="133" t="s">
        <v>1</v>
      </c>
      <c r="L214" s="31"/>
      <c r="M214" s="138" t="s">
        <v>1</v>
      </c>
      <c r="N214" s="139" t="s">
        <v>42</v>
      </c>
      <c r="P214" s="140">
        <f t="shared" ref="P214:P239" si="21">O214*H214</f>
        <v>0</v>
      </c>
      <c r="Q214" s="140">
        <v>0</v>
      </c>
      <c r="R214" s="140">
        <f t="shared" ref="R214:R239" si="22">Q214*H214</f>
        <v>0</v>
      </c>
      <c r="S214" s="140">
        <v>0</v>
      </c>
      <c r="T214" s="141">
        <f t="shared" ref="T214:T239" si="23">S214*H214</f>
        <v>0</v>
      </c>
      <c r="AR214" s="142" t="s">
        <v>244</v>
      </c>
      <c r="AT214" s="142" t="s">
        <v>164</v>
      </c>
      <c r="AU214" s="142" t="s">
        <v>85</v>
      </c>
      <c r="AY214" s="16" t="s">
        <v>161</v>
      </c>
      <c r="BE214" s="143">
        <f t="shared" ref="BE214:BE239" si="24">IF(N214="základní",J214,0)</f>
        <v>20520</v>
      </c>
      <c r="BF214" s="143">
        <f t="shared" ref="BF214:BF239" si="25">IF(N214="snížená",J214,0)</f>
        <v>0</v>
      </c>
      <c r="BG214" s="143">
        <f t="shared" ref="BG214:BG239" si="26">IF(N214="zákl. přenesená",J214,0)</f>
        <v>0</v>
      </c>
      <c r="BH214" s="143">
        <f t="shared" ref="BH214:BH239" si="27">IF(N214="sníž. přenesená",J214,0)</f>
        <v>0</v>
      </c>
      <c r="BI214" s="143">
        <f t="shared" ref="BI214:BI239" si="28">IF(N214="nulová",J214,0)</f>
        <v>0</v>
      </c>
      <c r="BJ214" s="16" t="s">
        <v>85</v>
      </c>
      <c r="BK214" s="143">
        <f t="shared" ref="BK214:BK239" si="29">ROUND(I214*H214,2)</f>
        <v>20520</v>
      </c>
      <c r="BL214" s="16" t="s">
        <v>244</v>
      </c>
      <c r="BM214" s="142" t="s">
        <v>1234</v>
      </c>
    </row>
    <row r="215" spans="2:65" s="1" customFormat="1" ht="66.75" customHeight="1">
      <c r="B215" s="31"/>
      <c r="C215" s="173" t="s">
        <v>847</v>
      </c>
      <c r="D215" s="173" t="s">
        <v>614</v>
      </c>
      <c r="E215" s="174" t="s">
        <v>3423</v>
      </c>
      <c r="F215" s="175" t="s">
        <v>3422</v>
      </c>
      <c r="G215" s="176" t="s">
        <v>1665</v>
      </c>
      <c r="H215" s="177">
        <v>3</v>
      </c>
      <c r="I215" s="136">
        <v>114000</v>
      </c>
      <c r="J215" s="178">
        <f t="shared" si="20"/>
        <v>342000</v>
      </c>
      <c r="K215" s="175" t="s">
        <v>1</v>
      </c>
      <c r="L215" s="179"/>
      <c r="M215" s="180" t="s">
        <v>1</v>
      </c>
      <c r="N215" s="181" t="s">
        <v>42</v>
      </c>
      <c r="P215" s="140">
        <f t="shared" si="21"/>
        <v>0</v>
      </c>
      <c r="Q215" s="140">
        <v>0</v>
      </c>
      <c r="R215" s="140">
        <f t="shared" si="22"/>
        <v>0</v>
      </c>
      <c r="S215" s="140">
        <v>0</v>
      </c>
      <c r="T215" s="141">
        <f t="shared" si="23"/>
        <v>0</v>
      </c>
      <c r="AR215" s="142" t="s">
        <v>317</v>
      </c>
      <c r="AT215" s="142" t="s">
        <v>614</v>
      </c>
      <c r="AU215" s="142" t="s">
        <v>85</v>
      </c>
      <c r="AY215" s="16" t="s">
        <v>161</v>
      </c>
      <c r="BE215" s="143">
        <f t="shared" si="24"/>
        <v>342000</v>
      </c>
      <c r="BF215" s="143">
        <f t="shared" si="25"/>
        <v>0</v>
      </c>
      <c r="BG215" s="143">
        <f t="shared" si="26"/>
        <v>0</v>
      </c>
      <c r="BH215" s="143">
        <f t="shared" si="27"/>
        <v>0</v>
      </c>
      <c r="BI215" s="143">
        <f t="shared" si="28"/>
        <v>0</v>
      </c>
      <c r="BJ215" s="16" t="s">
        <v>85</v>
      </c>
      <c r="BK215" s="143">
        <f t="shared" si="29"/>
        <v>342000</v>
      </c>
      <c r="BL215" s="16" t="s">
        <v>244</v>
      </c>
      <c r="BM215" s="142" t="s">
        <v>1242</v>
      </c>
    </row>
    <row r="216" spans="2:65" s="1" customFormat="1" ht="33" customHeight="1">
      <c r="B216" s="31"/>
      <c r="C216" s="131" t="s">
        <v>855</v>
      </c>
      <c r="D216" s="131" t="s">
        <v>164</v>
      </c>
      <c r="E216" s="132" t="s">
        <v>3424</v>
      </c>
      <c r="F216" s="133" t="s">
        <v>3425</v>
      </c>
      <c r="G216" s="134" t="s">
        <v>1665</v>
      </c>
      <c r="H216" s="135">
        <v>3</v>
      </c>
      <c r="I216" s="136">
        <v>1140</v>
      </c>
      <c r="J216" s="137">
        <f t="shared" si="20"/>
        <v>3420</v>
      </c>
      <c r="K216" s="133" t="s">
        <v>1</v>
      </c>
      <c r="L216" s="31"/>
      <c r="M216" s="138" t="s">
        <v>1</v>
      </c>
      <c r="N216" s="139" t="s">
        <v>42</v>
      </c>
      <c r="P216" s="140">
        <f t="shared" si="21"/>
        <v>0</v>
      </c>
      <c r="Q216" s="140">
        <v>0</v>
      </c>
      <c r="R216" s="140">
        <f t="shared" si="22"/>
        <v>0</v>
      </c>
      <c r="S216" s="140">
        <v>0</v>
      </c>
      <c r="T216" s="141">
        <f t="shared" si="23"/>
        <v>0</v>
      </c>
      <c r="AR216" s="142" t="s">
        <v>244</v>
      </c>
      <c r="AT216" s="142" t="s">
        <v>164</v>
      </c>
      <c r="AU216" s="142" t="s">
        <v>85</v>
      </c>
      <c r="AY216" s="16" t="s">
        <v>161</v>
      </c>
      <c r="BE216" s="143">
        <f t="shared" si="24"/>
        <v>3420</v>
      </c>
      <c r="BF216" s="143">
        <f t="shared" si="25"/>
        <v>0</v>
      </c>
      <c r="BG216" s="143">
        <f t="shared" si="26"/>
        <v>0</v>
      </c>
      <c r="BH216" s="143">
        <f t="shared" si="27"/>
        <v>0</v>
      </c>
      <c r="BI216" s="143">
        <f t="shared" si="28"/>
        <v>0</v>
      </c>
      <c r="BJ216" s="16" t="s">
        <v>85</v>
      </c>
      <c r="BK216" s="143">
        <f t="shared" si="29"/>
        <v>3420</v>
      </c>
      <c r="BL216" s="16" t="s">
        <v>244</v>
      </c>
      <c r="BM216" s="142" t="s">
        <v>1251</v>
      </c>
    </row>
    <row r="217" spans="2:65" s="1" customFormat="1" ht="33" customHeight="1">
      <c r="B217" s="31"/>
      <c r="C217" s="173" t="s">
        <v>860</v>
      </c>
      <c r="D217" s="173" t="s">
        <v>614</v>
      </c>
      <c r="E217" s="174" t="s">
        <v>3426</v>
      </c>
      <c r="F217" s="175" t="s">
        <v>3425</v>
      </c>
      <c r="G217" s="176" t="s">
        <v>1665</v>
      </c>
      <c r="H217" s="177">
        <v>3</v>
      </c>
      <c r="I217" s="136">
        <v>6175</v>
      </c>
      <c r="J217" s="178">
        <f t="shared" si="20"/>
        <v>18525</v>
      </c>
      <c r="K217" s="175" t="s">
        <v>1</v>
      </c>
      <c r="L217" s="179"/>
      <c r="M217" s="180" t="s">
        <v>1</v>
      </c>
      <c r="N217" s="181" t="s">
        <v>42</v>
      </c>
      <c r="P217" s="140">
        <f t="shared" si="21"/>
        <v>0</v>
      </c>
      <c r="Q217" s="140">
        <v>0</v>
      </c>
      <c r="R217" s="140">
        <f t="shared" si="22"/>
        <v>0</v>
      </c>
      <c r="S217" s="140">
        <v>0</v>
      </c>
      <c r="T217" s="141">
        <f t="shared" si="23"/>
        <v>0</v>
      </c>
      <c r="AR217" s="142" t="s">
        <v>317</v>
      </c>
      <c r="AT217" s="142" t="s">
        <v>614</v>
      </c>
      <c r="AU217" s="142" t="s">
        <v>85</v>
      </c>
      <c r="AY217" s="16" t="s">
        <v>161</v>
      </c>
      <c r="BE217" s="143">
        <f t="shared" si="24"/>
        <v>18525</v>
      </c>
      <c r="BF217" s="143">
        <f t="shared" si="25"/>
        <v>0</v>
      </c>
      <c r="BG217" s="143">
        <f t="shared" si="26"/>
        <v>0</v>
      </c>
      <c r="BH217" s="143">
        <f t="shared" si="27"/>
        <v>0</v>
      </c>
      <c r="BI217" s="143">
        <f t="shared" si="28"/>
        <v>0</v>
      </c>
      <c r="BJ217" s="16" t="s">
        <v>85</v>
      </c>
      <c r="BK217" s="143">
        <f t="shared" si="29"/>
        <v>18525</v>
      </c>
      <c r="BL217" s="16" t="s">
        <v>244</v>
      </c>
      <c r="BM217" s="142" t="s">
        <v>1260</v>
      </c>
    </row>
    <row r="218" spans="2:65" s="1" customFormat="1" ht="37.9" customHeight="1">
      <c r="B218" s="31"/>
      <c r="C218" s="131" t="s">
        <v>869</v>
      </c>
      <c r="D218" s="131" t="s">
        <v>164</v>
      </c>
      <c r="E218" s="132" t="s">
        <v>3427</v>
      </c>
      <c r="F218" s="133" t="s">
        <v>3428</v>
      </c>
      <c r="G218" s="134" t="s">
        <v>1665</v>
      </c>
      <c r="H218" s="135">
        <v>3</v>
      </c>
      <c r="I218" s="136">
        <v>1140</v>
      </c>
      <c r="J218" s="137">
        <f t="shared" si="20"/>
        <v>3420</v>
      </c>
      <c r="K218" s="133" t="s">
        <v>1</v>
      </c>
      <c r="L218" s="31"/>
      <c r="M218" s="138" t="s">
        <v>1</v>
      </c>
      <c r="N218" s="139" t="s">
        <v>42</v>
      </c>
      <c r="P218" s="140">
        <f t="shared" si="21"/>
        <v>0</v>
      </c>
      <c r="Q218" s="140">
        <v>0</v>
      </c>
      <c r="R218" s="140">
        <f t="shared" si="22"/>
        <v>0</v>
      </c>
      <c r="S218" s="140">
        <v>0</v>
      </c>
      <c r="T218" s="141">
        <f t="shared" si="23"/>
        <v>0</v>
      </c>
      <c r="AR218" s="142" t="s">
        <v>244</v>
      </c>
      <c r="AT218" s="142" t="s">
        <v>164</v>
      </c>
      <c r="AU218" s="142" t="s">
        <v>85</v>
      </c>
      <c r="AY218" s="16" t="s">
        <v>161</v>
      </c>
      <c r="BE218" s="143">
        <f t="shared" si="24"/>
        <v>3420</v>
      </c>
      <c r="BF218" s="143">
        <f t="shared" si="25"/>
        <v>0</v>
      </c>
      <c r="BG218" s="143">
        <f t="shared" si="26"/>
        <v>0</v>
      </c>
      <c r="BH218" s="143">
        <f t="shared" si="27"/>
        <v>0</v>
      </c>
      <c r="BI218" s="143">
        <f t="shared" si="28"/>
        <v>0</v>
      </c>
      <c r="BJ218" s="16" t="s">
        <v>85</v>
      </c>
      <c r="BK218" s="143">
        <f t="shared" si="29"/>
        <v>3420</v>
      </c>
      <c r="BL218" s="16" t="s">
        <v>244</v>
      </c>
      <c r="BM218" s="142" t="s">
        <v>1268</v>
      </c>
    </row>
    <row r="219" spans="2:65" s="1" customFormat="1" ht="37.9" customHeight="1">
      <c r="B219" s="31"/>
      <c r="C219" s="173" t="s">
        <v>874</v>
      </c>
      <c r="D219" s="173" t="s">
        <v>614</v>
      </c>
      <c r="E219" s="174" t="s">
        <v>3429</v>
      </c>
      <c r="F219" s="175" t="s">
        <v>3428</v>
      </c>
      <c r="G219" s="176" t="s">
        <v>1665</v>
      </c>
      <c r="H219" s="177">
        <v>3</v>
      </c>
      <c r="I219" s="136">
        <v>7837.5</v>
      </c>
      <c r="J219" s="178">
        <f t="shared" si="20"/>
        <v>23512.5</v>
      </c>
      <c r="K219" s="175" t="s">
        <v>1</v>
      </c>
      <c r="L219" s="179"/>
      <c r="M219" s="180" t="s">
        <v>1</v>
      </c>
      <c r="N219" s="181" t="s">
        <v>42</v>
      </c>
      <c r="P219" s="140">
        <f t="shared" si="21"/>
        <v>0</v>
      </c>
      <c r="Q219" s="140">
        <v>0</v>
      </c>
      <c r="R219" s="140">
        <f t="shared" si="22"/>
        <v>0</v>
      </c>
      <c r="S219" s="140">
        <v>0</v>
      </c>
      <c r="T219" s="141">
        <f t="shared" si="23"/>
        <v>0</v>
      </c>
      <c r="AR219" s="142" t="s">
        <v>317</v>
      </c>
      <c r="AT219" s="142" t="s">
        <v>614</v>
      </c>
      <c r="AU219" s="142" t="s">
        <v>85</v>
      </c>
      <c r="AY219" s="16" t="s">
        <v>161</v>
      </c>
      <c r="BE219" s="143">
        <f t="shared" si="24"/>
        <v>23512.5</v>
      </c>
      <c r="BF219" s="143">
        <f t="shared" si="25"/>
        <v>0</v>
      </c>
      <c r="BG219" s="143">
        <f t="shared" si="26"/>
        <v>0</v>
      </c>
      <c r="BH219" s="143">
        <f t="shared" si="27"/>
        <v>0</v>
      </c>
      <c r="BI219" s="143">
        <f t="shared" si="28"/>
        <v>0</v>
      </c>
      <c r="BJ219" s="16" t="s">
        <v>85</v>
      </c>
      <c r="BK219" s="143">
        <f t="shared" si="29"/>
        <v>23512.5</v>
      </c>
      <c r="BL219" s="16" t="s">
        <v>244</v>
      </c>
      <c r="BM219" s="142" t="s">
        <v>1276</v>
      </c>
    </row>
    <row r="220" spans="2:65" s="1" customFormat="1" ht="24.2" customHeight="1">
      <c r="B220" s="31"/>
      <c r="C220" s="131" t="s">
        <v>879</v>
      </c>
      <c r="D220" s="131" t="s">
        <v>164</v>
      </c>
      <c r="E220" s="132" t="s">
        <v>3430</v>
      </c>
      <c r="F220" s="133" t="s">
        <v>3431</v>
      </c>
      <c r="G220" s="134" t="s">
        <v>1665</v>
      </c>
      <c r="H220" s="135">
        <v>3</v>
      </c>
      <c r="I220" s="136">
        <v>665</v>
      </c>
      <c r="J220" s="137">
        <f t="shared" si="20"/>
        <v>1995</v>
      </c>
      <c r="K220" s="133" t="s">
        <v>1</v>
      </c>
      <c r="L220" s="31"/>
      <c r="M220" s="138" t="s">
        <v>1</v>
      </c>
      <c r="N220" s="139" t="s">
        <v>42</v>
      </c>
      <c r="P220" s="140">
        <f t="shared" si="21"/>
        <v>0</v>
      </c>
      <c r="Q220" s="140">
        <v>0</v>
      </c>
      <c r="R220" s="140">
        <f t="shared" si="22"/>
        <v>0</v>
      </c>
      <c r="S220" s="140">
        <v>0</v>
      </c>
      <c r="T220" s="141">
        <f t="shared" si="23"/>
        <v>0</v>
      </c>
      <c r="AR220" s="142" t="s">
        <v>244</v>
      </c>
      <c r="AT220" s="142" t="s">
        <v>164</v>
      </c>
      <c r="AU220" s="142" t="s">
        <v>85</v>
      </c>
      <c r="AY220" s="16" t="s">
        <v>161</v>
      </c>
      <c r="BE220" s="143">
        <f t="shared" si="24"/>
        <v>1995</v>
      </c>
      <c r="BF220" s="143">
        <f t="shared" si="25"/>
        <v>0</v>
      </c>
      <c r="BG220" s="143">
        <f t="shared" si="26"/>
        <v>0</v>
      </c>
      <c r="BH220" s="143">
        <f t="shared" si="27"/>
        <v>0</v>
      </c>
      <c r="BI220" s="143">
        <f t="shared" si="28"/>
        <v>0</v>
      </c>
      <c r="BJ220" s="16" t="s">
        <v>85</v>
      </c>
      <c r="BK220" s="143">
        <f t="shared" si="29"/>
        <v>1995</v>
      </c>
      <c r="BL220" s="16" t="s">
        <v>244</v>
      </c>
      <c r="BM220" s="142" t="s">
        <v>1285</v>
      </c>
    </row>
    <row r="221" spans="2:65" s="1" customFormat="1" ht="24.2" customHeight="1">
      <c r="B221" s="31"/>
      <c r="C221" s="173" t="s">
        <v>885</v>
      </c>
      <c r="D221" s="173" t="s">
        <v>614</v>
      </c>
      <c r="E221" s="174" t="s">
        <v>3432</v>
      </c>
      <c r="F221" s="175" t="s">
        <v>3431</v>
      </c>
      <c r="G221" s="176" t="s">
        <v>1665</v>
      </c>
      <c r="H221" s="177">
        <v>3</v>
      </c>
      <c r="I221" s="136">
        <v>1615</v>
      </c>
      <c r="J221" s="178">
        <f t="shared" si="20"/>
        <v>4845</v>
      </c>
      <c r="K221" s="175" t="s">
        <v>1</v>
      </c>
      <c r="L221" s="179"/>
      <c r="M221" s="180" t="s">
        <v>1</v>
      </c>
      <c r="N221" s="181" t="s">
        <v>42</v>
      </c>
      <c r="P221" s="140">
        <f t="shared" si="21"/>
        <v>0</v>
      </c>
      <c r="Q221" s="140">
        <v>0</v>
      </c>
      <c r="R221" s="140">
        <f t="shared" si="22"/>
        <v>0</v>
      </c>
      <c r="S221" s="140">
        <v>0</v>
      </c>
      <c r="T221" s="141">
        <f t="shared" si="23"/>
        <v>0</v>
      </c>
      <c r="AR221" s="142" t="s">
        <v>317</v>
      </c>
      <c r="AT221" s="142" t="s">
        <v>614</v>
      </c>
      <c r="AU221" s="142" t="s">
        <v>85</v>
      </c>
      <c r="AY221" s="16" t="s">
        <v>161</v>
      </c>
      <c r="BE221" s="143">
        <f t="shared" si="24"/>
        <v>4845</v>
      </c>
      <c r="BF221" s="143">
        <f t="shared" si="25"/>
        <v>0</v>
      </c>
      <c r="BG221" s="143">
        <f t="shared" si="26"/>
        <v>0</v>
      </c>
      <c r="BH221" s="143">
        <f t="shared" si="27"/>
        <v>0</v>
      </c>
      <c r="BI221" s="143">
        <f t="shared" si="28"/>
        <v>0</v>
      </c>
      <c r="BJ221" s="16" t="s">
        <v>85</v>
      </c>
      <c r="BK221" s="143">
        <f t="shared" si="29"/>
        <v>4845</v>
      </c>
      <c r="BL221" s="16" t="s">
        <v>244</v>
      </c>
      <c r="BM221" s="142" t="s">
        <v>1293</v>
      </c>
    </row>
    <row r="222" spans="2:65" s="1" customFormat="1" ht="24.2" customHeight="1">
      <c r="B222" s="31"/>
      <c r="C222" s="131" t="s">
        <v>891</v>
      </c>
      <c r="D222" s="131" t="s">
        <v>164</v>
      </c>
      <c r="E222" s="132" t="s">
        <v>3433</v>
      </c>
      <c r="F222" s="133" t="s">
        <v>3434</v>
      </c>
      <c r="G222" s="134" t="s">
        <v>1665</v>
      </c>
      <c r="H222" s="135">
        <v>3</v>
      </c>
      <c r="I222" s="136">
        <v>190</v>
      </c>
      <c r="J222" s="137">
        <f t="shared" si="20"/>
        <v>570</v>
      </c>
      <c r="K222" s="133" t="s">
        <v>1</v>
      </c>
      <c r="L222" s="31"/>
      <c r="M222" s="138" t="s">
        <v>1</v>
      </c>
      <c r="N222" s="139" t="s">
        <v>42</v>
      </c>
      <c r="P222" s="140">
        <f t="shared" si="21"/>
        <v>0</v>
      </c>
      <c r="Q222" s="140">
        <v>0</v>
      </c>
      <c r="R222" s="140">
        <f t="shared" si="22"/>
        <v>0</v>
      </c>
      <c r="S222" s="140">
        <v>0</v>
      </c>
      <c r="T222" s="141">
        <f t="shared" si="23"/>
        <v>0</v>
      </c>
      <c r="AR222" s="142" t="s">
        <v>244</v>
      </c>
      <c r="AT222" s="142" t="s">
        <v>164</v>
      </c>
      <c r="AU222" s="142" t="s">
        <v>85</v>
      </c>
      <c r="AY222" s="16" t="s">
        <v>161</v>
      </c>
      <c r="BE222" s="143">
        <f t="shared" si="24"/>
        <v>570</v>
      </c>
      <c r="BF222" s="143">
        <f t="shared" si="25"/>
        <v>0</v>
      </c>
      <c r="BG222" s="143">
        <f t="shared" si="26"/>
        <v>0</v>
      </c>
      <c r="BH222" s="143">
        <f t="shared" si="27"/>
        <v>0</v>
      </c>
      <c r="BI222" s="143">
        <f t="shared" si="28"/>
        <v>0</v>
      </c>
      <c r="BJ222" s="16" t="s">
        <v>85</v>
      </c>
      <c r="BK222" s="143">
        <f t="shared" si="29"/>
        <v>570</v>
      </c>
      <c r="BL222" s="16" t="s">
        <v>244</v>
      </c>
      <c r="BM222" s="142" t="s">
        <v>1302</v>
      </c>
    </row>
    <row r="223" spans="2:65" s="1" customFormat="1" ht="24.2" customHeight="1">
      <c r="B223" s="31"/>
      <c r="C223" s="173" t="s">
        <v>895</v>
      </c>
      <c r="D223" s="173" t="s">
        <v>614</v>
      </c>
      <c r="E223" s="174" t="s">
        <v>3435</v>
      </c>
      <c r="F223" s="175" t="s">
        <v>3434</v>
      </c>
      <c r="G223" s="176" t="s">
        <v>1665</v>
      </c>
      <c r="H223" s="177">
        <v>3</v>
      </c>
      <c r="I223" s="136">
        <v>760</v>
      </c>
      <c r="J223" s="178">
        <f t="shared" si="20"/>
        <v>2280</v>
      </c>
      <c r="K223" s="175" t="s">
        <v>1</v>
      </c>
      <c r="L223" s="179"/>
      <c r="M223" s="180" t="s">
        <v>1</v>
      </c>
      <c r="N223" s="181" t="s">
        <v>42</v>
      </c>
      <c r="P223" s="140">
        <f t="shared" si="21"/>
        <v>0</v>
      </c>
      <c r="Q223" s="140">
        <v>0</v>
      </c>
      <c r="R223" s="140">
        <f t="shared" si="22"/>
        <v>0</v>
      </c>
      <c r="S223" s="140">
        <v>0</v>
      </c>
      <c r="T223" s="141">
        <f t="shared" si="23"/>
        <v>0</v>
      </c>
      <c r="AR223" s="142" t="s">
        <v>317</v>
      </c>
      <c r="AT223" s="142" t="s">
        <v>614</v>
      </c>
      <c r="AU223" s="142" t="s">
        <v>85</v>
      </c>
      <c r="AY223" s="16" t="s">
        <v>161</v>
      </c>
      <c r="BE223" s="143">
        <f t="shared" si="24"/>
        <v>2280</v>
      </c>
      <c r="BF223" s="143">
        <f t="shared" si="25"/>
        <v>0</v>
      </c>
      <c r="BG223" s="143">
        <f t="shared" si="26"/>
        <v>0</v>
      </c>
      <c r="BH223" s="143">
        <f t="shared" si="27"/>
        <v>0</v>
      </c>
      <c r="BI223" s="143">
        <f t="shared" si="28"/>
        <v>0</v>
      </c>
      <c r="BJ223" s="16" t="s">
        <v>85</v>
      </c>
      <c r="BK223" s="143">
        <f t="shared" si="29"/>
        <v>2280</v>
      </c>
      <c r="BL223" s="16" t="s">
        <v>244</v>
      </c>
      <c r="BM223" s="142" t="s">
        <v>1312</v>
      </c>
    </row>
    <row r="224" spans="2:65" s="1" customFormat="1" ht="33" customHeight="1">
      <c r="B224" s="31"/>
      <c r="C224" s="131" t="s">
        <v>900</v>
      </c>
      <c r="D224" s="131" t="s">
        <v>164</v>
      </c>
      <c r="E224" s="132" t="s">
        <v>3436</v>
      </c>
      <c r="F224" s="133" t="s">
        <v>3437</v>
      </c>
      <c r="G224" s="134" t="s">
        <v>1665</v>
      </c>
      <c r="H224" s="135">
        <v>3</v>
      </c>
      <c r="I224" s="136">
        <v>589</v>
      </c>
      <c r="J224" s="137">
        <f t="shared" si="20"/>
        <v>1767</v>
      </c>
      <c r="K224" s="133" t="s">
        <v>1</v>
      </c>
      <c r="L224" s="31"/>
      <c r="M224" s="138" t="s">
        <v>1</v>
      </c>
      <c r="N224" s="139" t="s">
        <v>42</v>
      </c>
      <c r="P224" s="140">
        <f t="shared" si="21"/>
        <v>0</v>
      </c>
      <c r="Q224" s="140">
        <v>0</v>
      </c>
      <c r="R224" s="140">
        <f t="shared" si="22"/>
        <v>0</v>
      </c>
      <c r="S224" s="140">
        <v>0</v>
      </c>
      <c r="T224" s="141">
        <f t="shared" si="23"/>
        <v>0</v>
      </c>
      <c r="AR224" s="142" t="s">
        <v>244</v>
      </c>
      <c r="AT224" s="142" t="s">
        <v>164</v>
      </c>
      <c r="AU224" s="142" t="s">
        <v>85</v>
      </c>
      <c r="AY224" s="16" t="s">
        <v>161</v>
      </c>
      <c r="BE224" s="143">
        <f t="shared" si="24"/>
        <v>1767</v>
      </c>
      <c r="BF224" s="143">
        <f t="shared" si="25"/>
        <v>0</v>
      </c>
      <c r="BG224" s="143">
        <f t="shared" si="26"/>
        <v>0</v>
      </c>
      <c r="BH224" s="143">
        <f t="shared" si="27"/>
        <v>0</v>
      </c>
      <c r="BI224" s="143">
        <f t="shared" si="28"/>
        <v>0</v>
      </c>
      <c r="BJ224" s="16" t="s">
        <v>85</v>
      </c>
      <c r="BK224" s="143">
        <f t="shared" si="29"/>
        <v>1767</v>
      </c>
      <c r="BL224" s="16" t="s">
        <v>244</v>
      </c>
      <c r="BM224" s="142" t="s">
        <v>1320</v>
      </c>
    </row>
    <row r="225" spans="2:65" s="1" customFormat="1" ht="33" customHeight="1">
      <c r="B225" s="31"/>
      <c r="C225" s="173" t="s">
        <v>904</v>
      </c>
      <c r="D225" s="173" t="s">
        <v>614</v>
      </c>
      <c r="E225" s="174" t="s">
        <v>3438</v>
      </c>
      <c r="F225" s="175" t="s">
        <v>3437</v>
      </c>
      <c r="G225" s="176" t="s">
        <v>1665</v>
      </c>
      <c r="H225" s="177">
        <v>3</v>
      </c>
      <c r="I225" s="136">
        <v>2850</v>
      </c>
      <c r="J225" s="178">
        <f t="shared" si="20"/>
        <v>8550</v>
      </c>
      <c r="K225" s="175" t="s">
        <v>1</v>
      </c>
      <c r="L225" s="179"/>
      <c r="M225" s="180" t="s">
        <v>1</v>
      </c>
      <c r="N225" s="181" t="s">
        <v>42</v>
      </c>
      <c r="P225" s="140">
        <f t="shared" si="21"/>
        <v>0</v>
      </c>
      <c r="Q225" s="140">
        <v>0</v>
      </c>
      <c r="R225" s="140">
        <f t="shared" si="22"/>
        <v>0</v>
      </c>
      <c r="S225" s="140">
        <v>0</v>
      </c>
      <c r="T225" s="141">
        <f t="shared" si="23"/>
        <v>0</v>
      </c>
      <c r="AR225" s="142" t="s">
        <v>317</v>
      </c>
      <c r="AT225" s="142" t="s">
        <v>614</v>
      </c>
      <c r="AU225" s="142" t="s">
        <v>85</v>
      </c>
      <c r="AY225" s="16" t="s">
        <v>161</v>
      </c>
      <c r="BE225" s="143">
        <f t="shared" si="24"/>
        <v>8550</v>
      </c>
      <c r="BF225" s="143">
        <f t="shared" si="25"/>
        <v>0</v>
      </c>
      <c r="BG225" s="143">
        <f t="shared" si="26"/>
        <v>0</v>
      </c>
      <c r="BH225" s="143">
        <f t="shared" si="27"/>
        <v>0</v>
      </c>
      <c r="BI225" s="143">
        <f t="shared" si="28"/>
        <v>0</v>
      </c>
      <c r="BJ225" s="16" t="s">
        <v>85</v>
      </c>
      <c r="BK225" s="143">
        <f t="shared" si="29"/>
        <v>8550</v>
      </c>
      <c r="BL225" s="16" t="s">
        <v>244</v>
      </c>
      <c r="BM225" s="142" t="s">
        <v>1330</v>
      </c>
    </row>
    <row r="226" spans="2:65" s="1" customFormat="1" ht="16.5" customHeight="1">
      <c r="B226" s="31"/>
      <c r="C226" s="131" t="s">
        <v>910</v>
      </c>
      <c r="D226" s="131" t="s">
        <v>164</v>
      </c>
      <c r="E226" s="132" t="s">
        <v>3439</v>
      </c>
      <c r="F226" s="133" t="s">
        <v>3440</v>
      </c>
      <c r="G226" s="134" t="s">
        <v>1665</v>
      </c>
      <c r="H226" s="135">
        <v>3</v>
      </c>
      <c r="I226" s="136">
        <v>190</v>
      </c>
      <c r="J226" s="137">
        <f t="shared" si="20"/>
        <v>570</v>
      </c>
      <c r="K226" s="133" t="s">
        <v>1</v>
      </c>
      <c r="L226" s="31"/>
      <c r="M226" s="138" t="s">
        <v>1</v>
      </c>
      <c r="N226" s="139" t="s">
        <v>42</v>
      </c>
      <c r="P226" s="140">
        <f t="shared" si="21"/>
        <v>0</v>
      </c>
      <c r="Q226" s="140">
        <v>0</v>
      </c>
      <c r="R226" s="140">
        <f t="shared" si="22"/>
        <v>0</v>
      </c>
      <c r="S226" s="140">
        <v>0</v>
      </c>
      <c r="T226" s="141">
        <f t="shared" si="23"/>
        <v>0</v>
      </c>
      <c r="AR226" s="142" t="s">
        <v>244</v>
      </c>
      <c r="AT226" s="142" t="s">
        <v>164</v>
      </c>
      <c r="AU226" s="142" t="s">
        <v>85</v>
      </c>
      <c r="AY226" s="16" t="s">
        <v>161</v>
      </c>
      <c r="BE226" s="143">
        <f t="shared" si="24"/>
        <v>570</v>
      </c>
      <c r="BF226" s="143">
        <f t="shared" si="25"/>
        <v>0</v>
      </c>
      <c r="BG226" s="143">
        <f t="shared" si="26"/>
        <v>0</v>
      </c>
      <c r="BH226" s="143">
        <f t="shared" si="27"/>
        <v>0</v>
      </c>
      <c r="BI226" s="143">
        <f t="shared" si="28"/>
        <v>0</v>
      </c>
      <c r="BJ226" s="16" t="s">
        <v>85</v>
      </c>
      <c r="BK226" s="143">
        <f t="shared" si="29"/>
        <v>570</v>
      </c>
      <c r="BL226" s="16" t="s">
        <v>244</v>
      </c>
      <c r="BM226" s="142" t="s">
        <v>1338</v>
      </c>
    </row>
    <row r="227" spans="2:65" s="1" customFormat="1" ht="16.5" customHeight="1">
      <c r="B227" s="31"/>
      <c r="C227" s="173" t="s">
        <v>915</v>
      </c>
      <c r="D227" s="173" t="s">
        <v>614</v>
      </c>
      <c r="E227" s="174" t="s">
        <v>3441</v>
      </c>
      <c r="F227" s="175" t="s">
        <v>3440</v>
      </c>
      <c r="G227" s="176" t="s">
        <v>1665</v>
      </c>
      <c r="H227" s="177">
        <v>3</v>
      </c>
      <c r="I227" s="136">
        <v>855</v>
      </c>
      <c r="J227" s="178">
        <f t="shared" si="20"/>
        <v>2565</v>
      </c>
      <c r="K227" s="175" t="s">
        <v>1</v>
      </c>
      <c r="L227" s="179"/>
      <c r="M227" s="180" t="s">
        <v>1</v>
      </c>
      <c r="N227" s="181" t="s">
        <v>42</v>
      </c>
      <c r="P227" s="140">
        <f t="shared" si="21"/>
        <v>0</v>
      </c>
      <c r="Q227" s="140">
        <v>0</v>
      </c>
      <c r="R227" s="140">
        <f t="shared" si="22"/>
        <v>0</v>
      </c>
      <c r="S227" s="140">
        <v>0</v>
      </c>
      <c r="T227" s="141">
        <f t="shared" si="23"/>
        <v>0</v>
      </c>
      <c r="AR227" s="142" t="s">
        <v>317</v>
      </c>
      <c r="AT227" s="142" t="s">
        <v>614</v>
      </c>
      <c r="AU227" s="142" t="s">
        <v>85</v>
      </c>
      <c r="AY227" s="16" t="s">
        <v>161</v>
      </c>
      <c r="BE227" s="143">
        <f t="shared" si="24"/>
        <v>2565</v>
      </c>
      <c r="BF227" s="143">
        <f t="shared" si="25"/>
        <v>0</v>
      </c>
      <c r="BG227" s="143">
        <f t="shared" si="26"/>
        <v>0</v>
      </c>
      <c r="BH227" s="143">
        <f t="shared" si="27"/>
        <v>0</v>
      </c>
      <c r="BI227" s="143">
        <f t="shared" si="28"/>
        <v>0</v>
      </c>
      <c r="BJ227" s="16" t="s">
        <v>85</v>
      </c>
      <c r="BK227" s="143">
        <f t="shared" si="29"/>
        <v>2565</v>
      </c>
      <c r="BL227" s="16" t="s">
        <v>244</v>
      </c>
      <c r="BM227" s="142" t="s">
        <v>1348</v>
      </c>
    </row>
    <row r="228" spans="2:65" s="1" customFormat="1" ht="66.75" customHeight="1">
      <c r="B228" s="31"/>
      <c r="C228" s="131" t="s">
        <v>919</v>
      </c>
      <c r="D228" s="131" t="s">
        <v>164</v>
      </c>
      <c r="E228" s="132" t="s">
        <v>3442</v>
      </c>
      <c r="F228" s="133" t="s">
        <v>3443</v>
      </c>
      <c r="G228" s="134" t="s">
        <v>1665</v>
      </c>
      <c r="H228" s="135">
        <v>2</v>
      </c>
      <c r="I228" s="136">
        <v>17575</v>
      </c>
      <c r="J228" s="137">
        <f t="shared" si="20"/>
        <v>35150</v>
      </c>
      <c r="K228" s="133" t="s">
        <v>1</v>
      </c>
      <c r="L228" s="31"/>
      <c r="M228" s="138" t="s">
        <v>1</v>
      </c>
      <c r="N228" s="139" t="s">
        <v>42</v>
      </c>
      <c r="P228" s="140">
        <f t="shared" si="21"/>
        <v>0</v>
      </c>
      <c r="Q228" s="140">
        <v>0</v>
      </c>
      <c r="R228" s="140">
        <f t="shared" si="22"/>
        <v>0</v>
      </c>
      <c r="S228" s="140">
        <v>0</v>
      </c>
      <c r="T228" s="141">
        <f t="shared" si="23"/>
        <v>0</v>
      </c>
      <c r="AR228" s="142" t="s">
        <v>244</v>
      </c>
      <c r="AT228" s="142" t="s">
        <v>164</v>
      </c>
      <c r="AU228" s="142" t="s">
        <v>85</v>
      </c>
      <c r="AY228" s="16" t="s">
        <v>161</v>
      </c>
      <c r="BE228" s="143">
        <f t="shared" si="24"/>
        <v>35150</v>
      </c>
      <c r="BF228" s="143">
        <f t="shared" si="25"/>
        <v>0</v>
      </c>
      <c r="BG228" s="143">
        <f t="shared" si="26"/>
        <v>0</v>
      </c>
      <c r="BH228" s="143">
        <f t="shared" si="27"/>
        <v>0</v>
      </c>
      <c r="BI228" s="143">
        <f t="shared" si="28"/>
        <v>0</v>
      </c>
      <c r="BJ228" s="16" t="s">
        <v>85</v>
      </c>
      <c r="BK228" s="143">
        <f t="shared" si="29"/>
        <v>35150</v>
      </c>
      <c r="BL228" s="16" t="s">
        <v>244</v>
      </c>
      <c r="BM228" s="142" t="s">
        <v>1361</v>
      </c>
    </row>
    <row r="229" spans="2:65" s="1" customFormat="1" ht="66.75" customHeight="1">
      <c r="B229" s="31"/>
      <c r="C229" s="173" t="s">
        <v>925</v>
      </c>
      <c r="D229" s="173" t="s">
        <v>614</v>
      </c>
      <c r="E229" s="174" t="s">
        <v>3444</v>
      </c>
      <c r="F229" s="175" t="s">
        <v>3443</v>
      </c>
      <c r="G229" s="176" t="s">
        <v>1665</v>
      </c>
      <c r="H229" s="177">
        <v>2</v>
      </c>
      <c r="I229" s="136">
        <v>114950</v>
      </c>
      <c r="J229" s="178">
        <f t="shared" si="20"/>
        <v>229900</v>
      </c>
      <c r="K229" s="175" t="s">
        <v>1</v>
      </c>
      <c r="L229" s="179"/>
      <c r="M229" s="180" t="s">
        <v>1</v>
      </c>
      <c r="N229" s="181" t="s">
        <v>42</v>
      </c>
      <c r="P229" s="140">
        <f t="shared" si="21"/>
        <v>0</v>
      </c>
      <c r="Q229" s="140">
        <v>0</v>
      </c>
      <c r="R229" s="140">
        <f t="shared" si="22"/>
        <v>0</v>
      </c>
      <c r="S229" s="140">
        <v>0</v>
      </c>
      <c r="T229" s="141">
        <f t="shared" si="23"/>
        <v>0</v>
      </c>
      <c r="AR229" s="142" t="s">
        <v>317</v>
      </c>
      <c r="AT229" s="142" t="s">
        <v>614</v>
      </c>
      <c r="AU229" s="142" t="s">
        <v>85</v>
      </c>
      <c r="AY229" s="16" t="s">
        <v>161</v>
      </c>
      <c r="BE229" s="143">
        <f t="shared" si="24"/>
        <v>229900</v>
      </c>
      <c r="BF229" s="143">
        <f t="shared" si="25"/>
        <v>0</v>
      </c>
      <c r="BG229" s="143">
        <f t="shared" si="26"/>
        <v>0</v>
      </c>
      <c r="BH229" s="143">
        <f t="shared" si="27"/>
        <v>0</v>
      </c>
      <c r="BI229" s="143">
        <f t="shared" si="28"/>
        <v>0</v>
      </c>
      <c r="BJ229" s="16" t="s">
        <v>85</v>
      </c>
      <c r="BK229" s="143">
        <f t="shared" si="29"/>
        <v>229900</v>
      </c>
      <c r="BL229" s="16" t="s">
        <v>244</v>
      </c>
      <c r="BM229" s="142" t="s">
        <v>1372</v>
      </c>
    </row>
    <row r="230" spans="2:65" s="1" customFormat="1" ht="62.65" customHeight="1">
      <c r="B230" s="31"/>
      <c r="C230" s="131" t="s">
        <v>931</v>
      </c>
      <c r="D230" s="131" t="s">
        <v>164</v>
      </c>
      <c r="E230" s="132" t="s">
        <v>3445</v>
      </c>
      <c r="F230" s="133" t="s">
        <v>3446</v>
      </c>
      <c r="G230" s="134" t="s">
        <v>1665</v>
      </c>
      <c r="H230" s="135">
        <v>1</v>
      </c>
      <c r="I230" s="136">
        <v>19000</v>
      </c>
      <c r="J230" s="137">
        <f t="shared" si="20"/>
        <v>19000</v>
      </c>
      <c r="K230" s="133" t="s">
        <v>1</v>
      </c>
      <c r="L230" s="31"/>
      <c r="M230" s="138" t="s">
        <v>1</v>
      </c>
      <c r="N230" s="139" t="s">
        <v>42</v>
      </c>
      <c r="P230" s="140">
        <f t="shared" si="21"/>
        <v>0</v>
      </c>
      <c r="Q230" s="140">
        <v>0</v>
      </c>
      <c r="R230" s="140">
        <f t="shared" si="22"/>
        <v>0</v>
      </c>
      <c r="S230" s="140">
        <v>0</v>
      </c>
      <c r="T230" s="141">
        <f t="shared" si="23"/>
        <v>0</v>
      </c>
      <c r="AR230" s="142" t="s">
        <v>244</v>
      </c>
      <c r="AT230" s="142" t="s">
        <v>164</v>
      </c>
      <c r="AU230" s="142" t="s">
        <v>85</v>
      </c>
      <c r="AY230" s="16" t="s">
        <v>161</v>
      </c>
      <c r="BE230" s="143">
        <f t="shared" si="24"/>
        <v>19000</v>
      </c>
      <c r="BF230" s="143">
        <f t="shared" si="25"/>
        <v>0</v>
      </c>
      <c r="BG230" s="143">
        <f t="shared" si="26"/>
        <v>0</v>
      </c>
      <c r="BH230" s="143">
        <f t="shared" si="27"/>
        <v>0</v>
      </c>
      <c r="BI230" s="143">
        <f t="shared" si="28"/>
        <v>0</v>
      </c>
      <c r="BJ230" s="16" t="s">
        <v>85</v>
      </c>
      <c r="BK230" s="143">
        <f t="shared" si="29"/>
        <v>19000</v>
      </c>
      <c r="BL230" s="16" t="s">
        <v>244</v>
      </c>
      <c r="BM230" s="142" t="s">
        <v>1382</v>
      </c>
    </row>
    <row r="231" spans="2:65" s="1" customFormat="1" ht="62.65" customHeight="1">
      <c r="B231" s="31"/>
      <c r="C231" s="173" t="s">
        <v>936</v>
      </c>
      <c r="D231" s="173" t="s">
        <v>614</v>
      </c>
      <c r="E231" s="174" t="s">
        <v>3447</v>
      </c>
      <c r="F231" s="175" t="s">
        <v>3446</v>
      </c>
      <c r="G231" s="176" t="s">
        <v>1665</v>
      </c>
      <c r="H231" s="177">
        <v>1</v>
      </c>
      <c r="I231" s="136">
        <v>125400</v>
      </c>
      <c r="J231" s="178">
        <f t="shared" si="20"/>
        <v>125400</v>
      </c>
      <c r="K231" s="175" t="s">
        <v>1</v>
      </c>
      <c r="L231" s="179"/>
      <c r="M231" s="180" t="s">
        <v>1</v>
      </c>
      <c r="N231" s="181" t="s">
        <v>42</v>
      </c>
      <c r="P231" s="140">
        <f t="shared" si="21"/>
        <v>0</v>
      </c>
      <c r="Q231" s="140">
        <v>0</v>
      </c>
      <c r="R231" s="140">
        <f t="shared" si="22"/>
        <v>0</v>
      </c>
      <c r="S231" s="140">
        <v>0</v>
      </c>
      <c r="T231" s="141">
        <f t="shared" si="23"/>
        <v>0</v>
      </c>
      <c r="AR231" s="142" t="s">
        <v>317</v>
      </c>
      <c r="AT231" s="142" t="s">
        <v>614</v>
      </c>
      <c r="AU231" s="142" t="s">
        <v>85</v>
      </c>
      <c r="AY231" s="16" t="s">
        <v>161</v>
      </c>
      <c r="BE231" s="143">
        <f t="shared" si="24"/>
        <v>125400</v>
      </c>
      <c r="BF231" s="143">
        <f t="shared" si="25"/>
        <v>0</v>
      </c>
      <c r="BG231" s="143">
        <f t="shared" si="26"/>
        <v>0</v>
      </c>
      <c r="BH231" s="143">
        <f t="shared" si="27"/>
        <v>0</v>
      </c>
      <c r="BI231" s="143">
        <f t="shared" si="28"/>
        <v>0</v>
      </c>
      <c r="BJ231" s="16" t="s">
        <v>85</v>
      </c>
      <c r="BK231" s="143">
        <f t="shared" si="29"/>
        <v>125400</v>
      </c>
      <c r="BL231" s="16" t="s">
        <v>244</v>
      </c>
      <c r="BM231" s="142" t="s">
        <v>1391</v>
      </c>
    </row>
    <row r="232" spans="2:65" s="1" customFormat="1" ht="24.2" customHeight="1">
      <c r="B232" s="31"/>
      <c r="C232" s="131" t="s">
        <v>942</v>
      </c>
      <c r="D232" s="131" t="s">
        <v>164</v>
      </c>
      <c r="E232" s="132" t="s">
        <v>3448</v>
      </c>
      <c r="F232" s="133" t="s">
        <v>3406</v>
      </c>
      <c r="G232" s="134" t="s">
        <v>3354</v>
      </c>
      <c r="H232" s="135">
        <v>15</v>
      </c>
      <c r="I232" s="136">
        <v>114</v>
      </c>
      <c r="J232" s="137">
        <f t="shared" si="20"/>
        <v>1710</v>
      </c>
      <c r="K232" s="133" t="s">
        <v>1</v>
      </c>
      <c r="L232" s="31"/>
      <c r="M232" s="138" t="s">
        <v>1</v>
      </c>
      <c r="N232" s="139" t="s">
        <v>42</v>
      </c>
      <c r="P232" s="140">
        <f t="shared" si="21"/>
        <v>0</v>
      </c>
      <c r="Q232" s="140">
        <v>0</v>
      </c>
      <c r="R232" s="140">
        <f t="shared" si="22"/>
        <v>0</v>
      </c>
      <c r="S232" s="140">
        <v>0</v>
      </c>
      <c r="T232" s="141">
        <f t="shared" si="23"/>
        <v>0</v>
      </c>
      <c r="AR232" s="142" t="s">
        <v>244</v>
      </c>
      <c r="AT232" s="142" t="s">
        <v>164</v>
      </c>
      <c r="AU232" s="142" t="s">
        <v>85</v>
      </c>
      <c r="AY232" s="16" t="s">
        <v>161</v>
      </c>
      <c r="BE232" s="143">
        <f t="shared" si="24"/>
        <v>1710</v>
      </c>
      <c r="BF232" s="143">
        <f t="shared" si="25"/>
        <v>0</v>
      </c>
      <c r="BG232" s="143">
        <f t="shared" si="26"/>
        <v>0</v>
      </c>
      <c r="BH232" s="143">
        <f t="shared" si="27"/>
        <v>0</v>
      </c>
      <c r="BI232" s="143">
        <f t="shared" si="28"/>
        <v>0</v>
      </c>
      <c r="BJ232" s="16" t="s">
        <v>85</v>
      </c>
      <c r="BK232" s="143">
        <f t="shared" si="29"/>
        <v>1710</v>
      </c>
      <c r="BL232" s="16" t="s">
        <v>244</v>
      </c>
      <c r="BM232" s="142" t="s">
        <v>1402</v>
      </c>
    </row>
    <row r="233" spans="2:65" s="1" customFormat="1" ht="24.2" customHeight="1">
      <c r="B233" s="31"/>
      <c r="C233" s="173" t="s">
        <v>948</v>
      </c>
      <c r="D233" s="173" t="s">
        <v>614</v>
      </c>
      <c r="E233" s="174" t="s">
        <v>3449</v>
      </c>
      <c r="F233" s="175" t="s">
        <v>3406</v>
      </c>
      <c r="G233" s="176" t="s">
        <v>3354</v>
      </c>
      <c r="H233" s="177">
        <v>15</v>
      </c>
      <c r="I233" s="136">
        <v>570</v>
      </c>
      <c r="J233" s="178">
        <f t="shared" si="20"/>
        <v>8550</v>
      </c>
      <c r="K233" s="175" t="s">
        <v>1</v>
      </c>
      <c r="L233" s="179"/>
      <c r="M233" s="180" t="s">
        <v>1</v>
      </c>
      <c r="N233" s="181" t="s">
        <v>42</v>
      </c>
      <c r="P233" s="140">
        <f t="shared" si="21"/>
        <v>0</v>
      </c>
      <c r="Q233" s="140">
        <v>0</v>
      </c>
      <c r="R233" s="140">
        <f t="shared" si="22"/>
        <v>0</v>
      </c>
      <c r="S233" s="140">
        <v>0</v>
      </c>
      <c r="T233" s="141">
        <f t="shared" si="23"/>
        <v>0</v>
      </c>
      <c r="AR233" s="142" t="s">
        <v>317</v>
      </c>
      <c r="AT233" s="142" t="s">
        <v>614</v>
      </c>
      <c r="AU233" s="142" t="s">
        <v>85</v>
      </c>
      <c r="AY233" s="16" t="s">
        <v>161</v>
      </c>
      <c r="BE233" s="143">
        <f t="shared" si="24"/>
        <v>8550</v>
      </c>
      <c r="BF233" s="143">
        <f t="shared" si="25"/>
        <v>0</v>
      </c>
      <c r="BG233" s="143">
        <f t="shared" si="26"/>
        <v>0</v>
      </c>
      <c r="BH233" s="143">
        <f t="shared" si="27"/>
        <v>0</v>
      </c>
      <c r="BI233" s="143">
        <f t="shared" si="28"/>
        <v>0</v>
      </c>
      <c r="BJ233" s="16" t="s">
        <v>85</v>
      </c>
      <c r="BK233" s="143">
        <f t="shared" si="29"/>
        <v>8550</v>
      </c>
      <c r="BL233" s="16" t="s">
        <v>244</v>
      </c>
      <c r="BM233" s="142" t="s">
        <v>1413</v>
      </c>
    </row>
    <row r="234" spans="2:65" s="1" customFormat="1" ht="24.2" customHeight="1">
      <c r="B234" s="31"/>
      <c r="C234" s="131" t="s">
        <v>953</v>
      </c>
      <c r="D234" s="131" t="s">
        <v>164</v>
      </c>
      <c r="E234" s="132" t="s">
        <v>3450</v>
      </c>
      <c r="F234" s="133" t="s">
        <v>3357</v>
      </c>
      <c r="G234" s="134" t="s">
        <v>614</v>
      </c>
      <c r="H234" s="135">
        <v>30</v>
      </c>
      <c r="I234" s="136">
        <v>142.5</v>
      </c>
      <c r="J234" s="137">
        <f t="shared" si="20"/>
        <v>4275</v>
      </c>
      <c r="K234" s="133" t="s">
        <v>1</v>
      </c>
      <c r="L234" s="31"/>
      <c r="M234" s="138" t="s">
        <v>1</v>
      </c>
      <c r="N234" s="139" t="s">
        <v>42</v>
      </c>
      <c r="P234" s="140">
        <f t="shared" si="21"/>
        <v>0</v>
      </c>
      <c r="Q234" s="140">
        <v>0</v>
      </c>
      <c r="R234" s="140">
        <f t="shared" si="22"/>
        <v>0</v>
      </c>
      <c r="S234" s="140">
        <v>0</v>
      </c>
      <c r="T234" s="141">
        <f t="shared" si="23"/>
        <v>0</v>
      </c>
      <c r="AR234" s="142" t="s">
        <v>244</v>
      </c>
      <c r="AT234" s="142" t="s">
        <v>164</v>
      </c>
      <c r="AU234" s="142" t="s">
        <v>85</v>
      </c>
      <c r="AY234" s="16" t="s">
        <v>161</v>
      </c>
      <c r="BE234" s="143">
        <f t="shared" si="24"/>
        <v>4275</v>
      </c>
      <c r="BF234" s="143">
        <f t="shared" si="25"/>
        <v>0</v>
      </c>
      <c r="BG234" s="143">
        <f t="shared" si="26"/>
        <v>0</v>
      </c>
      <c r="BH234" s="143">
        <f t="shared" si="27"/>
        <v>0</v>
      </c>
      <c r="BI234" s="143">
        <f t="shared" si="28"/>
        <v>0</v>
      </c>
      <c r="BJ234" s="16" t="s">
        <v>85</v>
      </c>
      <c r="BK234" s="143">
        <f t="shared" si="29"/>
        <v>4275</v>
      </c>
      <c r="BL234" s="16" t="s">
        <v>244</v>
      </c>
      <c r="BM234" s="142" t="s">
        <v>1421</v>
      </c>
    </row>
    <row r="235" spans="2:65" s="1" customFormat="1" ht="24.2" customHeight="1">
      <c r="B235" s="31"/>
      <c r="C235" s="173" t="s">
        <v>957</v>
      </c>
      <c r="D235" s="173" t="s">
        <v>614</v>
      </c>
      <c r="E235" s="174" t="s">
        <v>3451</v>
      </c>
      <c r="F235" s="175" t="s">
        <v>3357</v>
      </c>
      <c r="G235" s="176" t="s">
        <v>614</v>
      </c>
      <c r="H235" s="177">
        <v>30</v>
      </c>
      <c r="I235" s="136">
        <v>475</v>
      </c>
      <c r="J235" s="178">
        <f t="shared" si="20"/>
        <v>14250</v>
      </c>
      <c r="K235" s="175" t="s">
        <v>1</v>
      </c>
      <c r="L235" s="179"/>
      <c r="M235" s="180" t="s">
        <v>1</v>
      </c>
      <c r="N235" s="181" t="s">
        <v>42</v>
      </c>
      <c r="P235" s="140">
        <f t="shared" si="21"/>
        <v>0</v>
      </c>
      <c r="Q235" s="140">
        <v>0</v>
      </c>
      <c r="R235" s="140">
        <f t="shared" si="22"/>
        <v>0</v>
      </c>
      <c r="S235" s="140">
        <v>0</v>
      </c>
      <c r="T235" s="141">
        <f t="shared" si="23"/>
        <v>0</v>
      </c>
      <c r="AR235" s="142" t="s">
        <v>317</v>
      </c>
      <c r="AT235" s="142" t="s">
        <v>614</v>
      </c>
      <c r="AU235" s="142" t="s">
        <v>85</v>
      </c>
      <c r="AY235" s="16" t="s">
        <v>161</v>
      </c>
      <c r="BE235" s="143">
        <f t="shared" si="24"/>
        <v>14250</v>
      </c>
      <c r="BF235" s="143">
        <f t="shared" si="25"/>
        <v>0</v>
      </c>
      <c r="BG235" s="143">
        <f t="shared" si="26"/>
        <v>0</v>
      </c>
      <c r="BH235" s="143">
        <f t="shared" si="27"/>
        <v>0</v>
      </c>
      <c r="BI235" s="143">
        <f t="shared" si="28"/>
        <v>0</v>
      </c>
      <c r="BJ235" s="16" t="s">
        <v>85</v>
      </c>
      <c r="BK235" s="143">
        <f t="shared" si="29"/>
        <v>14250</v>
      </c>
      <c r="BL235" s="16" t="s">
        <v>244</v>
      </c>
      <c r="BM235" s="142" t="s">
        <v>1429</v>
      </c>
    </row>
    <row r="236" spans="2:65" s="1" customFormat="1" ht="33" customHeight="1">
      <c r="B236" s="31"/>
      <c r="C236" s="131" t="s">
        <v>961</v>
      </c>
      <c r="D236" s="131" t="s">
        <v>164</v>
      </c>
      <c r="E236" s="132" t="s">
        <v>3452</v>
      </c>
      <c r="F236" s="133" t="s">
        <v>3453</v>
      </c>
      <c r="G236" s="134" t="s">
        <v>3354</v>
      </c>
      <c r="H236" s="135">
        <v>15</v>
      </c>
      <c r="I236" s="136">
        <v>95</v>
      </c>
      <c r="J236" s="137">
        <f t="shared" si="20"/>
        <v>1425</v>
      </c>
      <c r="K236" s="133" t="s">
        <v>1</v>
      </c>
      <c r="L236" s="31"/>
      <c r="M236" s="138" t="s">
        <v>1</v>
      </c>
      <c r="N236" s="139" t="s">
        <v>42</v>
      </c>
      <c r="P236" s="140">
        <f t="shared" si="21"/>
        <v>0</v>
      </c>
      <c r="Q236" s="140">
        <v>0</v>
      </c>
      <c r="R236" s="140">
        <f t="shared" si="22"/>
        <v>0</v>
      </c>
      <c r="S236" s="140">
        <v>0</v>
      </c>
      <c r="T236" s="141">
        <f t="shared" si="23"/>
        <v>0</v>
      </c>
      <c r="AR236" s="142" t="s">
        <v>244</v>
      </c>
      <c r="AT236" s="142" t="s">
        <v>164</v>
      </c>
      <c r="AU236" s="142" t="s">
        <v>85</v>
      </c>
      <c r="AY236" s="16" t="s">
        <v>161</v>
      </c>
      <c r="BE236" s="143">
        <f t="shared" si="24"/>
        <v>1425</v>
      </c>
      <c r="BF236" s="143">
        <f t="shared" si="25"/>
        <v>0</v>
      </c>
      <c r="BG236" s="143">
        <f t="shared" si="26"/>
        <v>0</v>
      </c>
      <c r="BH236" s="143">
        <f t="shared" si="27"/>
        <v>0</v>
      </c>
      <c r="BI236" s="143">
        <f t="shared" si="28"/>
        <v>0</v>
      </c>
      <c r="BJ236" s="16" t="s">
        <v>85</v>
      </c>
      <c r="BK236" s="143">
        <f t="shared" si="29"/>
        <v>1425</v>
      </c>
      <c r="BL236" s="16" t="s">
        <v>244</v>
      </c>
      <c r="BM236" s="142" t="s">
        <v>1438</v>
      </c>
    </row>
    <row r="237" spans="2:65" s="1" customFormat="1" ht="33" customHeight="1">
      <c r="B237" s="31"/>
      <c r="C237" s="173" t="s">
        <v>965</v>
      </c>
      <c r="D237" s="173" t="s">
        <v>614</v>
      </c>
      <c r="E237" s="174" t="s">
        <v>3454</v>
      </c>
      <c r="F237" s="175" t="s">
        <v>3453</v>
      </c>
      <c r="G237" s="176" t="s">
        <v>3354</v>
      </c>
      <c r="H237" s="177">
        <v>15</v>
      </c>
      <c r="I237" s="136">
        <v>427.5</v>
      </c>
      <c r="J237" s="178">
        <f t="shared" si="20"/>
        <v>6412.5</v>
      </c>
      <c r="K237" s="175" t="s">
        <v>1</v>
      </c>
      <c r="L237" s="179"/>
      <c r="M237" s="180" t="s">
        <v>1</v>
      </c>
      <c r="N237" s="181" t="s">
        <v>42</v>
      </c>
      <c r="P237" s="140">
        <f t="shared" si="21"/>
        <v>0</v>
      </c>
      <c r="Q237" s="140">
        <v>0</v>
      </c>
      <c r="R237" s="140">
        <f t="shared" si="22"/>
        <v>0</v>
      </c>
      <c r="S237" s="140">
        <v>0</v>
      </c>
      <c r="T237" s="141">
        <f t="shared" si="23"/>
        <v>0</v>
      </c>
      <c r="AR237" s="142" t="s">
        <v>317</v>
      </c>
      <c r="AT237" s="142" t="s">
        <v>614</v>
      </c>
      <c r="AU237" s="142" t="s">
        <v>85</v>
      </c>
      <c r="AY237" s="16" t="s">
        <v>161</v>
      </c>
      <c r="BE237" s="143">
        <f t="shared" si="24"/>
        <v>6412.5</v>
      </c>
      <c r="BF237" s="143">
        <f t="shared" si="25"/>
        <v>0</v>
      </c>
      <c r="BG237" s="143">
        <f t="shared" si="26"/>
        <v>0</v>
      </c>
      <c r="BH237" s="143">
        <f t="shared" si="27"/>
        <v>0</v>
      </c>
      <c r="BI237" s="143">
        <f t="shared" si="28"/>
        <v>0</v>
      </c>
      <c r="BJ237" s="16" t="s">
        <v>85</v>
      </c>
      <c r="BK237" s="143">
        <f t="shared" si="29"/>
        <v>6412.5</v>
      </c>
      <c r="BL237" s="16" t="s">
        <v>244</v>
      </c>
      <c r="BM237" s="142" t="s">
        <v>1448</v>
      </c>
    </row>
    <row r="238" spans="2:65" s="1" customFormat="1" ht="16.5" customHeight="1">
      <c r="B238" s="31"/>
      <c r="C238" s="131" t="s">
        <v>969</v>
      </c>
      <c r="D238" s="131" t="s">
        <v>164</v>
      </c>
      <c r="E238" s="132" t="s">
        <v>3455</v>
      </c>
      <c r="F238" s="133" t="s">
        <v>3369</v>
      </c>
      <c r="G238" s="134" t="s">
        <v>1852</v>
      </c>
      <c r="H238" s="135">
        <v>270</v>
      </c>
      <c r="I238" s="136">
        <v>9.5</v>
      </c>
      <c r="J238" s="137">
        <f t="shared" si="20"/>
        <v>2565</v>
      </c>
      <c r="K238" s="133" t="s">
        <v>1</v>
      </c>
      <c r="L238" s="31"/>
      <c r="M238" s="138" t="s">
        <v>1</v>
      </c>
      <c r="N238" s="139" t="s">
        <v>42</v>
      </c>
      <c r="P238" s="140">
        <f t="shared" si="21"/>
        <v>0</v>
      </c>
      <c r="Q238" s="140">
        <v>0</v>
      </c>
      <c r="R238" s="140">
        <f t="shared" si="22"/>
        <v>0</v>
      </c>
      <c r="S238" s="140">
        <v>0</v>
      </c>
      <c r="T238" s="141">
        <f t="shared" si="23"/>
        <v>0</v>
      </c>
      <c r="AR238" s="142" t="s">
        <v>244</v>
      </c>
      <c r="AT238" s="142" t="s">
        <v>164</v>
      </c>
      <c r="AU238" s="142" t="s">
        <v>85</v>
      </c>
      <c r="AY238" s="16" t="s">
        <v>161</v>
      </c>
      <c r="BE238" s="143">
        <f t="shared" si="24"/>
        <v>2565</v>
      </c>
      <c r="BF238" s="143">
        <f t="shared" si="25"/>
        <v>0</v>
      </c>
      <c r="BG238" s="143">
        <f t="shared" si="26"/>
        <v>0</v>
      </c>
      <c r="BH238" s="143">
        <f t="shared" si="27"/>
        <v>0</v>
      </c>
      <c r="BI238" s="143">
        <f t="shared" si="28"/>
        <v>0</v>
      </c>
      <c r="BJ238" s="16" t="s">
        <v>85</v>
      </c>
      <c r="BK238" s="143">
        <f t="shared" si="29"/>
        <v>2565</v>
      </c>
      <c r="BL238" s="16" t="s">
        <v>244</v>
      </c>
      <c r="BM238" s="142" t="s">
        <v>1456</v>
      </c>
    </row>
    <row r="239" spans="2:65" s="1" customFormat="1" ht="16.5" customHeight="1">
      <c r="B239" s="31"/>
      <c r="C239" s="173" t="s">
        <v>975</v>
      </c>
      <c r="D239" s="173" t="s">
        <v>614</v>
      </c>
      <c r="E239" s="174" t="s">
        <v>3456</v>
      </c>
      <c r="F239" s="175" t="s">
        <v>3369</v>
      </c>
      <c r="G239" s="176" t="s">
        <v>1852</v>
      </c>
      <c r="H239" s="177">
        <v>270</v>
      </c>
      <c r="I239" s="136">
        <v>61.75</v>
      </c>
      <c r="J239" s="178">
        <f t="shared" si="20"/>
        <v>16672.5</v>
      </c>
      <c r="K239" s="175" t="s">
        <v>1</v>
      </c>
      <c r="L239" s="179"/>
      <c r="M239" s="180" t="s">
        <v>1</v>
      </c>
      <c r="N239" s="181" t="s">
        <v>42</v>
      </c>
      <c r="P239" s="140">
        <f t="shared" si="21"/>
        <v>0</v>
      </c>
      <c r="Q239" s="140">
        <v>0</v>
      </c>
      <c r="R239" s="140">
        <f t="shared" si="22"/>
        <v>0</v>
      </c>
      <c r="S239" s="140">
        <v>0</v>
      </c>
      <c r="T239" s="141">
        <f t="shared" si="23"/>
        <v>0</v>
      </c>
      <c r="AR239" s="142" t="s">
        <v>317</v>
      </c>
      <c r="AT239" s="142" t="s">
        <v>614</v>
      </c>
      <c r="AU239" s="142" t="s">
        <v>85</v>
      </c>
      <c r="AY239" s="16" t="s">
        <v>161</v>
      </c>
      <c r="BE239" s="143">
        <f t="shared" si="24"/>
        <v>16672.5</v>
      </c>
      <c r="BF239" s="143">
        <f t="shared" si="25"/>
        <v>0</v>
      </c>
      <c r="BG239" s="143">
        <f t="shared" si="26"/>
        <v>0</v>
      </c>
      <c r="BH239" s="143">
        <f t="shared" si="27"/>
        <v>0</v>
      </c>
      <c r="BI239" s="143">
        <f t="shared" si="28"/>
        <v>0</v>
      </c>
      <c r="BJ239" s="16" t="s">
        <v>85</v>
      </c>
      <c r="BK239" s="143">
        <f t="shared" si="29"/>
        <v>16672.5</v>
      </c>
      <c r="BL239" s="16" t="s">
        <v>244</v>
      </c>
      <c r="BM239" s="142" t="s">
        <v>1464</v>
      </c>
    </row>
    <row r="240" spans="2:65" s="11" customFormat="1" ht="22.9" customHeight="1">
      <c r="B240" s="119"/>
      <c r="D240" s="120" t="s">
        <v>76</v>
      </c>
      <c r="E240" s="129" t="s">
        <v>181</v>
      </c>
      <c r="F240" s="129" t="s">
        <v>3457</v>
      </c>
      <c r="I240" s="122"/>
      <c r="J240" s="130">
        <f>BK240</f>
        <v>0</v>
      </c>
      <c r="L240" s="119"/>
      <c r="M240" s="124"/>
      <c r="P240" s="125">
        <v>0</v>
      </c>
      <c r="R240" s="125">
        <v>0</v>
      </c>
      <c r="T240" s="126">
        <v>0</v>
      </c>
      <c r="AR240" s="120" t="s">
        <v>87</v>
      </c>
      <c r="AT240" s="127" t="s">
        <v>76</v>
      </c>
      <c r="AU240" s="127" t="s">
        <v>85</v>
      </c>
      <c r="AY240" s="120" t="s">
        <v>161</v>
      </c>
      <c r="BK240" s="128">
        <v>0</v>
      </c>
    </row>
    <row r="241" spans="2:65" s="11" customFormat="1" ht="25.9" customHeight="1">
      <c r="B241" s="119"/>
      <c r="D241" s="120" t="s">
        <v>76</v>
      </c>
      <c r="E241" s="121" t="s">
        <v>3458</v>
      </c>
      <c r="F241" s="121" t="s">
        <v>3459</v>
      </c>
      <c r="I241" s="122"/>
      <c r="J241" s="123">
        <f>BK241</f>
        <v>15247.5</v>
      </c>
      <c r="L241" s="119"/>
      <c r="M241" s="124"/>
      <c r="P241" s="125">
        <f>SUM(P242:P252)</f>
        <v>0</v>
      </c>
      <c r="R241" s="125">
        <f>SUM(R242:R252)</f>
        <v>6.6999999999999994E-3</v>
      </c>
      <c r="T241" s="126">
        <f>SUM(T242:T252)</f>
        <v>0</v>
      </c>
      <c r="AR241" s="120" t="s">
        <v>87</v>
      </c>
      <c r="AT241" s="127" t="s">
        <v>76</v>
      </c>
      <c r="AU241" s="127" t="s">
        <v>77</v>
      </c>
      <c r="AY241" s="120" t="s">
        <v>161</v>
      </c>
      <c r="BK241" s="128">
        <f>SUM(BK242:BK252)</f>
        <v>15247.5</v>
      </c>
    </row>
    <row r="242" spans="2:65" s="1" customFormat="1" ht="33" customHeight="1">
      <c r="B242" s="31"/>
      <c r="C242" s="131" t="s">
        <v>980</v>
      </c>
      <c r="D242" s="131" t="s">
        <v>164</v>
      </c>
      <c r="E242" s="132" t="s">
        <v>3460</v>
      </c>
      <c r="F242" s="133" t="s">
        <v>3461</v>
      </c>
      <c r="G242" s="134" t="s">
        <v>1665</v>
      </c>
      <c r="H242" s="135">
        <v>1</v>
      </c>
      <c r="I242" s="136">
        <v>1140</v>
      </c>
      <c r="J242" s="137">
        <f t="shared" ref="J242:J251" si="30">ROUND(I242*H242,2)</f>
        <v>1140</v>
      </c>
      <c r="K242" s="133" t="s">
        <v>1</v>
      </c>
      <c r="L242" s="31"/>
      <c r="M242" s="138" t="s">
        <v>1</v>
      </c>
      <c r="N242" s="139" t="s">
        <v>42</v>
      </c>
      <c r="P242" s="140">
        <f t="shared" ref="P242:P251" si="31">O242*H242</f>
        <v>0</v>
      </c>
      <c r="Q242" s="140">
        <v>0</v>
      </c>
      <c r="R242" s="140">
        <f t="shared" ref="R242:R251" si="32">Q242*H242</f>
        <v>0</v>
      </c>
      <c r="S242" s="140">
        <v>0</v>
      </c>
      <c r="T242" s="141">
        <f t="shared" ref="T242:T251" si="33">S242*H242</f>
        <v>0</v>
      </c>
      <c r="AR242" s="142" t="s">
        <v>244</v>
      </c>
      <c r="AT242" s="142" t="s">
        <v>164</v>
      </c>
      <c r="AU242" s="142" t="s">
        <v>85</v>
      </c>
      <c r="AY242" s="16" t="s">
        <v>161</v>
      </c>
      <c r="BE242" s="143">
        <f t="shared" ref="BE242:BE251" si="34">IF(N242="základní",J242,0)</f>
        <v>1140</v>
      </c>
      <c r="BF242" s="143">
        <f t="shared" ref="BF242:BF251" si="35">IF(N242="snížená",J242,0)</f>
        <v>0</v>
      </c>
      <c r="BG242" s="143">
        <f t="shared" ref="BG242:BG251" si="36">IF(N242="zákl. přenesená",J242,0)</f>
        <v>0</v>
      </c>
      <c r="BH242" s="143">
        <f t="shared" ref="BH242:BH251" si="37">IF(N242="sníž. přenesená",J242,0)</f>
        <v>0</v>
      </c>
      <c r="BI242" s="143">
        <f t="shared" ref="BI242:BI251" si="38">IF(N242="nulová",J242,0)</f>
        <v>0</v>
      </c>
      <c r="BJ242" s="16" t="s">
        <v>85</v>
      </c>
      <c r="BK242" s="143">
        <f t="shared" ref="BK242:BK251" si="39">ROUND(I242*H242,2)</f>
        <v>1140</v>
      </c>
      <c r="BL242" s="16" t="s">
        <v>244</v>
      </c>
      <c r="BM242" s="142" t="s">
        <v>1474</v>
      </c>
    </row>
    <row r="243" spans="2:65" s="1" customFormat="1" ht="33" customHeight="1">
      <c r="B243" s="31"/>
      <c r="C243" s="173" t="s">
        <v>985</v>
      </c>
      <c r="D243" s="173" t="s">
        <v>614</v>
      </c>
      <c r="E243" s="174" t="s">
        <v>3462</v>
      </c>
      <c r="F243" s="175" t="s">
        <v>3461</v>
      </c>
      <c r="G243" s="176" t="s">
        <v>1665</v>
      </c>
      <c r="H243" s="177">
        <v>1</v>
      </c>
      <c r="I243" s="136">
        <v>8075</v>
      </c>
      <c r="J243" s="178">
        <f t="shared" si="30"/>
        <v>8075</v>
      </c>
      <c r="K243" s="175" t="s">
        <v>1</v>
      </c>
      <c r="L243" s="179"/>
      <c r="M243" s="180" t="s">
        <v>1</v>
      </c>
      <c r="N243" s="181" t="s">
        <v>42</v>
      </c>
      <c r="P243" s="140">
        <f t="shared" si="31"/>
        <v>0</v>
      </c>
      <c r="Q243" s="140">
        <v>0</v>
      </c>
      <c r="R243" s="140">
        <f t="shared" si="32"/>
        <v>0</v>
      </c>
      <c r="S243" s="140">
        <v>0</v>
      </c>
      <c r="T243" s="141">
        <f t="shared" si="33"/>
        <v>0</v>
      </c>
      <c r="AR243" s="142" t="s">
        <v>317</v>
      </c>
      <c r="AT243" s="142" t="s">
        <v>614</v>
      </c>
      <c r="AU243" s="142" t="s">
        <v>85</v>
      </c>
      <c r="AY243" s="16" t="s">
        <v>161</v>
      </c>
      <c r="BE243" s="143">
        <f t="shared" si="34"/>
        <v>8075</v>
      </c>
      <c r="BF243" s="143">
        <f t="shared" si="35"/>
        <v>0</v>
      </c>
      <c r="BG243" s="143">
        <f t="shared" si="36"/>
        <v>0</v>
      </c>
      <c r="BH243" s="143">
        <f t="shared" si="37"/>
        <v>0</v>
      </c>
      <c r="BI243" s="143">
        <f t="shared" si="38"/>
        <v>0</v>
      </c>
      <c r="BJ243" s="16" t="s">
        <v>85</v>
      </c>
      <c r="BK243" s="143">
        <f t="shared" si="39"/>
        <v>8075</v>
      </c>
      <c r="BL243" s="16" t="s">
        <v>244</v>
      </c>
      <c r="BM243" s="142" t="s">
        <v>1485</v>
      </c>
    </row>
    <row r="244" spans="2:65" s="1" customFormat="1" ht="33" customHeight="1">
      <c r="B244" s="31"/>
      <c r="C244" s="131" t="s">
        <v>989</v>
      </c>
      <c r="D244" s="131" t="s">
        <v>164</v>
      </c>
      <c r="E244" s="132" t="s">
        <v>3463</v>
      </c>
      <c r="F244" s="133" t="s">
        <v>3464</v>
      </c>
      <c r="G244" s="134" t="s">
        <v>1665</v>
      </c>
      <c r="H244" s="135">
        <v>1</v>
      </c>
      <c r="I244" s="136">
        <v>427.5</v>
      </c>
      <c r="J244" s="137">
        <f t="shared" si="30"/>
        <v>427.5</v>
      </c>
      <c r="K244" s="133" t="s">
        <v>1</v>
      </c>
      <c r="L244" s="31"/>
      <c r="M244" s="138" t="s">
        <v>1</v>
      </c>
      <c r="N244" s="139" t="s">
        <v>42</v>
      </c>
      <c r="P244" s="140">
        <f t="shared" si="31"/>
        <v>0</v>
      </c>
      <c r="Q244" s="140">
        <v>0</v>
      </c>
      <c r="R244" s="140">
        <f t="shared" si="32"/>
        <v>0</v>
      </c>
      <c r="S244" s="140">
        <v>0</v>
      </c>
      <c r="T244" s="141">
        <f t="shared" si="33"/>
        <v>0</v>
      </c>
      <c r="AR244" s="142" t="s">
        <v>244</v>
      </c>
      <c r="AT244" s="142" t="s">
        <v>164</v>
      </c>
      <c r="AU244" s="142" t="s">
        <v>85</v>
      </c>
      <c r="AY244" s="16" t="s">
        <v>161</v>
      </c>
      <c r="BE244" s="143">
        <f t="shared" si="34"/>
        <v>427.5</v>
      </c>
      <c r="BF244" s="143">
        <f t="shared" si="35"/>
        <v>0</v>
      </c>
      <c r="BG244" s="143">
        <f t="shared" si="36"/>
        <v>0</v>
      </c>
      <c r="BH244" s="143">
        <f t="shared" si="37"/>
        <v>0</v>
      </c>
      <c r="BI244" s="143">
        <f t="shared" si="38"/>
        <v>0</v>
      </c>
      <c r="BJ244" s="16" t="s">
        <v>85</v>
      </c>
      <c r="BK244" s="143">
        <f t="shared" si="39"/>
        <v>427.5</v>
      </c>
      <c r="BL244" s="16" t="s">
        <v>244</v>
      </c>
      <c r="BM244" s="142" t="s">
        <v>1497</v>
      </c>
    </row>
    <row r="245" spans="2:65" s="1" customFormat="1" ht="33" customHeight="1">
      <c r="B245" s="31"/>
      <c r="C245" s="173" t="s">
        <v>994</v>
      </c>
      <c r="D245" s="173" t="s">
        <v>614</v>
      </c>
      <c r="E245" s="174" t="s">
        <v>3465</v>
      </c>
      <c r="F245" s="175" t="s">
        <v>3464</v>
      </c>
      <c r="G245" s="176" t="s">
        <v>1665</v>
      </c>
      <c r="H245" s="177">
        <v>1</v>
      </c>
      <c r="I245" s="136">
        <v>1235</v>
      </c>
      <c r="J245" s="178">
        <f t="shared" si="30"/>
        <v>1235</v>
      </c>
      <c r="K245" s="175" t="s">
        <v>1</v>
      </c>
      <c r="L245" s="179"/>
      <c r="M245" s="180" t="s">
        <v>1</v>
      </c>
      <c r="N245" s="181" t="s">
        <v>42</v>
      </c>
      <c r="P245" s="140">
        <f t="shared" si="31"/>
        <v>0</v>
      </c>
      <c r="Q245" s="140">
        <v>0</v>
      </c>
      <c r="R245" s="140">
        <f t="shared" si="32"/>
        <v>0</v>
      </c>
      <c r="S245" s="140">
        <v>0</v>
      </c>
      <c r="T245" s="141">
        <f t="shared" si="33"/>
        <v>0</v>
      </c>
      <c r="AR245" s="142" t="s">
        <v>317</v>
      </c>
      <c r="AT245" s="142" t="s">
        <v>614</v>
      </c>
      <c r="AU245" s="142" t="s">
        <v>85</v>
      </c>
      <c r="AY245" s="16" t="s">
        <v>161</v>
      </c>
      <c r="BE245" s="143">
        <f t="shared" si="34"/>
        <v>1235</v>
      </c>
      <c r="BF245" s="143">
        <f t="shared" si="35"/>
        <v>0</v>
      </c>
      <c r="BG245" s="143">
        <f t="shared" si="36"/>
        <v>0</v>
      </c>
      <c r="BH245" s="143">
        <f t="shared" si="37"/>
        <v>0</v>
      </c>
      <c r="BI245" s="143">
        <f t="shared" si="38"/>
        <v>0</v>
      </c>
      <c r="BJ245" s="16" t="s">
        <v>85</v>
      </c>
      <c r="BK245" s="143">
        <f t="shared" si="39"/>
        <v>1235</v>
      </c>
      <c r="BL245" s="16" t="s">
        <v>244</v>
      </c>
      <c r="BM245" s="142" t="s">
        <v>1511</v>
      </c>
    </row>
    <row r="246" spans="2:65" s="1" customFormat="1" ht="24.2" customHeight="1">
      <c r="B246" s="31"/>
      <c r="C246" s="131" t="s">
        <v>1000</v>
      </c>
      <c r="D246" s="131" t="s">
        <v>164</v>
      </c>
      <c r="E246" s="132" t="s">
        <v>3466</v>
      </c>
      <c r="F246" s="133" t="s">
        <v>3467</v>
      </c>
      <c r="G246" s="134" t="s">
        <v>614</v>
      </c>
      <c r="H246" s="135">
        <v>1</v>
      </c>
      <c r="I246" s="136">
        <v>475</v>
      </c>
      <c r="J246" s="137">
        <f t="shared" si="30"/>
        <v>475</v>
      </c>
      <c r="K246" s="133" t="s">
        <v>1</v>
      </c>
      <c r="L246" s="31"/>
      <c r="M246" s="138" t="s">
        <v>1</v>
      </c>
      <c r="N246" s="139" t="s">
        <v>42</v>
      </c>
      <c r="P246" s="140">
        <f t="shared" si="31"/>
        <v>0</v>
      </c>
      <c r="Q246" s="140">
        <v>0</v>
      </c>
      <c r="R246" s="140">
        <f t="shared" si="32"/>
        <v>0</v>
      </c>
      <c r="S246" s="140">
        <v>0</v>
      </c>
      <c r="T246" s="141">
        <f t="shared" si="33"/>
        <v>0</v>
      </c>
      <c r="AR246" s="142" t="s">
        <v>244</v>
      </c>
      <c r="AT246" s="142" t="s">
        <v>164</v>
      </c>
      <c r="AU246" s="142" t="s">
        <v>85</v>
      </c>
      <c r="AY246" s="16" t="s">
        <v>161</v>
      </c>
      <c r="BE246" s="143">
        <f t="shared" si="34"/>
        <v>475</v>
      </c>
      <c r="BF246" s="143">
        <f t="shared" si="35"/>
        <v>0</v>
      </c>
      <c r="BG246" s="143">
        <f t="shared" si="36"/>
        <v>0</v>
      </c>
      <c r="BH246" s="143">
        <f t="shared" si="37"/>
        <v>0</v>
      </c>
      <c r="BI246" s="143">
        <f t="shared" si="38"/>
        <v>0</v>
      </c>
      <c r="BJ246" s="16" t="s">
        <v>85</v>
      </c>
      <c r="BK246" s="143">
        <f t="shared" si="39"/>
        <v>475</v>
      </c>
      <c r="BL246" s="16" t="s">
        <v>244</v>
      </c>
      <c r="BM246" s="142" t="s">
        <v>1523</v>
      </c>
    </row>
    <row r="247" spans="2:65" s="1" customFormat="1" ht="24.2" customHeight="1">
      <c r="B247" s="31"/>
      <c r="C247" s="173" t="s">
        <v>1006</v>
      </c>
      <c r="D247" s="173" t="s">
        <v>614</v>
      </c>
      <c r="E247" s="174" t="s">
        <v>3468</v>
      </c>
      <c r="F247" s="175" t="s">
        <v>3467</v>
      </c>
      <c r="G247" s="176" t="s">
        <v>614</v>
      </c>
      <c r="H247" s="177">
        <v>1</v>
      </c>
      <c r="I247" s="136">
        <v>475</v>
      </c>
      <c r="J247" s="178">
        <f t="shared" si="30"/>
        <v>475</v>
      </c>
      <c r="K247" s="175" t="s">
        <v>1</v>
      </c>
      <c r="L247" s="179"/>
      <c r="M247" s="180" t="s">
        <v>1</v>
      </c>
      <c r="N247" s="181" t="s">
        <v>42</v>
      </c>
      <c r="P247" s="140">
        <f t="shared" si="31"/>
        <v>0</v>
      </c>
      <c r="Q247" s="140">
        <v>0</v>
      </c>
      <c r="R247" s="140">
        <f t="shared" si="32"/>
        <v>0</v>
      </c>
      <c r="S247" s="140">
        <v>0</v>
      </c>
      <c r="T247" s="141">
        <f t="shared" si="33"/>
        <v>0</v>
      </c>
      <c r="AR247" s="142" t="s">
        <v>317</v>
      </c>
      <c r="AT247" s="142" t="s">
        <v>614</v>
      </c>
      <c r="AU247" s="142" t="s">
        <v>85</v>
      </c>
      <c r="AY247" s="16" t="s">
        <v>161</v>
      </c>
      <c r="BE247" s="143">
        <f t="shared" si="34"/>
        <v>475</v>
      </c>
      <c r="BF247" s="143">
        <f t="shared" si="35"/>
        <v>0</v>
      </c>
      <c r="BG247" s="143">
        <f t="shared" si="36"/>
        <v>0</v>
      </c>
      <c r="BH247" s="143">
        <f t="shared" si="37"/>
        <v>0</v>
      </c>
      <c r="BI247" s="143">
        <f t="shared" si="38"/>
        <v>0</v>
      </c>
      <c r="BJ247" s="16" t="s">
        <v>85</v>
      </c>
      <c r="BK247" s="143">
        <f t="shared" si="39"/>
        <v>475</v>
      </c>
      <c r="BL247" s="16" t="s">
        <v>244</v>
      </c>
      <c r="BM247" s="142" t="s">
        <v>1534</v>
      </c>
    </row>
    <row r="248" spans="2:65" s="1" customFormat="1" ht="33" customHeight="1">
      <c r="B248" s="31"/>
      <c r="C248" s="131" t="s">
        <v>1012</v>
      </c>
      <c r="D248" s="131" t="s">
        <v>164</v>
      </c>
      <c r="E248" s="132" t="s">
        <v>3469</v>
      </c>
      <c r="F248" s="133" t="s">
        <v>3453</v>
      </c>
      <c r="G248" s="134" t="s">
        <v>3354</v>
      </c>
      <c r="H248" s="135">
        <v>1</v>
      </c>
      <c r="I248" s="136">
        <v>475</v>
      </c>
      <c r="J248" s="137">
        <f t="shared" si="30"/>
        <v>475</v>
      </c>
      <c r="K248" s="133" t="s">
        <v>1</v>
      </c>
      <c r="L248" s="31"/>
      <c r="M248" s="138" t="s">
        <v>1</v>
      </c>
      <c r="N248" s="139" t="s">
        <v>42</v>
      </c>
      <c r="P248" s="140">
        <f t="shared" si="31"/>
        <v>0</v>
      </c>
      <c r="Q248" s="140">
        <v>0</v>
      </c>
      <c r="R248" s="140">
        <f t="shared" si="32"/>
        <v>0</v>
      </c>
      <c r="S248" s="140">
        <v>0</v>
      </c>
      <c r="T248" s="141">
        <f t="shared" si="33"/>
        <v>0</v>
      </c>
      <c r="AR248" s="142" t="s">
        <v>244</v>
      </c>
      <c r="AT248" s="142" t="s">
        <v>164</v>
      </c>
      <c r="AU248" s="142" t="s">
        <v>85</v>
      </c>
      <c r="AY248" s="16" t="s">
        <v>161</v>
      </c>
      <c r="BE248" s="143">
        <f t="shared" si="34"/>
        <v>475</v>
      </c>
      <c r="BF248" s="143">
        <f t="shared" si="35"/>
        <v>0</v>
      </c>
      <c r="BG248" s="143">
        <f t="shared" si="36"/>
        <v>0</v>
      </c>
      <c r="BH248" s="143">
        <f t="shared" si="37"/>
        <v>0</v>
      </c>
      <c r="BI248" s="143">
        <f t="shared" si="38"/>
        <v>0</v>
      </c>
      <c r="BJ248" s="16" t="s">
        <v>85</v>
      </c>
      <c r="BK248" s="143">
        <f t="shared" si="39"/>
        <v>475</v>
      </c>
      <c r="BL248" s="16" t="s">
        <v>244</v>
      </c>
      <c r="BM248" s="142" t="s">
        <v>1542</v>
      </c>
    </row>
    <row r="249" spans="2:65" s="1" customFormat="1" ht="33" customHeight="1">
      <c r="B249" s="31"/>
      <c r="C249" s="173" t="s">
        <v>1017</v>
      </c>
      <c r="D249" s="173" t="s">
        <v>614</v>
      </c>
      <c r="E249" s="174" t="s">
        <v>3470</v>
      </c>
      <c r="F249" s="175" t="s">
        <v>3453</v>
      </c>
      <c r="G249" s="176" t="s">
        <v>3354</v>
      </c>
      <c r="H249" s="177">
        <v>1</v>
      </c>
      <c r="I249" s="136">
        <v>475</v>
      </c>
      <c r="J249" s="178">
        <f t="shared" si="30"/>
        <v>475</v>
      </c>
      <c r="K249" s="175" t="s">
        <v>1</v>
      </c>
      <c r="L249" s="179"/>
      <c r="M249" s="180" t="s">
        <v>1</v>
      </c>
      <c r="N249" s="181" t="s">
        <v>42</v>
      </c>
      <c r="P249" s="140">
        <f t="shared" si="31"/>
        <v>0</v>
      </c>
      <c r="Q249" s="140">
        <v>0</v>
      </c>
      <c r="R249" s="140">
        <f t="shared" si="32"/>
        <v>0</v>
      </c>
      <c r="S249" s="140">
        <v>0</v>
      </c>
      <c r="T249" s="141">
        <f t="shared" si="33"/>
        <v>0</v>
      </c>
      <c r="AR249" s="142" t="s">
        <v>317</v>
      </c>
      <c r="AT249" s="142" t="s">
        <v>614</v>
      </c>
      <c r="AU249" s="142" t="s">
        <v>85</v>
      </c>
      <c r="AY249" s="16" t="s">
        <v>161</v>
      </c>
      <c r="BE249" s="143">
        <f t="shared" si="34"/>
        <v>475</v>
      </c>
      <c r="BF249" s="143">
        <f t="shared" si="35"/>
        <v>0</v>
      </c>
      <c r="BG249" s="143">
        <f t="shared" si="36"/>
        <v>0</v>
      </c>
      <c r="BH249" s="143">
        <f t="shared" si="37"/>
        <v>0</v>
      </c>
      <c r="BI249" s="143">
        <f t="shared" si="38"/>
        <v>0</v>
      </c>
      <c r="BJ249" s="16" t="s">
        <v>85</v>
      </c>
      <c r="BK249" s="143">
        <f t="shared" si="39"/>
        <v>475</v>
      </c>
      <c r="BL249" s="16" t="s">
        <v>244</v>
      </c>
      <c r="BM249" s="142" t="s">
        <v>1550</v>
      </c>
    </row>
    <row r="250" spans="2:65" s="1" customFormat="1" ht="16.5" customHeight="1">
      <c r="B250" s="31"/>
      <c r="C250" s="131" t="s">
        <v>1021</v>
      </c>
      <c r="D250" s="131" t="s">
        <v>164</v>
      </c>
      <c r="E250" s="132" t="s">
        <v>3471</v>
      </c>
      <c r="F250" s="133" t="s">
        <v>3369</v>
      </c>
      <c r="G250" s="134" t="s">
        <v>1852</v>
      </c>
      <c r="H250" s="135">
        <v>10</v>
      </c>
      <c r="I250" s="136">
        <v>104.5</v>
      </c>
      <c r="J250" s="137">
        <f t="shared" si="30"/>
        <v>1045</v>
      </c>
      <c r="K250" s="133" t="s">
        <v>1</v>
      </c>
      <c r="L250" s="31"/>
      <c r="M250" s="138" t="s">
        <v>1</v>
      </c>
      <c r="N250" s="139" t="s">
        <v>42</v>
      </c>
      <c r="P250" s="140">
        <f t="shared" si="31"/>
        <v>0</v>
      </c>
      <c r="Q250" s="140">
        <v>2.2000000000000001E-4</v>
      </c>
      <c r="R250" s="140">
        <f t="shared" si="32"/>
        <v>2.2000000000000001E-3</v>
      </c>
      <c r="S250" s="140">
        <v>0</v>
      </c>
      <c r="T250" s="141">
        <f t="shared" si="33"/>
        <v>0</v>
      </c>
      <c r="AR250" s="142" t="s">
        <v>244</v>
      </c>
      <c r="AT250" s="142" t="s">
        <v>164</v>
      </c>
      <c r="AU250" s="142" t="s">
        <v>85</v>
      </c>
      <c r="AY250" s="16" t="s">
        <v>161</v>
      </c>
      <c r="BE250" s="143">
        <f t="shared" si="34"/>
        <v>1045</v>
      </c>
      <c r="BF250" s="143">
        <f t="shared" si="35"/>
        <v>0</v>
      </c>
      <c r="BG250" s="143">
        <f t="shared" si="36"/>
        <v>0</v>
      </c>
      <c r="BH250" s="143">
        <f t="shared" si="37"/>
        <v>0</v>
      </c>
      <c r="BI250" s="143">
        <f t="shared" si="38"/>
        <v>0</v>
      </c>
      <c r="BJ250" s="16" t="s">
        <v>85</v>
      </c>
      <c r="BK250" s="143">
        <f t="shared" si="39"/>
        <v>1045</v>
      </c>
      <c r="BL250" s="16" t="s">
        <v>244</v>
      </c>
      <c r="BM250" s="142" t="s">
        <v>1560</v>
      </c>
    </row>
    <row r="251" spans="2:65" s="1" customFormat="1" ht="16.5" customHeight="1">
      <c r="B251" s="31"/>
      <c r="C251" s="173" t="s">
        <v>1026</v>
      </c>
      <c r="D251" s="173" t="s">
        <v>614</v>
      </c>
      <c r="E251" s="174" t="s">
        <v>3472</v>
      </c>
      <c r="F251" s="175" t="s">
        <v>3369</v>
      </c>
      <c r="G251" s="176" t="s">
        <v>1852</v>
      </c>
      <c r="H251" s="177">
        <v>10</v>
      </c>
      <c r="I251" s="136">
        <v>142.5</v>
      </c>
      <c r="J251" s="178">
        <f t="shared" si="30"/>
        <v>1425</v>
      </c>
      <c r="K251" s="175" t="s">
        <v>1</v>
      </c>
      <c r="L251" s="179"/>
      <c r="M251" s="180" t="s">
        <v>1</v>
      </c>
      <c r="N251" s="181" t="s">
        <v>42</v>
      </c>
      <c r="P251" s="140">
        <f t="shared" si="31"/>
        <v>0</v>
      </c>
      <c r="Q251" s="140">
        <v>4.4999999999999999E-4</v>
      </c>
      <c r="R251" s="140">
        <f t="shared" si="32"/>
        <v>4.4999999999999997E-3</v>
      </c>
      <c r="S251" s="140">
        <v>0</v>
      </c>
      <c r="T251" s="141">
        <f t="shared" si="33"/>
        <v>0</v>
      </c>
      <c r="AR251" s="142" t="s">
        <v>317</v>
      </c>
      <c r="AT251" s="142" t="s">
        <v>614</v>
      </c>
      <c r="AU251" s="142" t="s">
        <v>85</v>
      </c>
      <c r="AY251" s="16" t="s">
        <v>161</v>
      </c>
      <c r="BE251" s="143">
        <f t="shared" si="34"/>
        <v>1425</v>
      </c>
      <c r="BF251" s="143">
        <f t="shared" si="35"/>
        <v>0</v>
      </c>
      <c r="BG251" s="143">
        <f t="shared" si="36"/>
        <v>0</v>
      </c>
      <c r="BH251" s="143">
        <f t="shared" si="37"/>
        <v>0</v>
      </c>
      <c r="BI251" s="143">
        <f t="shared" si="38"/>
        <v>0</v>
      </c>
      <c r="BJ251" s="16" t="s">
        <v>85</v>
      </c>
      <c r="BK251" s="143">
        <f t="shared" si="39"/>
        <v>1425</v>
      </c>
      <c r="BL251" s="16" t="s">
        <v>244</v>
      </c>
      <c r="BM251" s="142" t="s">
        <v>1572</v>
      </c>
    </row>
    <row r="252" spans="2:65" s="11" customFormat="1" ht="22.9" customHeight="1">
      <c r="B252" s="119"/>
      <c r="D252" s="120" t="s">
        <v>76</v>
      </c>
      <c r="E252" s="129" t="s">
        <v>169</v>
      </c>
      <c r="F252" s="129" t="s">
        <v>3473</v>
      </c>
      <c r="I252" s="122"/>
      <c r="J252" s="130">
        <f>BK252</f>
        <v>0</v>
      </c>
      <c r="L252" s="119"/>
      <c r="M252" s="124"/>
      <c r="P252" s="125">
        <v>0</v>
      </c>
      <c r="R252" s="125">
        <v>0</v>
      </c>
      <c r="T252" s="126">
        <v>0</v>
      </c>
      <c r="AR252" s="120" t="s">
        <v>87</v>
      </c>
      <c r="AT252" s="127" t="s">
        <v>76</v>
      </c>
      <c r="AU252" s="127" t="s">
        <v>85</v>
      </c>
      <c r="AY252" s="120" t="s">
        <v>161</v>
      </c>
      <c r="BK252" s="128">
        <v>0</v>
      </c>
    </row>
    <row r="253" spans="2:65" s="11" customFormat="1" ht="25.9" customHeight="1">
      <c r="B253" s="119"/>
      <c r="D253" s="120" t="s">
        <v>76</v>
      </c>
      <c r="E253" s="121" t="s">
        <v>3474</v>
      </c>
      <c r="F253" s="121" t="s">
        <v>3475</v>
      </c>
      <c r="I253" s="122"/>
      <c r="J253" s="123">
        <f>BK253</f>
        <v>64096.5</v>
      </c>
      <c r="L253" s="119"/>
      <c r="M253" s="124"/>
      <c r="P253" s="125">
        <f>SUM(P254:P272)</f>
        <v>0</v>
      </c>
      <c r="R253" s="125">
        <f>SUM(R254:R272)</f>
        <v>0</v>
      </c>
      <c r="T253" s="126">
        <f>SUM(T254:T272)</f>
        <v>0</v>
      </c>
      <c r="AR253" s="120" t="s">
        <v>87</v>
      </c>
      <c r="AT253" s="127" t="s">
        <v>76</v>
      </c>
      <c r="AU253" s="127" t="s">
        <v>77</v>
      </c>
      <c r="AY253" s="120" t="s">
        <v>161</v>
      </c>
      <c r="BK253" s="128">
        <f>SUM(BK254:BK272)</f>
        <v>64096.5</v>
      </c>
    </row>
    <row r="254" spans="2:65" s="1" customFormat="1" ht="33" customHeight="1">
      <c r="B254" s="31"/>
      <c r="C254" s="131" t="s">
        <v>1030</v>
      </c>
      <c r="D254" s="131" t="s">
        <v>164</v>
      </c>
      <c r="E254" s="132" t="s">
        <v>3476</v>
      </c>
      <c r="F254" s="133" t="s">
        <v>3477</v>
      </c>
      <c r="G254" s="134" t="s">
        <v>1665</v>
      </c>
      <c r="H254" s="135">
        <v>1</v>
      </c>
      <c r="I254" s="136">
        <v>1330</v>
      </c>
      <c r="J254" s="137">
        <f t="shared" ref="J254:J271" si="40">ROUND(I254*H254,2)</f>
        <v>1330</v>
      </c>
      <c r="K254" s="133" t="s">
        <v>1</v>
      </c>
      <c r="L254" s="31"/>
      <c r="M254" s="138" t="s">
        <v>1</v>
      </c>
      <c r="N254" s="139" t="s">
        <v>42</v>
      </c>
      <c r="P254" s="140">
        <f t="shared" ref="P254:P271" si="41">O254*H254</f>
        <v>0</v>
      </c>
      <c r="Q254" s="140">
        <v>0</v>
      </c>
      <c r="R254" s="140">
        <f t="shared" ref="R254:R271" si="42">Q254*H254</f>
        <v>0</v>
      </c>
      <c r="S254" s="140">
        <v>0</v>
      </c>
      <c r="T254" s="141">
        <f t="shared" ref="T254:T271" si="43">S254*H254</f>
        <v>0</v>
      </c>
      <c r="AR254" s="142" t="s">
        <v>244</v>
      </c>
      <c r="AT254" s="142" t="s">
        <v>164</v>
      </c>
      <c r="AU254" s="142" t="s">
        <v>85</v>
      </c>
      <c r="AY254" s="16" t="s">
        <v>161</v>
      </c>
      <c r="BE254" s="143">
        <f t="shared" ref="BE254:BE271" si="44">IF(N254="základní",J254,0)</f>
        <v>1330</v>
      </c>
      <c r="BF254" s="143">
        <f t="shared" ref="BF254:BF271" si="45">IF(N254="snížená",J254,0)</f>
        <v>0</v>
      </c>
      <c r="BG254" s="143">
        <f t="shared" ref="BG254:BG271" si="46">IF(N254="zákl. přenesená",J254,0)</f>
        <v>0</v>
      </c>
      <c r="BH254" s="143">
        <f t="shared" ref="BH254:BH271" si="47">IF(N254="sníž. přenesená",J254,0)</f>
        <v>0</v>
      </c>
      <c r="BI254" s="143">
        <f t="shared" ref="BI254:BI271" si="48">IF(N254="nulová",J254,0)</f>
        <v>0</v>
      </c>
      <c r="BJ254" s="16" t="s">
        <v>85</v>
      </c>
      <c r="BK254" s="143">
        <f t="shared" ref="BK254:BK271" si="49">ROUND(I254*H254,2)</f>
        <v>1330</v>
      </c>
      <c r="BL254" s="16" t="s">
        <v>244</v>
      </c>
      <c r="BM254" s="142" t="s">
        <v>1581</v>
      </c>
    </row>
    <row r="255" spans="2:65" s="1" customFormat="1" ht="33" customHeight="1">
      <c r="B255" s="31"/>
      <c r="C255" s="173" t="s">
        <v>1034</v>
      </c>
      <c r="D255" s="173" t="s">
        <v>614</v>
      </c>
      <c r="E255" s="174" t="s">
        <v>3478</v>
      </c>
      <c r="F255" s="175" t="s">
        <v>3477</v>
      </c>
      <c r="G255" s="176" t="s">
        <v>1665</v>
      </c>
      <c r="H255" s="177">
        <v>1</v>
      </c>
      <c r="I255" s="136">
        <v>13300</v>
      </c>
      <c r="J255" s="178">
        <f t="shared" si="40"/>
        <v>13300</v>
      </c>
      <c r="K255" s="175" t="s">
        <v>1</v>
      </c>
      <c r="L255" s="179"/>
      <c r="M255" s="180" t="s">
        <v>1</v>
      </c>
      <c r="N255" s="181" t="s">
        <v>42</v>
      </c>
      <c r="P255" s="140">
        <f t="shared" si="41"/>
        <v>0</v>
      </c>
      <c r="Q255" s="140">
        <v>0</v>
      </c>
      <c r="R255" s="140">
        <f t="shared" si="42"/>
        <v>0</v>
      </c>
      <c r="S255" s="140">
        <v>0</v>
      </c>
      <c r="T255" s="141">
        <f t="shared" si="43"/>
        <v>0</v>
      </c>
      <c r="AR255" s="142" t="s">
        <v>317</v>
      </c>
      <c r="AT255" s="142" t="s">
        <v>614</v>
      </c>
      <c r="AU255" s="142" t="s">
        <v>85</v>
      </c>
      <c r="AY255" s="16" t="s">
        <v>161</v>
      </c>
      <c r="BE255" s="143">
        <f t="shared" si="44"/>
        <v>13300</v>
      </c>
      <c r="BF255" s="143">
        <f t="shared" si="45"/>
        <v>0</v>
      </c>
      <c r="BG255" s="143">
        <f t="shared" si="46"/>
        <v>0</v>
      </c>
      <c r="BH255" s="143">
        <f t="shared" si="47"/>
        <v>0</v>
      </c>
      <c r="BI255" s="143">
        <f t="shared" si="48"/>
        <v>0</v>
      </c>
      <c r="BJ255" s="16" t="s">
        <v>85</v>
      </c>
      <c r="BK255" s="143">
        <f t="shared" si="49"/>
        <v>13300</v>
      </c>
      <c r="BL255" s="16" t="s">
        <v>244</v>
      </c>
      <c r="BM255" s="142" t="s">
        <v>1593</v>
      </c>
    </row>
    <row r="256" spans="2:65" s="1" customFormat="1" ht="33" customHeight="1">
      <c r="B256" s="31"/>
      <c r="C256" s="131" t="s">
        <v>1040</v>
      </c>
      <c r="D256" s="131" t="s">
        <v>164</v>
      </c>
      <c r="E256" s="132" t="s">
        <v>3479</v>
      </c>
      <c r="F256" s="133" t="s">
        <v>3480</v>
      </c>
      <c r="G256" s="134" t="s">
        <v>1665</v>
      </c>
      <c r="H256" s="135">
        <v>1</v>
      </c>
      <c r="I256" s="136">
        <v>570</v>
      </c>
      <c r="J256" s="137">
        <f t="shared" si="40"/>
        <v>570</v>
      </c>
      <c r="K256" s="133" t="s">
        <v>1</v>
      </c>
      <c r="L256" s="31"/>
      <c r="M256" s="138" t="s">
        <v>1</v>
      </c>
      <c r="N256" s="139" t="s">
        <v>42</v>
      </c>
      <c r="P256" s="140">
        <f t="shared" si="41"/>
        <v>0</v>
      </c>
      <c r="Q256" s="140">
        <v>0</v>
      </c>
      <c r="R256" s="140">
        <f t="shared" si="42"/>
        <v>0</v>
      </c>
      <c r="S256" s="140">
        <v>0</v>
      </c>
      <c r="T256" s="141">
        <f t="shared" si="43"/>
        <v>0</v>
      </c>
      <c r="AR256" s="142" t="s">
        <v>244</v>
      </c>
      <c r="AT256" s="142" t="s">
        <v>164</v>
      </c>
      <c r="AU256" s="142" t="s">
        <v>85</v>
      </c>
      <c r="AY256" s="16" t="s">
        <v>161</v>
      </c>
      <c r="BE256" s="143">
        <f t="shared" si="44"/>
        <v>570</v>
      </c>
      <c r="BF256" s="143">
        <f t="shared" si="45"/>
        <v>0</v>
      </c>
      <c r="BG256" s="143">
        <f t="shared" si="46"/>
        <v>0</v>
      </c>
      <c r="BH256" s="143">
        <f t="shared" si="47"/>
        <v>0</v>
      </c>
      <c r="BI256" s="143">
        <f t="shared" si="48"/>
        <v>0</v>
      </c>
      <c r="BJ256" s="16" t="s">
        <v>85</v>
      </c>
      <c r="BK256" s="143">
        <f t="shared" si="49"/>
        <v>570</v>
      </c>
      <c r="BL256" s="16" t="s">
        <v>244</v>
      </c>
      <c r="BM256" s="142" t="s">
        <v>1602</v>
      </c>
    </row>
    <row r="257" spans="2:65" s="1" customFormat="1" ht="33" customHeight="1">
      <c r="B257" s="31"/>
      <c r="C257" s="173" t="s">
        <v>1043</v>
      </c>
      <c r="D257" s="173" t="s">
        <v>614</v>
      </c>
      <c r="E257" s="174" t="s">
        <v>3481</v>
      </c>
      <c r="F257" s="175" t="s">
        <v>3480</v>
      </c>
      <c r="G257" s="176" t="s">
        <v>1665</v>
      </c>
      <c r="H257" s="177">
        <v>1</v>
      </c>
      <c r="I257" s="136">
        <v>1757.5</v>
      </c>
      <c r="J257" s="178">
        <f t="shared" si="40"/>
        <v>1757.5</v>
      </c>
      <c r="K257" s="175" t="s">
        <v>1</v>
      </c>
      <c r="L257" s="179"/>
      <c r="M257" s="180" t="s">
        <v>1</v>
      </c>
      <c r="N257" s="181" t="s">
        <v>42</v>
      </c>
      <c r="P257" s="140">
        <f t="shared" si="41"/>
        <v>0</v>
      </c>
      <c r="Q257" s="140">
        <v>0</v>
      </c>
      <c r="R257" s="140">
        <f t="shared" si="42"/>
        <v>0</v>
      </c>
      <c r="S257" s="140">
        <v>0</v>
      </c>
      <c r="T257" s="141">
        <f t="shared" si="43"/>
        <v>0</v>
      </c>
      <c r="AR257" s="142" t="s">
        <v>317</v>
      </c>
      <c r="AT257" s="142" t="s">
        <v>614</v>
      </c>
      <c r="AU257" s="142" t="s">
        <v>85</v>
      </c>
      <c r="AY257" s="16" t="s">
        <v>161</v>
      </c>
      <c r="BE257" s="143">
        <f t="shared" si="44"/>
        <v>1757.5</v>
      </c>
      <c r="BF257" s="143">
        <f t="shared" si="45"/>
        <v>0</v>
      </c>
      <c r="BG257" s="143">
        <f t="shared" si="46"/>
        <v>0</v>
      </c>
      <c r="BH257" s="143">
        <f t="shared" si="47"/>
        <v>0</v>
      </c>
      <c r="BI257" s="143">
        <f t="shared" si="48"/>
        <v>0</v>
      </c>
      <c r="BJ257" s="16" t="s">
        <v>85</v>
      </c>
      <c r="BK257" s="143">
        <f t="shared" si="49"/>
        <v>1757.5</v>
      </c>
      <c r="BL257" s="16" t="s">
        <v>244</v>
      </c>
      <c r="BM257" s="142" t="s">
        <v>1626</v>
      </c>
    </row>
    <row r="258" spans="2:65" s="1" customFormat="1" ht="24.2" customHeight="1">
      <c r="B258" s="31"/>
      <c r="C258" s="131" t="s">
        <v>1048</v>
      </c>
      <c r="D258" s="131" t="s">
        <v>164</v>
      </c>
      <c r="E258" s="132" t="s">
        <v>3482</v>
      </c>
      <c r="F258" s="133" t="s">
        <v>3483</v>
      </c>
      <c r="G258" s="134" t="s">
        <v>1665</v>
      </c>
      <c r="H258" s="135">
        <v>1</v>
      </c>
      <c r="I258" s="136">
        <v>589</v>
      </c>
      <c r="J258" s="137">
        <f t="shared" si="40"/>
        <v>589</v>
      </c>
      <c r="K258" s="133" t="s">
        <v>1</v>
      </c>
      <c r="L258" s="31"/>
      <c r="M258" s="138" t="s">
        <v>1</v>
      </c>
      <c r="N258" s="139" t="s">
        <v>42</v>
      </c>
      <c r="P258" s="140">
        <f t="shared" si="41"/>
        <v>0</v>
      </c>
      <c r="Q258" s="140">
        <v>0</v>
      </c>
      <c r="R258" s="140">
        <f t="shared" si="42"/>
        <v>0</v>
      </c>
      <c r="S258" s="140">
        <v>0</v>
      </c>
      <c r="T258" s="141">
        <f t="shared" si="43"/>
        <v>0</v>
      </c>
      <c r="AR258" s="142" t="s">
        <v>244</v>
      </c>
      <c r="AT258" s="142" t="s">
        <v>164</v>
      </c>
      <c r="AU258" s="142" t="s">
        <v>85</v>
      </c>
      <c r="AY258" s="16" t="s">
        <v>161</v>
      </c>
      <c r="BE258" s="143">
        <f t="shared" si="44"/>
        <v>589</v>
      </c>
      <c r="BF258" s="143">
        <f t="shared" si="45"/>
        <v>0</v>
      </c>
      <c r="BG258" s="143">
        <f t="shared" si="46"/>
        <v>0</v>
      </c>
      <c r="BH258" s="143">
        <f t="shared" si="47"/>
        <v>0</v>
      </c>
      <c r="BI258" s="143">
        <f t="shared" si="48"/>
        <v>0</v>
      </c>
      <c r="BJ258" s="16" t="s">
        <v>85</v>
      </c>
      <c r="BK258" s="143">
        <f t="shared" si="49"/>
        <v>589</v>
      </c>
      <c r="BL258" s="16" t="s">
        <v>244</v>
      </c>
      <c r="BM258" s="142" t="s">
        <v>1635</v>
      </c>
    </row>
    <row r="259" spans="2:65" s="1" customFormat="1" ht="24.2" customHeight="1">
      <c r="B259" s="31"/>
      <c r="C259" s="173" t="s">
        <v>1053</v>
      </c>
      <c r="D259" s="173" t="s">
        <v>614</v>
      </c>
      <c r="E259" s="174" t="s">
        <v>3484</v>
      </c>
      <c r="F259" s="175" t="s">
        <v>3483</v>
      </c>
      <c r="G259" s="176" t="s">
        <v>1665</v>
      </c>
      <c r="H259" s="177">
        <v>1</v>
      </c>
      <c r="I259" s="136">
        <v>2755</v>
      </c>
      <c r="J259" s="178">
        <f t="shared" si="40"/>
        <v>2755</v>
      </c>
      <c r="K259" s="175" t="s">
        <v>1</v>
      </c>
      <c r="L259" s="179"/>
      <c r="M259" s="180" t="s">
        <v>1</v>
      </c>
      <c r="N259" s="181" t="s">
        <v>42</v>
      </c>
      <c r="P259" s="140">
        <f t="shared" si="41"/>
        <v>0</v>
      </c>
      <c r="Q259" s="140">
        <v>0</v>
      </c>
      <c r="R259" s="140">
        <f t="shared" si="42"/>
        <v>0</v>
      </c>
      <c r="S259" s="140">
        <v>0</v>
      </c>
      <c r="T259" s="141">
        <f t="shared" si="43"/>
        <v>0</v>
      </c>
      <c r="AR259" s="142" t="s">
        <v>317</v>
      </c>
      <c r="AT259" s="142" t="s">
        <v>614</v>
      </c>
      <c r="AU259" s="142" t="s">
        <v>85</v>
      </c>
      <c r="AY259" s="16" t="s">
        <v>161</v>
      </c>
      <c r="BE259" s="143">
        <f t="shared" si="44"/>
        <v>2755</v>
      </c>
      <c r="BF259" s="143">
        <f t="shared" si="45"/>
        <v>0</v>
      </c>
      <c r="BG259" s="143">
        <f t="shared" si="46"/>
        <v>0</v>
      </c>
      <c r="BH259" s="143">
        <f t="shared" si="47"/>
        <v>0</v>
      </c>
      <c r="BI259" s="143">
        <f t="shared" si="48"/>
        <v>0</v>
      </c>
      <c r="BJ259" s="16" t="s">
        <v>85</v>
      </c>
      <c r="BK259" s="143">
        <f t="shared" si="49"/>
        <v>2755</v>
      </c>
      <c r="BL259" s="16" t="s">
        <v>244</v>
      </c>
      <c r="BM259" s="142" t="s">
        <v>1644</v>
      </c>
    </row>
    <row r="260" spans="2:65" s="1" customFormat="1" ht="37.9" customHeight="1">
      <c r="B260" s="31"/>
      <c r="C260" s="131" t="s">
        <v>1060</v>
      </c>
      <c r="D260" s="131" t="s">
        <v>164</v>
      </c>
      <c r="E260" s="132" t="s">
        <v>3485</v>
      </c>
      <c r="F260" s="133" t="s">
        <v>3486</v>
      </c>
      <c r="G260" s="134" t="s">
        <v>1665</v>
      </c>
      <c r="H260" s="135">
        <v>1</v>
      </c>
      <c r="I260" s="136">
        <v>1501</v>
      </c>
      <c r="J260" s="137">
        <f t="shared" si="40"/>
        <v>1501</v>
      </c>
      <c r="K260" s="133" t="s">
        <v>1</v>
      </c>
      <c r="L260" s="31"/>
      <c r="M260" s="138" t="s">
        <v>1</v>
      </c>
      <c r="N260" s="139" t="s">
        <v>42</v>
      </c>
      <c r="P260" s="140">
        <f t="shared" si="41"/>
        <v>0</v>
      </c>
      <c r="Q260" s="140">
        <v>0</v>
      </c>
      <c r="R260" s="140">
        <f t="shared" si="42"/>
        <v>0</v>
      </c>
      <c r="S260" s="140">
        <v>0</v>
      </c>
      <c r="T260" s="141">
        <f t="shared" si="43"/>
        <v>0</v>
      </c>
      <c r="AR260" s="142" t="s">
        <v>244</v>
      </c>
      <c r="AT260" s="142" t="s">
        <v>164</v>
      </c>
      <c r="AU260" s="142" t="s">
        <v>85</v>
      </c>
      <c r="AY260" s="16" t="s">
        <v>161</v>
      </c>
      <c r="BE260" s="143">
        <f t="shared" si="44"/>
        <v>1501</v>
      </c>
      <c r="BF260" s="143">
        <f t="shared" si="45"/>
        <v>0</v>
      </c>
      <c r="BG260" s="143">
        <f t="shared" si="46"/>
        <v>0</v>
      </c>
      <c r="BH260" s="143">
        <f t="shared" si="47"/>
        <v>0</v>
      </c>
      <c r="BI260" s="143">
        <f t="shared" si="48"/>
        <v>0</v>
      </c>
      <c r="BJ260" s="16" t="s">
        <v>85</v>
      </c>
      <c r="BK260" s="143">
        <f t="shared" si="49"/>
        <v>1501</v>
      </c>
      <c r="BL260" s="16" t="s">
        <v>244</v>
      </c>
      <c r="BM260" s="142" t="s">
        <v>1652</v>
      </c>
    </row>
    <row r="261" spans="2:65" s="1" customFormat="1" ht="37.9" customHeight="1">
      <c r="B261" s="31"/>
      <c r="C261" s="173" t="s">
        <v>1068</v>
      </c>
      <c r="D261" s="173" t="s">
        <v>614</v>
      </c>
      <c r="E261" s="174" t="s">
        <v>3487</v>
      </c>
      <c r="F261" s="175" t="s">
        <v>3486</v>
      </c>
      <c r="G261" s="176" t="s">
        <v>1665</v>
      </c>
      <c r="H261" s="177">
        <v>1</v>
      </c>
      <c r="I261" s="136">
        <v>7077.5</v>
      </c>
      <c r="J261" s="178">
        <f t="shared" si="40"/>
        <v>7077.5</v>
      </c>
      <c r="K261" s="175" t="s">
        <v>1</v>
      </c>
      <c r="L261" s="179"/>
      <c r="M261" s="180" t="s">
        <v>1</v>
      </c>
      <c r="N261" s="181" t="s">
        <v>42</v>
      </c>
      <c r="P261" s="140">
        <f t="shared" si="41"/>
        <v>0</v>
      </c>
      <c r="Q261" s="140">
        <v>0</v>
      </c>
      <c r="R261" s="140">
        <f t="shared" si="42"/>
        <v>0</v>
      </c>
      <c r="S261" s="140">
        <v>0</v>
      </c>
      <c r="T261" s="141">
        <f t="shared" si="43"/>
        <v>0</v>
      </c>
      <c r="AR261" s="142" t="s">
        <v>317</v>
      </c>
      <c r="AT261" s="142" t="s">
        <v>614</v>
      </c>
      <c r="AU261" s="142" t="s">
        <v>85</v>
      </c>
      <c r="AY261" s="16" t="s">
        <v>161</v>
      </c>
      <c r="BE261" s="143">
        <f t="shared" si="44"/>
        <v>7077.5</v>
      </c>
      <c r="BF261" s="143">
        <f t="shared" si="45"/>
        <v>0</v>
      </c>
      <c r="BG261" s="143">
        <f t="shared" si="46"/>
        <v>0</v>
      </c>
      <c r="BH261" s="143">
        <f t="shared" si="47"/>
        <v>0</v>
      </c>
      <c r="BI261" s="143">
        <f t="shared" si="48"/>
        <v>0</v>
      </c>
      <c r="BJ261" s="16" t="s">
        <v>85</v>
      </c>
      <c r="BK261" s="143">
        <f t="shared" si="49"/>
        <v>7077.5</v>
      </c>
      <c r="BL261" s="16" t="s">
        <v>244</v>
      </c>
      <c r="BM261" s="142" t="s">
        <v>1662</v>
      </c>
    </row>
    <row r="262" spans="2:65" s="1" customFormat="1" ht="16.5" customHeight="1">
      <c r="B262" s="31"/>
      <c r="C262" s="131" t="s">
        <v>1072</v>
      </c>
      <c r="D262" s="131" t="s">
        <v>164</v>
      </c>
      <c r="E262" s="132" t="s">
        <v>3488</v>
      </c>
      <c r="F262" s="133" t="s">
        <v>3489</v>
      </c>
      <c r="G262" s="134" t="s">
        <v>1665</v>
      </c>
      <c r="H262" s="135">
        <v>1</v>
      </c>
      <c r="I262" s="136">
        <v>304</v>
      </c>
      <c r="J262" s="137">
        <f t="shared" si="40"/>
        <v>304</v>
      </c>
      <c r="K262" s="133" t="s">
        <v>1</v>
      </c>
      <c r="L262" s="31"/>
      <c r="M262" s="138" t="s">
        <v>1</v>
      </c>
      <c r="N262" s="139" t="s">
        <v>42</v>
      </c>
      <c r="P262" s="140">
        <f t="shared" si="41"/>
        <v>0</v>
      </c>
      <c r="Q262" s="140">
        <v>0</v>
      </c>
      <c r="R262" s="140">
        <f t="shared" si="42"/>
        <v>0</v>
      </c>
      <c r="S262" s="140">
        <v>0</v>
      </c>
      <c r="T262" s="141">
        <f t="shared" si="43"/>
        <v>0</v>
      </c>
      <c r="AR262" s="142" t="s">
        <v>244</v>
      </c>
      <c r="AT262" s="142" t="s">
        <v>164</v>
      </c>
      <c r="AU262" s="142" t="s">
        <v>85</v>
      </c>
      <c r="AY262" s="16" t="s">
        <v>161</v>
      </c>
      <c r="BE262" s="143">
        <f t="shared" si="44"/>
        <v>304</v>
      </c>
      <c r="BF262" s="143">
        <f t="shared" si="45"/>
        <v>0</v>
      </c>
      <c r="BG262" s="143">
        <f t="shared" si="46"/>
        <v>0</v>
      </c>
      <c r="BH262" s="143">
        <f t="shared" si="47"/>
        <v>0</v>
      </c>
      <c r="BI262" s="143">
        <f t="shared" si="48"/>
        <v>0</v>
      </c>
      <c r="BJ262" s="16" t="s">
        <v>85</v>
      </c>
      <c r="BK262" s="143">
        <f t="shared" si="49"/>
        <v>304</v>
      </c>
      <c r="BL262" s="16" t="s">
        <v>244</v>
      </c>
      <c r="BM262" s="142" t="s">
        <v>1672</v>
      </c>
    </row>
    <row r="263" spans="2:65" s="1" customFormat="1" ht="16.5" customHeight="1">
      <c r="B263" s="31"/>
      <c r="C263" s="173" t="s">
        <v>1080</v>
      </c>
      <c r="D263" s="173" t="s">
        <v>614</v>
      </c>
      <c r="E263" s="174" t="s">
        <v>3490</v>
      </c>
      <c r="F263" s="175" t="s">
        <v>3489</v>
      </c>
      <c r="G263" s="176" t="s">
        <v>1665</v>
      </c>
      <c r="H263" s="177">
        <v>1</v>
      </c>
      <c r="I263" s="136">
        <v>760</v>
      </c>
      <c r="J263" s="178">
        <f t="shared" si="40"/>
        <v>760</v>
      </c>
      <c r="K263" s="175" t="s">
        <v>1</v>
      </c>
      <c r="L263" s="179"/>
      <c r="M263" s="180" t="s">
        <v>1</v>
      </c>
      <c r="N263" s="181" t="s">
        <v>42</v>
      </c>
      <c r="P263" s="140">
        <f t="shared" si="41"/>
        <v>0</v>
      </c>
      <c r="Q263" s="140">
        <v>0</v>
      </c>
      <c r="R263" s="140">
        <f t="shared" si="42"/>
        <v>0</v>
      </c>
      <c r="S263" s="140">
        <v>0</v>
      </c>
      <c r="T263" s="141">
        <f t="shared" si="43"/>
        <v>0</v>
      </c>
      <c r="AR263" s="142" t="s">
        <v>317</v>
      </c>
      <c r="AT263" s="142" t="s">
        <v>614</v>
      </c>
      <c r="AU263" s="142" t="s">
        <v>85</v>
      </c>
      <c r="AY263" s="16" t="s">
        <v>161</v>
      </c>
      <c r="BE263" s="143">
        <f t="shared" si="44"/>
        <v>760</v>
      </c>
      <c r="BF263" s="143">
        <f t="shared" si="45"/>
        <v>0</v>
      </c>
      <c r="BG263" s="143">
        <f t="shared" si="46"/>
        <v>0</v>
      </c>
      <c r="BH263" s="143">
        <f t="shared" si="47"/>
        <v>0</v>
      </c>
      <c r="BI263" s="143">
        <f t="shared" si="48"/>
        <v>0</v>
      </c>
      <c r="BJ263" s="16" t="s">
        <v>85</v>
      </c>
      <c r="BK263" s="143">
        <f t="shared" si="49"/>
        <v>760</v>
      </c>
      <c r="BL263" s="16" t="s">
        <v>244</v>
      </c>
      <c r="BM263" s="142" t="s">
        <v>1681</v>
      </c>
    </row>
    <row r="264" spans="2:65" s="1" customFormat="1" ht="24.2" customHeight="1">
      <c r="B264" s="31"/>
      <c r="C264" s="131" t="s">
        <v>1085</v>
      </c>
      <c r="D264" s="131" t="s">
        <v>164</v>
      </c>
      <c r="E264" s="132" t="s">
        <v>3491</v>
      </c>
      <c r="F264" s="133" t="s">
        <v>3492</v>
      </c>
      <c r="G264" s="134" t="s">
        <v>3354</v>
      </c>
      <c r="H264" s="135">
        <v>20</v>
      </c>
      <c r="I264" s="136">
        <v>209</v>
      </c>
      <c r="J264" s="137">
        <f t="shared" si="40"/>
        <v>4180</v>
      </c>
      <c r="K264" s="133" t="s">
        <v>1</v>
      </c>
      <c r="L264" s="31"/>
      <c r="M264" s="138" t="s">
        <v>1</v>
      </c>
      <c r="N264" s="139" t="s">
        <v>42</v>
      </c>
      <c r="P264" s="140">
        <f t="shared" si="41"/>
        <v>0</v>
      </c>
      <c r="Q264" s="140">
        <v>0</v>
      </c>
      <c r="R264" s="140">
        <f t="shared" si="42"/>
        <v>0</v>
      </c>
      <c r="S264" s="140">
        <v>0</v>
      </c>
      <c r="T264" s="141">
        <f t="shared" si="43"/>
        <v>0</v>
      </c>
      <c r="AR264" s="142" t="s">
        <v>244</v>
      </c>
      <c r="AT264" s="142" t="s">
        <v>164</v>
      </c>
      <c r="AU264" s="142" t="s">
        <v>85</v>
      </c>
      <c r="AY264" s="16" t="s">
        <v>161</v>
      </c>
      <c r="BE264" s="143">
        <f t="shared" si="44"/>
        <v>4180</v>
      </c>
      <c r="BF264" s="143">
        <f t="shared" si="45"/>
        <v>0</v>
      </c>
      <c r="BG264" s="143">
        <f t="shared" si="46"/>
        <v>0</v>
      </c>
      <c r="BH264" s="143">
        <f t="shared" si="47"/>
        <v>0</v>
      </c>
      <c r="BI264" s="143">
        <f t="shared" si="48"/>
        <v>0</v>
      </c>
      <c r="BJ264" s="16" t="s">
        <v>85</v>
      </c>
      <c r="BK264" s="143">
        <f t="shared" si="49"/>
        <v>4180</v>
      </c>
      <c r="BL264" s="16" t="s">
        <v>244</v>
      </c>
      <c r="BM264" s="142" t="s">
        <v>1691</v>
      </c>
    </row>
    <row r="265" spans="2:65" s="1" customFormat="1" ht="24.2" customHeight="1">
      <c r="B265" s="31"/>
      <c r="C265" s="173" t="s">
        <v>1089</v>
      </c>
      <c r="D265" s="173" t="s">
        <v>614</v>
      </c>
      <c r="E265" s="174" t="s">
        <v>3493</v>
      </c>
      <c r="F265" s="175" t="s">
        <v>3492</v>
      </c>
      <c r="G265" s="176" t="s">
        <v>3354</v>
      </c>
      <c r="H265" s="177">
        <v>20</v>
      </c>
      <c r="I265" s="136">
        <v>456</v>
      </c>
      <c r="J265" s="178">
        <f t="shared" si="40"/>
        <v>9120</v>
      </c>
      <c r="K265" s="175" t="s">
        <v>1</v>
      </c>
      <c r="L265" s="179"/>
      <c r="M265" s="180" t="s">
        <v>1</v>
      </c>
      <c r="N265" s="181" t="s">
        <v>42</v>
      </c>
      <c r="P265" s="140">
        <f t="shared" si="41"/>
        <v>0</v>
      </c>
      <c r="Q265" s="140">
        <v>0</v>
      </c>
      <c r="R265" s="140">
        <f t="shared" si="42"/>
        <v>0</v>
      </c>
      <c r="S265" s="140">
        <v>0</v>
      </c>
      <c r="T265" s="141">
        <f t="shared" si="43"/>
        <v>0</v>
      </c>
      <c r="AR265" s="142" t="s">
        <v>317</v>
      </c>
      <c r="AT265" s="142" t="s">
        <v>614</v>
      </c>
      <c r="AU265" s="142" t="s">
        <v>85</v>
      </c>
      <c r="AY265" s="16" t="s">
        <v>161</v>
      </c>
      <c r="BE265" s="143">
        <f t="shared" si="44"/>
        <v>9120</v>
      </c>
      <c r="BF265" s="143">
        <f t="shared" si="45"/>
        <v>0</v>
      </c>
      <c r="BG265" s="143">
        <f t="shared" si="46"/>
        <v>0</v>
      </c>
      <c r="BH265" s="143">
        <f t="shared" si="47"/>
        <v>0</v>
      </c>
      <c r="BI265" s="143">
        <f t="shared" si="48"/>
        <v>0</v>
      </c>
      <c r="BJ265" s="16" t="s">
        <v>85</v>
      </c>
      <c r="BK265" s="143">
        <f t="shared" si="49"/>
        <v>9120</v>
      </c>
      <c r="BL265" s="16" t="s">
        <v>244</v>
      </c>
      <c r="BM265" s="142" t="s">
        <v>1699</v>
      </c>
    </row>
    <row r="266" spans="2:65" s="1" customFormat="1" ht="24.2" customHeight="1">
      <c r="B266" s="31"/>
      <c r="C266" s="131" t="s">
        <v>1095</v>
      </c>
      <c r="D266" s="131" t="s">
        <v>164</v>
      </c>
      <c r="E266" s="132" t="s">
        <v>3494</v>
      </c>
      <c r="F266" s="133" t="s">
        <v>3495</v>
      </c>
      <c r="G266" s="134" t="s">
        <v>614</v>
      </c>
      <c r="H266" s="135">
        <v>1</v>
      </c>
      <c r="I266" s="136">
        <v>47.5</v>
      </c>
      <c r="J266" s="137">
        <f t="shared" si="40"/>
        <v>47.5</v>
      </c>
      <c r="K266" s="133" t="s">
        <v>1</v>
      </c>
      <c r="L266" s="31"/>
      <c r="M266" s="138" t="s">
        <v>1</v>
      </c>
      <c r="N266" s="139" t="s">
        <v>42</v>
      </c>
      <c r="P266" s="140">
        <f t="shared" si="41"/>
        <v>0</v>
      </c>
      <c r="Q266" s="140">
        <v>0</v>
      </c>
      <c r="R266" s="140">
        <f t="shared" si="42"/>
        <v>0</v>
      </c>
      <c r="S266" s="140">
        <v>0</v>
      </c>
      <c r="T266" s="141">
        <f t="shared" si="43"/>
        <v>0</v>
      </c>
      <c r="AR266" s="142" t="s">
        <v>244</v>
      </c>
      <c r="AT266" s="142" t="s">
        <v>164</v>
      </c>
      <c r="AU266" s="142" t="s">
        <v>85</v>
      </c>
      <c r="AY266" s="16" t="s">
        <v>161</v>
      </c>
      <c r="BE266" s="143">
        <f t="shared" si="44"/>
        <v>47.5</v>
      </c>
      <c r="BF266" s="143">
        <f t="shared" si="45"/>
        <v>0</v>
      </c>
      <c r="BG266" s="143">
        <f t="shared" si="46"/>
        <v>0</v>
      </c>
      <c r="BH266" s="143">
        <f t="shared" si="47"/>
        <v>0</v>
      </c>
      <c r="BI266" s="143">
        <f t="shared" si="48"/>
        <v>0</v>
      </c>
      <c r="BJ266" s="16" t="s">
        <v>85</v>
      </c>
      <c r="BK266" s="143">
        <f t="shared" si="49"/>
        <v>47.5</v>
      </c>
      <c r="BL266" s="16" t="s">
        <v>244</v>
      </c>
      <c r="BM266" s="142" t="s">
        <v>1707</v>
      </c>
    </row>
    <row r="267" spans="2:65" s="1" customFormat="1" ht="24.2" customHeight="1">
      <c r="B267" s="31"/>
      <c r="C267" s="173" t="s">
        <v>1100</v>
      </c>
      <c r="D267" s="173" t="s">
        <v>614</v>
      </c>
      <c r="E267" s="174" t="s">
        <v>3496</v>
      </c>
      <c r="F267" s="175" t="s">
        <v>3495</v>
      </c>
      <c r="G267" s="176" t="s">
        <v>614</v>
      </c>
      <c r="H267" s="177">
        <v>1</v>
      </c>
      <c r="I267" s="136">
        <v>190</v>
      </c>
      <c r="J267" s="178">
        <f t="shared" si="40"/>
        <v>190</v>
      </c>
      <c r="K267" s="175" t="s">
        <v>1</v>
      </c>
      <c r="L267" s="179"/>
      <c r="M267" s="180" t="s">
        <v>1</v>
      </c>
      <c r="N267" s="181" t="s">
        <v>42</v>
      </c>
      <c r="P267" s="140">
        <f t="shared" si="41"/>
        <v>0</v>
      </c>
      <c r="Q267" s="140">
        <v>0</v>
      </c>
      <c r="R267" s="140">
        <f t="shared" si="42"/>
        <v>0</v>
      </c>
      <c r="S267" s="140">
        <v>0</v>
      </c>
      <c r="T267" s="141">
        <f t="shared" si="43"/>
        <v>0</v>
      </c>
      <c r="AR267" s="142" t="s">
        <v>317</v>
      </c>
      <c r="AT267" s="142" t="s">
        <v>614</v>
      </c>
      <c r="AU267" s="142" t="s">
        <v>85</v>
      </c>
      <c r="AY267" s="16" t="s">
        <v>161</v>
      </c>
      <c r="BE267" s="143">
        <f t="shared" si="44"/>
        <v>190</v>
      </c>
      <c r="BF267" s="143">
        <f t="shared" si="45"/>
        <v>0</v>
      </c>
      <c r="BG267" s="143">
        <f t="shared" si="46"/>
        <v>0</v>
      </c>
      <c r="BH267" s="143">
        <f t="shared" si="47"/>
        <v>0</v>
      </c>
      <c r="BI267" s="143">
        <f t="shared" si="48"/>
        <v>0</v>
      </c>
      <c r="BJ267" s="16" t="s">
        <v>85</v>
      </c>
      <c r="BK267" s="143">
        <f t="shared" si="49"/>
        <v>190</v>
      </c>
      <c r="BL267" s="16" t="s">
        <v>244</v>
      </c>
      <c r="BM267" s="142" t="s">
        <v>1715</v>
      </c>
    </row>
    <row r="268" spans="2:65" s="1" customFormat="1" ht="33" customHeight="1">
      <c r="B268" s="31"/>
      <c r="C268" s="131" t="s">
        <v>1104</v>
      </c>
      <c r="D268" s="131" t="s">
        <v>164</v>
      </c>
      <c r="E268" s="132" t="s">
        <v>3497</v>
      </c>
      <c r="F268" s="133" t="s">
        <v>3453</v>
      </c>
      <c r="G268" s="134" t="s">
        <v>3354</v>
      </c>
      <c r="H268" s="135">
        <v>25</v>
      </c>
      <c r="I268" s="136">
        <v>95</v>
      </c>
      <c r="J268" s="137">
        <f t="shared" si="40"/>
        <v>2375</v>
      </c>
      <c r="K268" s="133" t="s">
        <v>1</v>
      </c>
      <c r="L268" s="31"/>
      <c r="M268" s="138" t="s">
        <v>1</v>
      </c>
      <c r="N268" s="139" t="s">
        <v>42</v>
      </c>
      <c r="P268" s="140">
        <f t="shared" si="41"/>
        <v>0</v>
      </c>
      <c r="Q268" s="140">
        <v>0</v>
      </c>
      <c r="R268" s="140">
        <f t="shared" si="42"/>
        <v>0</v>
      </c>
      <c r="S268" s="140">
        <v>0</v>
      </c>
      <c r="T268" s="141">
        <f t="shared" si="43"/>
        <v>0</v>
      </c>
      <c r="AR268" s="142" t="s">
        <v>244</v>
      </c>
      <c r="AT268" s="142" t="s">
        <v>164</v>
      </c>
      <c r="AU268" s="142" t="s">
        <v>85</v>
      </c>
      <c r="AY268" s="16" t="s">
        <v>161</v>
      </c>
      <c r="BE268" s="143">
        <f t="shared" si="44"/>
        <v>2375</v>
      </c>
      <c r="BF268" s="143">
        <f t="shared" si="45"/>
        <v>0</v>
      </c>
      <c r="BG268" s="143">
        <f t="shared" si="46"/>
        <v>0</v>
      </c>
      <c r="BH268" s="143">
        <f t="shared" si="47"/>
        <v>0</v>
      </c>
      <c r="BI268" s="143">
        <f t="shared" si="48"/>
        <v>0</v>
      </c>
      <c r="BJ268" s="16" t="s">
        <v>85</v>
      </c>
      <c r="BK268" s="143">
        <f t="shared" si="49"/>
        <v>2375</v>
      </c>
      <c r="BL268" s="16" t="s">
        <v>244</v>
      </c>
      <c r="BM268" s="142" t="s">
        <v>1723</v>
      </c>
    </row>
    <row r="269" spans="2:65" s="1" customFormat="1" ht="33" customHeight="1">
      <c r="B269" s="31"/>
      <c r="C269" s="173" t="s">
        <v>1108</v>
      </c>
      <c r="D269" s="173" t="s">
        <v>614</v>
      </c>
      <c r="E269" s="174" t="s">
        <v>3498</v>
      </c>
      <c r="F269" s="175" t="s">
        <v>3453</v>
      </c>
      <c r="G269" s="176" t="s">
        <v>3354</v>
      </c>
      <c r="H269" s="177">
        <v>25</v>
      </c>
      <c r="I269" s="136">
        <v>456</v>
      </c>
      <c r="J269" s="178">
        <f t="shared" si="40"/>
        <v>11400</v>
      </c>
      <c r="K269" s="175" t="s">
        <v>1</v>
      </c>
      <c r="L269" s="179"/>
      <c r="M269" s="180" t="s">
        <v>1</v>
      </c>
      <c r="N269" s="181" t="s">
        <v>42</v>
      </c>
      <c r="P269" s="140">
        <f t="shared" si="41"/>
        <v>0</v>
      </c>
      <c r="Q269" s="140">
        <v>0</v>
      </c>
      <c r="R269" s="140">
        <f t="shared" si="42"/>
        <v>0</v>
      </c>
      <c r="S269" s="140">
        <v>0</v>
      </c>
      <c r="T269" s="141">
        <f t="shared" si="43"/>
        <v>0</v>
      </c>
      <c r="AR269" s="142" t="s">
        <v>317</v>
      </c>
      <c r="AT269" s="142" t="s">
        <v>614</v>
      </c>
      <c r="AU269" s="142" t="s">
        <v>85</v>
      </c>
      <c r="AY269" s="16" t="s">
        <v>161</v>
      </c>
      <c r="BE269" s="143">
        <f t="shared" si="44"/>
        <v>11400</v>
      </c>
      <c r="BF269" s="143">
        <f t="shared" si="45"/>
        <v>0</v>
      </c>
      <c r="BG269" s="143">
        <f t="shared" si="46"/>
        <v>0</v>
      </c>
      <c r="BH269" s="143">
        <f t="shared" si="47"/>
        <v>0</v>
      </c>
      <c r="BI269" s="143">
        <f t="shared" si="48"/>
        <v>0</v>
      </c>
      <c r="BJ269" s="16" t="s">
        <v>85</v>
      </c>
      <c r="BK269" s="143">
        <f t="shared" si="49"/>
        <v>11400</v>
      </c>
      <c r="BL269" s="16" t="s">
        <v>244</v>
      </c>
      <c r="BM269" s="142" t="s">
        <v>1731</v>
      </c>
    </row>
    <row r="270" spans="2:65" s="1" customFormat="1" ht="16.5" customHeight="1">
      <c r="B270" s="31"/>
      <c r="C270" s="131" t="s">
        <v>1114</v>
      </c>
      <c r="D270" s="131" t="s">
        <v>164</v>
      </c>
      <c r="E270" s="132" t="s">
        <v>3499</v>
      </c>
      <c r="F270" s="133" t="s">
        <v>3369</v>
      </c>
      <c r="G270" s="134" t="s">
        <v>1852</v>
      </c>
      <c r="H270" s="135">
        <v>90</v>
      </c>
      <c r="I270" s="136">
        <v>19</v>
      </c>
      <c r="J270" s="137">
        <f t="shared" si="40"/>
        <v>1710</v>
      </c>
      <c r="K270" s="133" t="s">
        <v>1</v>
      </c>
      <c r="L270" s="31"/>
      <c r="M270" s="138" t="s">
        <v>1</v>
      </c>
      <c r="N270" s="139" t="s">
        <v>42</v>
      </c>
      <c r="P270" s="140">
        <f t="shared" si="41"/>
        <v>0</v>
      </c>
      <c r="Q270" s="140">
        <v>0</v>
      </c>
      <c r="R270" s="140">
        <f t="shared" si="42"/>
        <v>0</v>
      </c>
      <c r="S270" s="140">
        <v>0</v>
      </c>
      <c r="T270" s="141">
        <f t="shared" si="43"/>
        <v>0</v>
      </c>
      <c r="AR270" s="142" t="s">
        <v>244</v>
      </c>
      <c r="AT270" s="142" t="s">
        <v>164</v>
      </c>
      <c r="AU270" s="142" t="s">
        <v>85</v>
      </c>
      <c r="AY270" s="16" t="s">
        <v>161</v>
      </c>
      <c r="BE270" s="143">
        <f t="shared" si="44"/>
        <v>1710</v>
      </c>
      <c r="BF270" s="143">
        <f t="shared" si="45"/>
        <v>0</v>
      </c>
      <c r="BG270" s="143">
        <f t="shared" si="46"/>
        <v>0</v>
      </c>
      <c r="BH270" s="143">
        <f t="shared" si="47"/>
        <v>0</v>
      </c>
      <c r="BI270" s="143">
        <f t="shared" si="48"/>
        <v>0</v>
      </c>
      <c r="BJ270" s="16" t="s">
        <v>85</v>
      </c>
      <c r="BK270" s="143">
        <f t="shared" si="49"/>
        <v>1710</v>
      </c>
      <c r="BL270" s="16" t="s">
        <v>244</v>
      </c>
      <c r="BM270" s="142" t="s">
        <v>1739</v>
      </c>
    </row>
    <row r="271" spans="2:65" s="1" customFormat="1" ht="16.5" customHeight="1">
      <c r="B271" s="31"/>
      <c r="C271" s="173" t="s">
        <v>1120</v>
      </c>
      <c r="D271" s="173" t="s">
        <v>614</v>
      </c>
      <c r="E271" s="174" t="s">
        <v>3500</v>
      </c>
      <c r="F271" s="175" t="s">
        <v>3369</v>
      </c>
      <c r="G271" s="176" t="s">
        <v>1852</v>
      </c>
      <c r="H271" s="177">
        <v>90</v>
      </c>
      <c r="I271" s="136">
        <v>57</v>
      </c>
      <c r="J271" s="178">
        <f t="shared" si="40"/>
        <v>5130</v>
      </c>
      <c r="K271" s="175" t="s">
        <v>1</v>
      </c>
      <c r="L271" s="179"/>
      <c r="M271" s="180" t="s">
        <v>1</v>
      </c>
      <c r="N271" s="181" t="s">
        <v>42</v>
      </c>
      <c r="P271" s="140">
        <f t="shared" si="41"/>
        <v>0</v>
      </c>
      <c r="Q271" s="140">
        <v>0</v>
      </c>
      <c r="R271" s="140">
        <f t="shared" si="42"/>
        <v>0</v>
      </c>
      <c r="S271" s="140">
        <v>0</v>
      </c>
      <c r="T271" s="141">
        <f t="shared" si="43"/>
        <v>0</v>
      </c>
      <c r="AR271" s="142" t="s">
        <v>317</v>
      </c>
      <c r="AT271" s="142" t="s">
        <v>614</v>
      </c>
      <c r="AU271" s="142" t="s">
        <v>85</v>
      </c>
      <c r="AY271" s="16" t="s">
        <v>161</v>
      </c>
      <c r="BE271" s="143">
        <f t="shared" si="44"/>
        <v>5130</v>
      </c>
      <c r="BF271" s="143">
        <f t="shared" si="45"/>
        <v>0</v>
      </c>
      <c r="BG271" s="143">
        <f t="shared" si="46"/>
        <v>0</v>
      </c>
      <c r="BH271" s="143">
        <f t="shared" si="47"/>
        <v>0</v>
      </c>
      <c r="BI271" s="143">
        <f t="shared" si="48"/>
        <v>0</v>
      </c>
      <c r="BJ271" s="16" t="s">
        <v>85</v>
      </c>
      <c r="BK271" s="143">
        <f t="shared" si="49"/>
        <v>5130</v>
      </c>
      <c r="BL271" s="16" t="s">
        <v>244</v>
      </c>
      <c r="BM271" s="142" t="s">
        <v>1747</v>
      </c>
    </row>
    <row r="272" spans="2:65" s="11" customFormat="1" ht="22.9" customHeight="1">
      <c r="B272" s="119"/>
      <c r="D272" s="120" t="s">
        <v>76</v>
      </c>
      <c r="E272" s="129" t="s">
        <v>190</v>
      </c>
      <c r="F272" s="129" t="s">
        <v>3501</v>
      </c>
      <c r="I272" s="122"/>
      <c r="J272" s="130">
        <f>BK272</f>
        <v>0</v>
      </c>
      <c r="L272" s="119"/>
      <c r="M272" s="124"/>
      <c r="P272" s="125">
        <v>0</v>
      </c>
      <c r="R272" s="125">
        <v>0</v>
      </c>
      <c r="T272" s="126">
        <v>0</v>
      </c>
      <c r="AR272" s="120" t="s">
        <v>87</v>
      </c>
      <c r="AT272" s="127" t="s">
        <v>76</v>
      </c>
      <c r="AU272" s="127" t="s">
        <v>85</v>
      </c>
      <c r="AY272" s="120" t="s">
        <v>161</v>
      </c>
      <c r="BK272" s="128">
        <v>0</v>
      </c>
    </row>
    <row r="273" spans="2:65" s="11" customFormat="1" ht="25.9" customHeight="1">
      <c r="B273" s="119"/>
      <c r="D273" s="120" t="s">
        <v>76</v>
      </c>
      <c r="E273" s="121" t="s">
        <v>3502</v>
      </c>
      <c r="F273" s="121" t="s">
        <v>3503</v>
      </c>
      <c r="I273" s="122"/>
      <c r="J273" s="123">
        <f>BK273</f>
        <v>9633</v>
      </c>
      <c r="L273" s="119"/>
      <c r="M273" s="124"/>
      <c r="P273" s="125">
        <f>SUM(P274:P284)</f>
        <v>0</v>
      </c>
      <c r="R273" s="125">
        <f>SUM(R274:R284)</f>
        <v>2.7999999999999998E-4</v>
      </c>
      <c r="T273" s="126">
        <f>SUM(T274:T284)</f>
        <v>0</v>
      </c>
      <c r="AR273" s="120" t="s">
        <v>87</v>
      </c>
      <c r="AT273" s="127" t="s">
        <v>76</v>
      </c>
      <c r="AU273" s="127" t="s">
        <v>77</v>
      </c>
      <c r="AY273" s="120" t="s">
        <v>161</v>
      </c>
      <c r="BK273" s="128">
        <f>SUM(BK274:BK284)</f>
        <v>9633</v>
      </c>
    </row>
    <row r="274" spans="2:65" s="1" customFormat="1" ht="24.2" customHeight="1">
      <c r="B274" s="31"/>
      <c r="C274" s="131" t="s">
        <v>1124</v>
      </c>
      <c r="D274" s="131" t="s">
        <v>164</v>
      </c>
      <c r="E274" s="132" t="s">
        <v>3504</v>
      </c>
      <c r="F274" s="133" t="s">
        <v>3505</v>
      </c>
      <c r="G274" s="134" t="s">
        <v>1665</v>
      </c>
      <c r="H274" s="135">
        <v>1</v>
      </c>
      <c r="I274" s="136">
        <v>1187.5</v>
      </c>
      <c r="J274" s="137">
        <f t="shared" ref="J274:J283" si="50">ROUND(I274*H274,2)</f>
        <v>1187.5</v>
      </c>
      <c r="K274" s="133" t="s">
        <v>1</v>
      </c>
      <c r="L274" s="31"/>
      <c r="M274" s="138" t="s">
        <v>1</v>
      </c>
      <c r="N274" s="139" t="s">
        <v>42</v>
      </c>
      <c r="P274" s="140">
        <f t="shared" ref="P274:P283" si="51">O274*H274</f>
        <v>0</v>
      </c>
      <c r="Q274" s="140">
        <v>0</v>
      </c>
      <c r="R274" s="140">
        <f t="shared" ref="R274:R283" si="52">Q274*H274</f>
        <v>0</v>
      </c>
      <c r="S274" s="140">
        <v>0</v>
      </c>
      <c r="T274" s="141">
        <f t="shared" ref="T274:T283" si="53">S274*H274</f>
        <v>0</v>
      </c>
      <c r="AR274" s="142" t="s">
        <v>244</v>
      </c>
      <c r="AT274" s="142" t="s">
        <v>164</v>
      </c>
      <c r="AU274" s="142" t="s">
        <v>85</v>
      </c>
      <c r="AY274" s="16" t="s">
        <v>161</v>
      </c>
      <c r="BE274" s="143">
        <f t="shared" ref="BE274:BE283" si="54">IF(N274="základní",J274,0)</f>
        <v>1187.5</v>
      </c>
      <c r="BF274" s="143">
        <f t="shared" ref="BF274:BF283" si="55">IF(N274="snížená",J274,0)</f>
        <v>0</v>
      </c>
      <c r="BG274" s="143">
        <f t="shared" ref="BG274:BG283" si="56">IF(N274="zákl. přenesená",J274,0)</f>
        <v>0</v>
      </c>
      <c r="BH274" s="143">
        <f t="shared" ref="BH274:BH283" si="57">IF(N274="sníž. přenesená",J274,0)</f>
        <v>0</v>
      </c>
      <c r="BI274" s="143">
        <f t="shared" ref="BI274:BI283" si="58">IF(N274="nulová",J274,0)</f>
        <v>0</v>
      </c>
      <c r="BJ274" s="16" t="s">
        <v>85</v>
      </c>
      <c r="BK274" s="143">
        <f t="shared" ref="BK274:BK283" si="59">ROUND(I274*H274,2)</f>
        <v>1187.5</v>
      </c>
      <c r="BL274" s="16" t="s">
        <v>244</v>
      </c>
      <c r="BM274" s="142" t="s">
        <v>1755</v>
      </c>
    </row>
    <row r="275" spans="2:65" s="1" customFormat="1" ht="24.2" customHeight="1">
      <c r="B275" s="31"/>
      <c r="C275" s="173" t="s">
        <v>1129</v>
      </c>
      <c r="D275" s="173" t="s">
        <v>614</v>
      </c>
      <c r="E275" s="174" t="s">
        <v>3506</v>
      </c>
      <c r="F275" s="175" t="s">
        <v>3505</v>
      </c>
      <c r="G275" s="176" t="s">
        <v>1665</v>
      </c>
      <c r="H275" s="177">
        <v>1</v>
      </c>
      <c r="I275" s="136">
        <v>3420</v>
      </c>
      <c r="J275" s="178">
        <f t="shared" si="50"/>
        <v>3420</v>
      </c>
      <c r="K275" s="175" t="s">
        <v>1</v>
      </c>
      <c r="L275" s="179"/>
      <c r="M275" s="180" t="s">
        <v>1</v>
      </c>
      <c r="N275" s="181" t="s">
        <v>42</v>
      </c>
      <c r="P275" s="140">
        <f t="shared" si="51"/>
        <v>0</v>
      </c>
      <c r="Q275" s="140">
        <v>0</v>
      </c>
      <c r="R275" s="140">
        <f t="shared" si="52"/>
        <v>0</v>
      </c>
      <c r="S275" s="140">
        <v>0</v>
      </c>
      <c r="T275" s="141">
        <f t="shared" si="53"/>
        <v>0</v>
      </c>
      <c r="AR275" s="142" t="s">
        <v>317</v>
      </c>
      <c r="AT275" s="142" t="s">
        <v>614</v>
      </c>
      <c r="AU275" s="142" t="s">
        <v>85</v>
      </c>
      <c r="AY275" s="16" t="s">
        <v>161</v>
      </c>
      <c r="BE275" s="143">
        <f t="shared" si="54"/>
        <v>3420</v>
      </c>
      <c r="BF275" s="143">
        <f t="shared" si="55"/>
        <v>0</v>
      </c>
      <c r="BG275" s="143">
        <f t="shared" si="56"/>
        <v>0</v>
      </c>
      <c r="BH275" s="143">
        <f t="shared" si="57"/>
        <v>0</v>
      </c>
      <c r="BI275" s="143">
        <f t="shared" si="58"/>
        <v>0</v>
      </c>
      <c r="BJ275" s="16" t="s">
        <v>85</v>
      </c>
      <c r="BK275" s="143">
        <f t="shared" si="59"/>
        <v>3420</v>
      </c>
      <c r="BL275" s="16" t="s">
        <v>244</v>
      </c>
      <c r="BM275" s="142" t="s">
        <v>1763</v>
      </c>
    </row>
    <row r="276" spans="2:65" s="1" customFormat="1" ht="33" customHeight="1">
      <c r="B276" s="31"/>
      <c r="C276" s="131" t="s">
        <v>1133</v>
      </c>
      <c r="D276" s="131" t="s">
        <v>164</v>
      </c>
      <c r="E276" s="132" t="s">
        <v>3507</v>
      </c>
      <c r="F276" s="133" t="s">
        <v>3508</v>
      </c>
      <c r="G276" s="134" t="s">
        <v>1665</v>
      </c>
      <c r="H276" s="135">
        <v>1</v>
      </c>
      <c r="I276" s="136">
        <v>475</v>
      </c>
      <c r="J276" s="137">
        <f t="shared" si="50"/>
        <v>475</v>
      </c>
      <c r="K276" s="133" t="s">
        <v>1</v>
      </c>
      <c r="L276" s="31"/>
      <c r="M276" s="138" t="s">
        <v>1</v>
      </c>
      <c r="N276" s="139" t="s">
        <v>42</v>
      </c>
      <c r="P276" s="140">
        <f t="shared" si="51"/>
        <v>0</v>
      </c>
      <c r="Q276" s="140">
        <v>0</v>
      </c>
      <c r="R276" s="140">
        <f t="shared" si="52"/>
        <v>0</v>
      </c>
      <c r="S276" s="140">
        <v>0</v>
      </c>
      <c r="T276" s="141">
        <f t="shared" si="53"/>
        <v>0</v>
      </c>
      <c r="AR276" s="142" t="s">
        <v>244</v>
      </c>
      <c r="AT276" s="142" t="s">
        <v>164</v>
      </c>
      <c r="AU276" s="142" t="s">
        <v>85</v>
      </c>
      <c r="AY276" s="16" t="s">
        <v>161</v>
      </c>
      <c r="BE276" s="143">
        <f t="shared" si="54"/>
        <v>475</v>
      </c>
      <c r="BF276" s="143">
        <f t="shared" si="55"/>
        <v>0</v>
      </c>
      <c r="BG276" s="143">
        <f t="shared" si="56"/>
        <v>0</v>
      </c>
      <c r="BH276" s="143">
        <f t="shared" si="57"/>
        <v>0</v>
      </c>
      <c r="BI276" s="143">
        <f t="shared" si="58"/>
        <v>0</v>
      </c>
      <c r="BJ276" s="16" t="s">
        <v>85</v>
      </c>
      <c r="BK276" s="143">
        <f t="shared" si="59"/>
        <v>475</v>
      </c>
      <c r="BL276" s="16" t="s">
        <v>244</v>
      </c>
      <c r="BM276" s="142" t="s">
        <v>1771</v>
      </c>
    </row>
    <row r="277" spans="2:65" s="1" customFormat="1" ht="33" customHeight="1">
      <c r="B277" s="31"/>
      <c r="C277" s="173" t="s">
        <v>1135</v>
      </c>
      <c r="D277" s="173" t="s">
        <v>614</v>
      </c>
      <c r="E277" s="174" t="s">
        <v>3509</v>
      </c>
      <c r="F277" s="175" t="s">
        <v>3508</v>
      </c>
      <c r="G277" s="176" t="s">
        <v>1665</v>
      </c>
      <c r="H277" s="177">
        <v>1</v>
      </c>
      <c r="I277" s="136">
        <v>855</v>
      </c>
      <c r="J277" s="178">
        <f t="shared" si="50"/>
        <v>855</v>
      </c>
      <c r="K277" s="175" t="s">
        <v>1</v>
      </c>
      <c r="L277" s="179"/>
      <c r="M277" s="180" t="s">
        <v>1</v>
      </c>
      <c r="N277" s="181" t="s">
        <v>42</v>
      </c>
      <c r="P277" s="140">
        <f t="shared" si="51"/>
        <v>0</v>
      </c>
      <c r="Q277" s="140">
        <v>0</v>
      </c>
      <c r="R277" s="140">
        <f t="shared" si="52"/>
        <v>0</v>
      </c>
      <c r="S277" s="140">
        <v>0</v>
      </c>
      <c r="T277" s="141">
        <f t="shared" si="53"/>
        <v>0</v>
      </c>
      <c r="AR277" s="142" t="s">
        <v>317</v>
      </c>
      <c r="AT277" s="142" t="s">
        <v>614</v>
      </c>
      <c r="AU277" s="142" t="s">
        <v>85</v>
      </c>
      <c r="AY277" s="16" t="s">
        <v>161</v>
      </c>
      <c r="BE277" s="143">
        <f t="shared" si="54"/>
        <v>855</v>
      </c>
      <c r="BF277" s="143">
        <f t="shared" si="55"/>
        <v>0</v>
      </c>
      <c r="BG277" s="143">
        <f t="shared" si="56"/>
        <v>0</v>
      </c>
      <c r="BH277" s="143">
        <f t="shared" si="57"/>
        <v>0</v>
      </c>
      <c r="BI277" s="143">
        <f t="shared" si="58"/>
        <v>0</v>
      </c>
      <c r="BJ277" s="16" t="s">
        <v>85</v>
      </c>
      <c r="BK277" s="143">
        <f t="shared" si="59"/>
        <v>855</v>
      </c>
      <c r="BL277" s="16" t="s">
        <v>244</v>
      </c>
      <c r="BM277" s="142" t="s">
        <v>1779</v>
      </c>
    </row>
    <row r="278" spans="2:65" s="1" customFormat="1" ht="24.2" customHeight="1">
      <c r="B278" s="31"/>
      <c r="C278" s="131" t="s">
        <v>1140</v>
      </c>
      <c r="D278" s="131" t="s">
        <v>164</v>
      </c>
      <c r="E278" s="132" t="s">
        <v>3510</v>
      </c>
      <c r="F278" s="133" t="s">
        <v>3511</v>
      </c>
      <c r="G278" s="134" t="s">
        <v>614</v>
      </c>
      <c r="H278" s="135">
        <v>4</v>
      </c>
      <c r="I278" s="136">
        <v>133</v>
      </c>
      <c r="J278" s="137">
        <f t="shared" si="50"/>
        <v>532</v>
      </c>
      <c r="K278" s="133" t="s">
        <v>1</v>
      </c>
      <c r="L278" s="31"/>
      <c r="M278" s="138" t="s">
        <v>1</v>
      </c>
      <c r="N278" s="139" t="s">
        <v>42</v>
      </c>
      <c r="P278" s="140">
        <f t="shared" si="51"/>
        <v>0</v>
      </c>
      <c r="Q278" s="140">
        <v>0</v>
      </c>
      <c r="R278" s="140">
        <f t="shared" si="52"/>
        <v>0</v>
      </c>
      <c r="S278" s="140">
        <v>0</v>
      </c>
      <c r="T278" s="141">
        <f t="shared" si="53"/>
        <v>0</v>
      </c>
      <c r="AR278" s="142" t="s">
        <v>244</v>
      </c>
      <c r="AT278" s="142" t="s">
        <v>164</v>
      </c>
      <c r="AU278" s="142" t="s">
        <v>85</v>
      </c>
      <c r="AY278" s="16" t="s">
        <v>161</v>
      </c>
      <c r="BE278" s="143">
        <f t="shared" si="54"/>
        <v>532</v>
      </c>
      <c r="BF278" s="143">
        <f t="shared" si="55"/>
        <v>0</v>
      </c>
      <c r="BG278" s="143">
        <f t="shared" si="56"/>
        <v>0</v>
      </c>
      <c r="BH278" s="143">
        <f t="shared" si="57"/>
        <v>0</v>
      </c>
      <c r="BI278" s="143">
        <f t="shared" si="58"/>
        <v>0</v>
      </c>
      <c r="BJ278" s="16" t="s">
        <v>85</v>
      </c>
      <c r="BK278" s="143">
        <f t="shared" si="59"/>
        <v>532</v>
      </c>
      <c r="BL278" s="16" t="s">
        <v>244</v>
      </c>
      <c r="BM278" s="142" t="s">
        <v>1787</v>
      </c>
    </row>
    <row r="279" spans="2:65" s="1" customFormat="1" ht="24.2" customHeight="1">
      <c r="B279" s="31"/>
      <c r="C279" s="173" t="s">
        <v>1143</v>
      </c>
      <c r="D279" s="173" t="s">
        <v>614</v>
      </c>
      <c r="E279" s="174" t="s">
        <v>3512</v>
      </c>
      <c r="F279" s="175" t="s">
        <v>3511</v>
      </c>
      <c r="G279" s="176" t="s">
        <v>614</v>
      </c>
      <c r="H279" s="177">
        <v>4</v>
      </c>
      <c r="I279" s="136">
        <v>370.5</v>
      </c>
      <c r="J279" s="178">
        <f t="shared" si="50"/>
        <v>1482</v>
      </c>
      <c r="K279" s="175" t="s">
        <v>1</v>
      </c>
      <c r="L279" s="179"/>
      <c r="M279" s="180" t="s">
        <v>1</v>
      </c>
      <c r="N279" s="181" t="s">
        <v>42</v>
      </c>
      <c r="P279" s="140">
        <f t="shared" si="51"/>
        <v>0</v>
      </c>
      <c r="Q279" s="140">
        <v>0</v>
      </c>
      <c r="R279" s="140">
        <f t="shared" si="52"/>
        <v>0</v>
      </c>
      <c r="S279" s="140">
        <v>0</v>
      </c>
      <c r="T279" s="141">
        <f t="shared" si="53"/>
        <v>0</v>
      </c>
      <c r="AR279" s="142" t="s">
        <v>317</v>
      </c>
      <c r="AT279" s="142" t="s">
        <v>614</v>
      </c>
      <c r="AU279" s="142" t="s">
        <v>85</v>
      </c>
      <c r="AY279" s="16" t="s">
        <v>161</v>
      </c>
      <c r="BE279" s="143">
        <f t="shared" si="54"/>
        <v>1482</v>
      </c>
      <c r="BF279" s="143">
        <f t="shared" si="55"/>
        <v>0</v>
      </c>
      <c r="BG279" s="143">
        <f t="shared" si="56"/>
        <v>0</v>
      </c>
      <c r="BH279" s="143">
        <f t="shared" si="57"/>
        <v>0</v>
      </c>
      <c r="BI279" s="143">
        <f t="shared" si="58"/>
        <v>0</v>
      </c>
      <c r="BJ279" s="16" t="s">
        <v>85</v>
      </c>
      <c r="BK279" s="143">
        <f t="shared" si="59"/>
        <v>1482</v>
      </c>
      <c r="BL279" s="16" t="s">
        <v>244</v>
      </c>
      <c r="BM279" s="142" t="s">
        <v>1795</v>
      </c>
    </row>
    <row r="280" spans="2:65" s="1" customFormat="1" ht="33" customHeight="1">
      <c r="B280" s="31"/>
      <c r="C280" s="131" t="s">
        <v>1148</v>
      </c>
      <c r="D280" s="131" t="s">
        <v>164</v>
      </c>
      <c r="E280" s="132" t="s">
        <v>3513</v>
      </c>
      <c r="F280" s="133" t="s">
        <v>3453</v>
      </c>
      <c r="G280" s="134" t="s">
        <v>3354</v>
      </c>
      <c r="H280" s="135">
        <v>2</v>
      </c>
      <c r="I280" s="136">
        <v>95</v>
      </c>
      <c r="J280" s="137">
        <f t="shared" si="50"/>
        <v>190</v>
      </c>
      <c r="K280" s="133" t="s">
        <v>1</v>
      </c>
      <c r="L280" s="31"/>
      <c r="M280" s="138" t="s">
        <v>1</v>
      </c>
      <c r="N280" s="139" t="s">
        <v>42</v>
      </c>
      <c r="P280" s="140">
        <f t="shared" si="51"/>
        <v>0</v>
      </c>
      <c r="Q280" s="140">
        <v>0</v>
      </c>
      <c r="R280" s="140">
        <f t="shared" si="52"/>
        <v>0</v>
      </c>
      <c r="S280" s="140">
        <v>0</v>
      </c>
      <c r="T280" s="141">
        <f t="shared" si="53"/>
        <v>0</v>
      </c>
      <c r="AR280" s="142" t="s">
        <v>244</v>
      </c>
      <c r="AT280" s="142" t="s">
        <v>164</v>
      </c>
      <c r="AU280" s="142" t="s">
        <v>85</v>
      </c>
      <c r="AY280" s="16" t="s">
        <v>161</v>
      </c>
      <c r="BE280" s="143">
        <f t="shared" si="54"/>
        <v>190</v>
      </c>
      <c r="BF280" s="143">
        <f t="shared" si="55"/>
        <v>0</v>
      </c>
      <c r="BG280" s="143">
        <f t="shared" si="56"/>
        <v>0</v>
      </c>
      <c r="BH280" s="143">
        <f t="shared" si="57"/>
        <v>0</v>
      </c>
      <c r="BI280" s="143">
        <f t="shared" si="58"/>
        <v>0</v>
      </c>
      <c r="BJ280" s="16" t="s">
        <v>85</v>
      </c>
      <c r="BK280" s="143">
        <f t="shared" si="59"/>
        <v>190</v>
      </c>
      <c r="BL280" s="16" t="s">
        <v>244</v>
      </c>
      <c r="BM280" s="142" t="s">
        <v>1803</v>
      </c>
    </row>
    <row r="281" spans="2:65" s="1" customFormat="1" ht="33" customHeight="1">
      <c r="B281" s="31"/>
      <c r="C281" s="173" t="s">
        <v>1154</v>
      </c>
      <c r="D281" s="173" t="s">
        <v>614</v>
      </c>
      <c r="E281" s="174" t="s">
        <v>3514</v>
      </c>
      <c r="F281" s="175" t="s">
        <v>3453</v>
      </c>
      <c r="G281" s="176" t="s">
        <v>3354</v>
      </c>
      <c r="H281" s="177">
        <v>2</v>
      </c>
      <c r="I281" s="136">
        <v>437</v>
      </c>
      <c r="J281" s="178">
        <f t="shared" si="50"/>
        <v>874</v>
      </c>
      <c r="K281" s="175" t="s">
        <v>1</v>
      </c>
      <c r="L281" s="179"/>
      <c r="M281" s="180" t="s">
        <v>1</v>
      </c>
      <c r="N281" s="181" t="s">
        <v>42</v>
      </c>
      <c r="P281" s="140">
        <f t="shared" si="51"/>
        <v>0</v>
      </c>
      <c r="Q281" s="140">
        <v>1.3999999999999999E-4</v>
      </c>
      <c r="R281" s="140">
        <f t="shared" si="52"/>
        <v>2.7999999999999998E-4</v>
      </c>
      <c r="S281" s="140">
        <v>0</v>
      </c>
      <c r="T281" s="141">
        <f t="shared" si="53"/>
        <v>0</v>
      </c>
      <c r="AR281" s="142" t="s">
        <v>317</v>
      </c>
      <c r="AT281" s="142" t="s">
        <v>614</v>
      </c>
      <c r="AU281" s="142" t="s">
        <v>85</v>
      </c>
      <c r="AY281" s="16" t="s">
        <v>161</v>
      </c>
      <c r="BE281" s="143">
        <f t="shared" si="54"/>
        <v>874</v>
      </c>
      <c r="BF281" s="143">
        <f t="shared" si="55"/>
        <v>0</v>
      </c>
      <c r="BG281" s="143">
        <f t="shared" si="56"/>
        <v>0</v>
      </c>
      <c r="BH281" s="143">
        <f t="shared" si="57"/>
        <v>0</v>
      </c>
      <c r="BI281" s="143">
        <f t="shared" si="58"/>
        <v>0</v>
      </c>
      <c r="BJ281" s="16" t="s">
        <v>85</v>
      </c>
      <c r="BK281" s="143">
        <f t="shared" si="59"/>
        <v>874</v>
      </c>
      <c r="BL281" s="16" t="s">
        <v>244</v>
      </c>
      <c r="BM281" s="142" t="s">
        <v>1811</v>
      </c>
    </row>
    <row r="282" spans="2:65" s="1" customFormat="1" ht="16.5" customHeight="1">
      <c r="B282" s="31"/>
      <c r="C282" s="131" t="s">
        <v>1159</v>
      </c>
      <c r="D282" s="131" t="s">
        <v>164</v>
      </c>
      <c r="E282" s="132" t="s">
        <v>3515</v>
      </c>
      <c r="F282" s="133" t="s">
        <v>3369</v>
      </c>
      <c r="G282" s="134" t="s">
        <v>1852</v>
      </c>
      <c r="H282" s="135">
        <v>10</v>
      </c>
      <c r="I282" s="136">
        <v>14.25</v>
      </c>
      <c r="J282" s="137">
        <f t="shared" si="50"/>
        <v>142.5</v>
      </c>
      <c r="K282" s="133" t="s">
        <v>1</v>
      </c>
      <c r="L282" s="31"/>
      <c r="M282" s="138" t="s">
        <v>1</v>
      </c>
      <c r="N282" s="139" t="s">
        <v>42</v>
      </c>
      <c r="P282" s="140">
        <f t="shared" si="51"/>
        <v>0</v>
      </c>
      <c r="Q282" s="140">
        <v>0</v>
      </c>
      <c r="R282" s="140">
        <f t="shared" si="52"/>
        <v>0</v>
      </c>
      <c r="S282" s="140">
        <v>0</v>
      </c>
      <c r="T282" s="141">
        <f t="shared" si="53"/>
        <v>0</v>
      </c>
      <c r="AR282" s="142" t="s">
        <v>244</v>
      </c>
      <c r="AT282" s="142" t="s">
        <v>164</v>
      </c>
      <c r="AU282" s="142" t="s">
        <v>85</v>
      </c>
      <c r="AY282" s="16" t="s">
        <v>161</v>
      </c>
      <c r="BE282" s="143">
        <f t="shared" si="54"/>
        <v>142.5</v>
      </c>
      <c r="BF282" s="143">
        <f t="shared" si="55"/>
        <v>0</v>
      </c>
      <c r="BG282" s="143">
        <f t="shared" si="56"/>
        <v>0</v>
      </c>
      <c r="BH282" s="143">
        <f t="shared" si="57"/>
        <v>0</v>
      </c>
      <c r="BI282" s="143">
        <f t="shared" si="58"/>
        <v>0</v>
      </c>
      <c r="BJ282" s="16" t="s">
        <v>85</v>
      </c>
      <c r="BK282" s="143">
        <f t="shared" si="59"/>
        <v>142.5</v>
      </c>
      <c r="BL282" s="16" t="s">
        <v>244</v>
      </c>
      <c r="BM282" s="142" t="s">
        <v>1819</v>
      </c>
    </row>
    <row r="283" spans="2:65" s="1" customFormat="1" ht="16.5" customHeight="1">
      <c r="B283" s="31"/>
      <c r="C283" s="173" t="s">
        <v>1164</v>
      </c>
      <c r="D283" s="173" t="s">
        <v>614</v>
      </c>
      <c r="E283" s="174" t="s">
        <v>3516</v>
      </c>
      <c r="F283" s="175" t="s">
        <v>3369</v>
      </c>
      <c r="G283" s="176" t="s">
        <v>1852</v>
      </c>
      <c r="H283" s="177">
        <v>10</v>
      </c>
      <c r="I283" s="136">
        <v>47.5</v>
      </c>
      <c r="J283" s="178">
        <f t="shared" si="50"/>
        <v>475</v>
      </c>
      <c r="K283" s="175" t="s">
        <v>1</v>
      </c>
      <c r="L283" s="179"/>
      <c r="M283" s="180" t="s">
        <v>1</v>
      </c>
      <c r="N283" s="181" t="s">
        <v>42</v>
      </c>
      <c r="P283" s="140">
        <f t="shared" si="51"/>
        <v>0</v>
      </c>
      <c r="Q283" s="140">
        <v>0</v>
      </c>
      <c r="R283" s="140">
        <f t="shared" si="52"/>
        <v>0</v>
      </c>
      <c r="S283" s="140">
        <v>0</v>
      </c>
      <c r="T283" s="141">
        <f t="shared" si="53"/>
        <v>0</v>
      </c>
      <c r="AR283" s="142" t="s">
        <v>317</v>
      </c>
      <c r="AT283" s="142" t="s">
        <v>614</v>
      </c>
      <c r="AU283" s="142" t="s">
        <v>85</v>
      </c>
      <c r="AY283" s="16" t="s">
        <v>161</v>
      </c>
      <c r="BE283" s="143">
        <f t="shared" si="54"/>
        <v>475</v>
      </c>
      <c r="BF283" s="143">
        <f t="shared" si="55"/>
        <v>0</v>
      </c>
      <c r="BG283" s="143">
        <f t="shared" si="56"/>
        <v>0</v>
      </c>
      <c r="BH283" s="143">
        <f t="shared" si="57"/>
        <v>0</v>
      </c>
      <c r="BI283" s="143">
        <f t="shared" si="58"/>
        <v>0</v>
      </c>
      <c r="BJ283" s="16" t="s">
        <v>85</v>
      </c>
      <c r="BK283" s="143">
        <f t="shared" si="59"/>
        <v>475</v>
      </c>
      <c r="BL283" s="16" t="s">
        <v>244</v>
      </c>
      <c r="BM283" s="142" t="s">
        <v>1827</v>
      </c>
    </row>
    <row r="284" spans="2:65" s="11" customFormat="1" ht="22.9" customHeight="1">
      <c r="B284" s="119"/>
      <c r="D284" s="120" t="s">
        <v>76</v>
      </c>
      <c r="E284" s="129" t="s">
        <v>195</v>
      </c>
      <c r="F284" s="129" t="s">
        <v>3517</v>
      </c>
      <c r="I284" s="122"/>
      <c r="J284" s="130">
        <f>BK284</f>
        <v>0</v>
      </c>
      <c r="L284" s="119"/>
      <c r="M284" s="124"/>
      <c r="P284" s="125">
        <v>0</v>
      </c>
      <c r="R284" s="125">
        <v>0</v>
      </c>
      <c r="T284" s="126">
        <v>0</v>
      </c>
      <c r="AR284" s="120" t="s">
        <v>87</v>
      </c>
      <c r="AT284" s="127" t="s">
        <v>76</v>
      </c>
      <c r="AU284" s="127" t="s">
        <v>85</v>
      </c>
      <c r="AY284" s="120" t="s">
        <v>161</v>
      </c>
      <c r="BK284" s="128">
        <v>0</v>
      </c>
    </row>
    <row r="285" spans="2:65" s="11" customFormat="1" ht="25.9" customHeight="1">
      <c r="B285" s="119"/>
      <c r="D285" s="120" t="s">
        <v>76</v>
      </c>
      <c r="E285" s="121" t="s">
        <v>3518</v>
      </c>
      <c r="F285" s="121" t="s">
        <v>3261</v>
      </c>
      <c r="I285" s="122"/>
      <c r="J285" s="123">
        <f>BK285</f>
        <v>45600</v>
      </c>
      <c r="L285" s="119"/>
      <c r="M285" s="124"/>
      <c r="P285" s="125">
        <f>SUM(P286:P292)</f>
        <v>0</v>
      </c>
      <c r="R285" s="125">
        <f>SUM(R286:R292)</f>
        <v>0</v>
      </c>
      <c r="T285" s="126">
        <f>SUM(T286:T292)</f>
        <v>0</v>
      </c>
      <c r="AR285" s="120" t="s">
        <v>87</v>
      </c>
      <c r="AT285" s="127" t="s">
        <v>76</v>
      </c>
      <c r="AU285" s="127" t="s">
        <v>77</v>
      </c>
      <c r="AY285" s="120" t="s">
        <v>161</v>
      </c>
      <c r="BK285" s="128">
        <f>SUM(BK286:BK292)</f>
        <v>45600</v>
      </c>
    </row>
    <row r="286" spans="2:65" s="1" customFormat="1" ht="16.5" customHeight="1">
      <c r="B286" s="31"/>
      <c r="C286" s="131" t="s">
        <v>1168</v>
      </c>
      <c r="D286" s="131" t="s">
        <v>164</v>
      </c>
      <c r="E286" s="132" t="s">
        <v>3519</v>
      </c>
      <c r="F286" s="133" t="s">
        <v>3520</v>
      </c>
      <c r="G286" s="134" t="s">
        <v>2983</v>
      </c>
      <c r="H286" s="135">
        <v>1</v>
      </c>
      <c r="I286" s="136">
        <v>7600</v>
      </c>
      <c r="J286" s="137">
        <f t="shared" ref="J286:J291" si="60">ROUND(I286*H286,2)</f>
        <v>7600</v>
      </c>
      <c r="K286" s="133" t="s">
        <v>1</v>
      </c>
      <c r="L286" s="31"/>
      <c r="M286" s="138" t="s">
        <v>1</v>
      </c>
      <c r="N286" s="139" t="s">
        <v>42</v>
      </c>
      <c r="P286" s="140">
        <f t="shared" ref="P286:P291" si="61">O286*H286</f>
        <v>0</v>
      </c>
      <c r="Q286" s="140">
        <v>0</v>
      </c>
      <c r="R286" s="140">
        <f t="shared" ref="R286:R291" si="62">Q286*H286</f>
        <v>0</v>
      </c>
      <c r="S286" s="140">
        <v>0</v>
      </c>
      <c r="T286" s="141">
        <f t="shared" ref="T286:T291" si="63">S286*H286</f>
        <v>0</v>
      </c>
      <c r="AR286" s="142" t="s">
        <v>244</v>
      </c>
      <c r="AT286" s="142" t="s">
        <v>164</v>
      </c>
      <c r="AU286" s="142" t="s">
        <v>85</v>
      </c>
      <c r="AY286" s="16" t="s">
        <v>161</v>
      </c>
      <c r="BE286" s="143">
        <f t="shared" ref="BE286:BE291" si="64">IF(N286="základní",J286,0)</f>
        <v>7600</v>
      </c>
      <c r="BF286" s="143">
        <f t="shared" ref="BF286:BF291" si="65">IF(N286="snížená",J286,0)</f>
        <v>0</v>
      </c>
      <c r="BG286" s="143">
        <f t="shared" ref="BG286:BG291" si="66">IF(N286="zákl. přenesená",J286,0)</f>
        <v>0</v>
      </c>
      <c r="BH286" s="143">
        <f t="shared" ref="BH286:BH291" si="67">IF(N286="sníž. přenesená",J286,0)</f>
        <v>0</v>
      </c>
      <c r="BI286" s="143">
        <f t="shared" ref="BI286:BI291" si="68">IF(N286="nulová",J286,0)</f>
        <v>0</v>
      </c>
      <c r="BJ286" s="16" t="s">
        <v>85</v>
      </c>
      <c r="BK286" s="143">
        <f t="shared" ref="BK286:BK291" si="69">ROUND(I286*H286,2)</f>
        <v>7600</v>
      </c>
      <c r="BL286" s="16" t="s">
        <v>244</v>
      </c>
      <c r="BM286" s="142" t="s">
        <v>1836</v>
      </c>
    </row>
    <row r="287" spans="2:65" s="1" customFormat="1" ht="24.2" customHeight="1">
      <c r="B287" s="31"/>
      <c r="C287" s="131" t="s">
        <v>1173</v>
      </c>
      <c r="D287" s="131" t="s">
        <v>164</v>
      </c>
      <c r="E287" s="132" t="s">
        <v>3521</v>
      </c>
      <c r="F287" s="133" t="s">
        <v>3522</v>
      </c>
      <c r="G287" s="134" t="s">
        <v>2983</v>
      </c>
      <c r="H287" s="135">
        <v>1</v>
      </c>
      <c r="I287" s="136">
        <v>9500</v>
      </c>
      <c r="J287" s="137">
        <f t="shared" si="60"/>
        <v>9500</v>
      </c>
      <c r="K287" s="133" t="s">
        <v>1</v>
      </c>
      <c r="L287" s="31"/>
      <c r="M287" s="138" t="s">
        <v>1</v>
      </c>
      <c r="N287" s="139" t="s">
        <v>42</v>
      </c>
      <c r="P287" s="140">
        <f t="shared" si="61"/>
        <v>0</v>
      </c>
      <c r="Q287" s="140">
        <v>0</v>
      </c>
      <c r="R287" s="140">
        <f t="shared" si="62"/>
        <v>0</v>
      </c>
      <c r="S287" s="140">
        <v>0</v>
      </c>
      <c r="T287" s="141">
        <f t="shared" si="63"/>
        <v>0</v>
      </c>
      <c r="AR287" s="142" t="s">
        <v>244</v>
      </c>
      <c r="AT287" s="142" t="s">
        <v>164</v>
      </c>
      <c r="AU287" s="142" t="s">
        <v>85</v>
      </c>
      <c r="AY287" s="16" t="s">
        <v>161</v>
      </c>
      <c r="BE287" s="143">
        <f t="shared" si="64"/>
        <v>9500</v>
      </c>
      <c r="BF287" s="143">
        <f t="shared" si="65"/>
        <v>0</v>
      </c>
      <c r="BG287" s="143">
        <f t="shared" si="66"/>
        <v>0</v>
      </c>
      <c r="BH287" s="143">
        <f t="shared" si="67"/>
        <v>0</v>
      </c>
      <c r="BI287" s="143">
        <f t="shared" si="68"/>
        <v>0</v>
      </c>
      <c r="BJ287" s="16" t="s">
        <v>85</v>
      </c>
      <c r="BK287" s="143">
        <f t="shared" si="69"/>
        <v>9500</v>
      </c>
      <c r="BL287" s="16" t="s">
        <v>244</v>
      </c>
      <c r="BM287" s="142" t="s">
        <v>1845</v>
      </c>
    </row>
    <row r="288" spans="2:65" s="1" customFormat="1" ht="24.2" customHeight="1">
      <c r="B288" s="31"/>
      <c r="C288" s="131" t="s">
        <v>1179</v>
      </c>
      <c r="D288" s="131" t="s">
        <v>164</v>
      </c>
      <c r="E288" s="132" t="s">
        <v>3523</v>
      </c>
      <c r="F288" s="133" t="s">
        <v>3524</v>
      </c>
      <c r="G288" s="134" t="s">
        <v>2983</v>
      </c>
      <c r="H288" s="135">
        <v>1</v>
      </c>
      <c r="I288" s="136">
        <v>9500</v>
      </c>
      <c r="J288" s="137">
        <f t="shared" si="60"/>
        <v>9500</v>
      </c>
      <c r="K288" s="133" t="s">
        <v>1</v>
      </c>
      <c r="L288" s="31"/>
      <c r="M288" s="138" t="s">
        <v>1</v>
      </c>
      <c r="N288" s="139" t="s">
        <v>42</v>
      </c>
      <c r="P288" s="140">
        <f t="shared" si="61"/>
        <v>0</v>
      </c>
      <c r="Q288" s="140">
        <v>0</v>
      </c>
      <c r="R288" s="140">
        <f t="shared" si="62"/>
        <v>0</v>
      </c>
      <c r="S288" s="140">
        <v>0</v>
      </c>
      <c r="T288" s="141">
        <f t="shared" si="63"/>
        <v>0</v>
      </c>
      <c r="AR288" s="142" t="s">
        <v>244</v>
      </c>
      <c r="AT288" s="142" t="s">
        <v>164</v>
      </c>
      <c r="AU288" s="142" t="s">
        <v>85</v>
      </c>
      <c r="AY288" s="16" t="s">
        <v>161</v>
      </c>
      <c r="BE288" s="143">
        <f t="shared" si="64"/>
        <v>9500</v>
      </c>
      <c r="BF288" s="143">
        <f t="shared" si="65"/>
        <v>0</v>
      </c>
      <c r="BG288" s="143">
        <f t="shared" si="66"/>
        <v>0</v>
      </c>
      <c r="BH288" s="143">
        <f t="shared" si="67"/>
        <v>0</v>
      </c>
      <c r="BI288" s="143">
        <f t="shared" si="68"/>
        <v>0</v>
      </c>
      <c r="BJ288" s="16" t="s">
        <v>85</v>
      </c>
      <c r="BK288" s="143">
        <f t="shared" si="69"/>
        <v>9500</v>
      </c>
      <c r="BL288" s="16" t="s">
        <v>244</v>
      </c>
      <c r="BM288" s="142" t="s">
        <v>1855</v>
      </c>
    </row>
    <row r="289" spans="2:65" s="1" customFormat="1" ht="21.75" customHeight="1">
      <c r="B289" s="31"/>
      <c r="C289" s="131" t="s">
        <v>1183</v>
      </c>
      <c r="D289" s="131" t="s">
        <v>164</v>
      </c>
      <c r="E289" s="132" t="s">
        <v>3525</v>
      </c>
      <c r="F289" s="133" t="s">
        <v>3526</v>
      </c>
      <c r="G289" s="134" t="s">
        <v>2983</v>
      </c>
      <c r="H289" s="135">
        <v>1</v>
      </c>
      <c r="I289" s="136">
        <v>4750</v>
      </c>
      <c r="J289" s="137">
        <f t="shared" si="60"/>
        <v>4750</v>
      </c>
      <c r="K289" s="133" t="s">
        <v>1</v>
      </c>
      <c r="L289" s="31"/>
      <c r="M289" s="138" t="s">
        <v>1</v>
      </c>
      <c r="N289" s="139" t="s">
        <v>42</v>
      </c>
      <c r="P289" s="140">
        <f t="shared" si="61"/>
        <v>0</v>
      </c>
      <c r="Q289" s="140">
        <v>0</v>
      </c>
      <c r="R289" s="140">
        <f t="shared" si="62"/>
        <v>0</v>
      </c>
      <c r="S289" s="140">
        <v>0</v>
      </c>
      <c r="T289" s="141">
        <f t="shared" si="63"/>
        <v>0</v>
      </c>
      <c r="AR289" s="142" t="s">
        <v>244</v>
      </c>
      <c r="AT289" s="142" t="s">
        <v>164</v>
      </c>
      <c r="AU289" s="142" t="s">
        <v>85</v>
      </c>
      <c r="AY289" s="16" t="s">
        <v>161</v>
      </c>
      <c r="BE289" s="143">
        <f t="shared" si="64"/>
        <v>4750</v>
      </c>
      <c r="BF289" s="143">
        <f t="shared" si="65"/>
        <v>0</v>
      </c>
      <c r="BG289" s="143">
        <f t="shared" si="66"/>
        <v>0</v>
      </c>
      <c r="BH289" s="143">
        <f t="shared" si="67"/>
        <v>0</v>
      </c>
      <c r="BI289" s="143">
        <f t="shared" si="68"/>
        <v>0</v>
      </c>
      <c r="BJ289" s="16" t="s">
        <v>85</v>
      </c>
      <c r="BK289" s="143">
        <f t="shared" si="69"/>
        <v>4750</v>
      </c>
      <c r="BL289" s="16" t="s">
        <v>244</v>
      </c>
      <c r="BM289" s="142" t="s">
        <v>1865</v>
      </c>
    </row>
    <row r="290" spans="2:65" s="1" customFormat="1" ht="21.75" customHeight="1">
      <c r="B290" s="31"/>
      <c r="C290" s="131" t="s">
        <v>1187</v>
      </c>
      <c r="D290" s="131" t="s">
        <v>164</v>
      </c>
      <c r="E290" s="132" t="s">
        <v>3527</v>
      </c>
      <c r="F290" s="133" t="s">
        <v>3528</v>
      </c>
      <c r="G290" s="134" t="s">
        <v>2983</v>
      </c>
      <c r="H290" s="135">
        <v>1</v>
      </c>
      <c r="I290" s="136">
        <v>4750</v>
      </c>
      <c r="J290" s="137">
        <f t="shared" si="60"/>
        <v>4750</v>
      </c>
      <c r="K290" s="133" t="s">
        <v>1</v>
      </c>
      <c r="L290" s="31"/>
      <c r="M290" s="138" t="s">
        <v>1</v>
      </c>
      <c r="N290" s="139" t="s">
        <v>42</v>
      </c>
      <c r="P290" s="140">
        <f t="shared" si="61"/>
        <v>0</v>
      </c>
      <c r="Q290" s="140">
        <v>0</v>
      </c>
      <c r="R290" s="140">
        <f t="shared" si="62"/>
        <v>0</v>
      </c>
      <c r="S290" s="140">
        <v>0</v>
      </c>
      <c r="T290" s="141">
        <f t="shared" si="63"/>
        <v>0</v>
      </c>
      <c r="AR290" s="142" t="s">
        <v>244</v>
      </c>
      <c r="AT290" s="142" t="s">
        <v>164</v>
      </c>
      <c r="AU290" s="142" t="s">
        <v>85</v>
      </c>
      <c r="AY290" s="16" t="s">
        <v>161</v>
      </c>
      <c r="BE290" s="143">
        <f t="shared" si="64"/>
        <v>4750</v>
      </c>
      <c r="BF290" s="143">
        <f t="shared" si="65"/>
        <v>0</v>
      </c>
      <c r="BG290" s="143">
        <f t="shared" si="66"/>
        <v>0</v>
      </c>
      <c r="BH290" s="143">
        <f t="shared" si="67"/>
        <v>0</v>
      </c>
      <c r="BI290" s="143">
        <f t="shared" si="68"/>
        <v>0</v>
      </c>
      <c r="BJ290" s="16" t="s">
        <v>85</v>
      </c>
      <c r="BK290" s="143">
        <f t="shared" si="69"/>
        <v>4750</v>
      </c>
      <c r="BL290" s="16" t="s">
        <v>244</v>
      </c>
      <c r="BM290" s="142" t="s">
        <v>1877</v>
      </c>
    </row>
    <row r="291" spans="2:65" s="1" customFormat="1" ht="24.2" customHeight="1">
      <c r="B291" s="31"/>
      <c r="C291" s="131" t="s">
        <v>1192</v>
      </c>
      <c r="D291" s="131" t="s">
        <v>164</v>
      </c>
      <c r="E291" s="132" t="s">
        <v>3529</v>
      </c>
      <c r="F291" s="133" t="s">
        <v>3530</v>
      </c>
      <c r="G291" s="134" t="s">
        <v>2983</v>
      </c>
      <c r="H291" s="135">
        <v>1</v>
      </c>
      <c r="I291" s="136">
        <v>9500</v>
      </c>
      <c r="J291" s="137">
        <f t="shared" si="60"/>
        <v>9500</v>
      </c>
      <c r="K291" s="133" t="s">
        <v>1</v>
      </c>
      <c r="L291" s="31"/>
      <c r="M291" s="138" t="s">
        <v>1</v>
      </c>
      <c r="N291" s="139" t="s">
        <v>42</v>
      </c>
      <c r="P291" s="140">
        <f t="shared" si="61"/>
        <v>0</v>
      </c>
      <c r="Q291" s="140">
        <v>0</v>
      </c>
      <c r="R291" s="140">
        <f t="shared" si="62"/>
        <v>0</v>
      </c>
      <c r="S291" s="140">
        <v>0</v>
      </c>
      <c r="T291" s="141">
        <f t="shared" si="63"/>
        <v>0</v>
      </c>
      <c r="AR291" s="142" t="s">
        <v>244</v>
      </c>
      <c r="AT291" s="142" t="s">
        <v>164</v>
      </c>
      <c r="AU291" s="142" t="s">
        <v>85</v>
      </c>
      <c r="AY291" s="16" t="s">
        <v>161</v>
      </c>
      <c r="BE291" s="143">
        <f t="shared" si="64"/>
        <v>9500</v>
      </c>
      <c r="BF291" s="143">
        <f t="shared" si="65"/>
        <v>0</v>
      </c>
      <c r="BG291" s="143">
        <f t="shared" si="66"/>
        <v>0</v>
      </c>
      <c r="BH291" s="143">
        <f t="shared" si="67"/>
        <v>0</v>
      </c>
      <c r="BI291" s="143">
        <f t="shared" si="68"/>
        <v>0</v>
      </c>
      <c r="BJ291" s="16" t="s">
        <v>85</v>
      </c>
      <c r="BK291" s="143">
        <f t="shared" si="69"/>
        <v>9500</v>
      </c>
      <c r="BL291" s="16" t="s">
        <v>244</v>
      </c>
      <c r="BM291" s="142" t="s">
        <v>1886</v>
      </c>
    </row>
    <row r="292" spans="2:65" s="11" customFormat="1" ht="22.9" customHeight="1">
      <c r="B292" s="119"/>
      <c r="D292" s="120" t="s">
        <v>76</v>
      </c>
      <c r="E292" s="129" t="s">
        <v>200</v>
      </c>
      <c r="F292" s="129" t="s">
        <v>3531</v>
      </c>
      <c r="I292" s="122"/>
      <c r="J292" s="130">
        <f>BK292</f>
        <v>0</v>
      </c>
      <c r="L292" s="119"/>
      <c r="M292" s="183"/>
      <c r="N292" s="184"/>
      <c r="O292" s="184"/>
      <c r="P292" s="185">
        <v>0</v>
      </c>
      <c r="Q292" s="184"/>
      <c r="R292" s="185">
        <v>0</v>
      </c>
      <c r="S292" s="184"/>
      <c r="T292" s="186">
        <v>0</v>
      </c>
      <c r="AR292" s="120" t="s">
        <v>87</v>
      </c>
      <c r="AT292" s="127" t="s">
        <v>76</v>
      </c>
      <c r="AU292" s="127" t="s">
        <v>85</v>
      </c>
      <c r="AY292" s="120" t="s">
        <v>161</v>
      </c>
      <c r="BK292" s="128">
        <v>0</v>
      </c>
    </row>
    <row r="293" spans="2:65" s="1" customFormat="1" ht="6.95" customHeight="1">
      <c r="B293" s="43"/>
      <c r="C293" s="44"/>
      <c r="D293" s="44"/>
      <c r="E293" s="44"/>
      <c r="F293" s="44"/>
      <c r="G293" s="44"/>
      <c r="H293" s="44"/>
      <c r="I293" s="44"/>
      <c r="J293" s="44"/>
      <c r="K293" s="44"/>
      <c r="L293" s="31"/>
    </row>
  </sheetData>
  <sheetProtection algorithmName="SHA-512" hashValue="JiHnAxEWYYY8wiCcDAbCJra7w7T3tC+o4Y6UODKWdhh75IyB15G1FgZoHKE7khCL7VjGlE5UGzNEaMc2ZGmQ6A==" saltValue="MayuQvOEPuOc6oiO8Ra6YfEyl/81AkvDHmp3Fp2cv4WWEI7zp8JTCqn2zb5AUUazpLOPOcg3SQm0NGSAhzDaAg==" spinCount="100000" sheet="1" objects="1" scenarios="1" formatColumns="0" formatRows="0" autoFilter="0"/>
  <autoFilter ref="C129:K292" xr:uid="{00000000-0009-0000-0000-000006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3"/>
  <sheetViews>
    <sheetView showGridLines="0" workbookViewId="0">
      <selection activeCell="W9" sqref="W8:W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105</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3532</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ROUND(J123, 2)</f>
        <v>197297</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ROUND((SUM(BE123:BE232)),  2)</f>
        <v>197297</v>
      </c>
      <c r="I33" s="91">
        <v>0.21</v>
      </c>
      <c r="J33" s="90">
        <f>ROUND(((SUM(BE123:BE232))*I33),  2)</f>
        <v>41432.370000000003</v>
      </c>
      <c r="L33" s="31"/>
    </row>
    <row r="34" spans="2:12" s="1" customFormat="1" ht="14.45" customHeight="1">
      <c r="B34" s="31"/>
      <c r="E34" s="26" t="s">
        <v>43</v>
      </c>
      <c r="F34" s="90">
        <f>ROUND((SUM(BF123:BF232)),  2)</f>
        <v>0</v>
      </c>
      <c r="I34" s="91">
        <v>0.15</v>
      </c>
      <c r="J34" s="90">
        <f>ROUND(((SUM(BF123:BF232))*I34),  2)</f>
        <v>0</v>
      </c>
      <c r="L34" s="31"/>
    </row>
    <row r="35" spans="2:12" s="1" customFormat="1" ht="14.45" hidden="1" customHeight="1">
      <c r="B35" s="31"/>
      <c r="E35" s="26" t="s">
        <v>44</v>
      </c>
      <c r="F35" s="90">
        <f>ROUND((SUM(BG123:BG232)),  2)</f>
        <v>0</v>
      </c>
      <c r="I35" s="91">
        <v>0.21</v>
      </c>
      <c r="J35" s="90">
        <f>0</f>
        <v>0</v>
      </c>
      <c r="L35" s="31"/>
    </row>
    <row r="36" spans="2:12" s="1" customFormat="1" ht="14.45" hidden="1" customHeight="1">
      <c r="B36" s="31"/>
      <c r="E36" s="26" t="s">
        <v>45</v>
      </c>
      <c r="F36" s="90">
        <f>ROUND((SUM(BH123:BH232)),  2)</f>
        <v>0</v>
      </c>
      <c r="I36" s="91">
        <v>0.15</v>
      </c>
      <c r="J36" s="90">
        <f>0</f>
        <v>0</v>
      </c>
      <c r="L36" s="31"/>
    </row>
    <row r="37" spans="2:12" s="1" customFormat="1" ht="14.45" hidden="1" customHeight="1">
      <c r="B37" s="31"/>
      <c r="E37" s="26" t="s">
        <v>46</v>
      </c>
      <c r="F37" s="90">
        <f>ROUND((SUM(BI123:BI232)),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238729.37</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01- 7-OBJEKT HZ - MaR</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J123</f>
        <v>197297</v>
      </c>
      <c r="L96" s="31"/>
      <c r="AU96" s="16" t="s">
        <v>134</v>
      </c>
    </row>
    <row r="97" spans="2:12" s="8" customFormat="1" ht="24.95" hidden="1" customHeight="1">
      <c r="B97" s="103"/>
      <c r="D97" s="104" t="s">
        <v>3533</v>
      </c>
      <c r="E97" s="105"/>
      <c r="F97" s="105"/>
      <c r="G97" s="105"/>
      <c r="H97" s="105"/>
      <c r="I97" s="105"/>
      <c r="J97" s="106">
        <f>J124</f>
        <v>81720</v>
      </c>
      <c r="L97" s="103"/>
    </row>
    <row r="98" spans="2:12" s="8" customFormat="1" ht="24.95" hidden="1" customHeight="1">
      <c r="B98" s="103"/>
      <c r="D98" s="104" t="s">
        <v>3534</v>
      </c>
      <c r="E98" s="105"/>
      <c r="F98" s="105"/>
      <c r="G98" s="105"/>
      <c r="H98" s="105"/>
      <c r="I98" s="105"/>
      <c r="J98" s="106">
        <f>J147</f>
        <v>25560</v>
      </c>
      <c r="L98" s="103"/>
    </row>
    <row r="99" spans="2:12" s="9" customFormat="1" ht="19.899999999999999" hidden="1" customHeight="1">
      <c r="B99" s="107"/>
      <c r="D99" s="108" t="s">
        <v>3535</v>
      </c>
      <c r="E99" s="109"/>
      <c r="F99" s="109"/>
      <c r="G99" s="109"/>
      <c r="H99" s="109"/>
      <c r="I99" s="109"/>
      <c r="J99" s="110">
        <f>J165</f>
        <v>0</v>
      </c>
      <c r="L99" s="107"/>
    </row>
    <row r="100" spans="2:12" s="8" customFormat="1" ht="24.95" hidden="1" customHeight="1">
      <c r="B100" s="103"/>
      <c r="D100" s="104" t="s">
        <v>3536</v>
      </c>
      <c r="E100" s="105"/>
      <c r="F100" s="105"/>
      <c r="G100" s="105"/>
      <c r="H100" s="105"/>
      <c r="I100" s="105"/>
      <c r="J100" s="106">
        <f>J166</f>
        <v>41021</v>
      </c>
      <c r="L100" s="103"/>
    </row>
    <row r="101" spans="2:12" s="9" customFormat="1" ht="19.899999999999999" hidden="1" customHeight="1">
      <c r="B101" s="107"/>
      <c r="D101" s="108" t="s">
        <v>3537</v>
      </c>
      <c r="E101" s="109"/>
      <c r="F101" s="109"/>
      <c r="G101" s="109"/>
      <c r="H101" s="109"/>
      <c r="I101" s="109"/>
      <c r="J101" s="110">
        <f>J197</f>
        <v>0</v>
      </c>
      <c r="L101" s="107"/>
    </row>
    <row r="102" spans="2:12" s="8" customFormat="1" ht="24.95" hidden="1" customHeight="1">
      <c r="B102" s="103"/>
      <c r="D102" s="104" t="s">
        <v>3538</v>
      </c>
      <c r="E102" s="105"/>
      <c r="F102" s="105"/>
      <c r="G102" s="105"/>
      <c r="H102" s="105"/>
      <c r="I102" s="105"/>
      <c r="J102" s="106">
        <f>J198</f>
        <v>48996</v>
      </c>
      <c r="L102" s="103"/>
    </row>
    <row r="103" spans="2:12" s="9" customFormat="1" ht="19.899999999999999" hidden="1" customHeight="1">
      <c r="B103" s="107"/>
      <c r="D103" s="108" t="s">
        <v>3539</v>
      </c>
      <c r="E103" s="109"/>
      <c r="F103" s="109"/>
      <c r="G103" s="109"/>
      <c r="H103" s="109"/>
      <c r="I103" s="109"/>
      <c r="J103" s="110">
        <f>J232</f>
        <v>0</v>
      </c>
      <c r="L103" s="107"/>
    </row>
    <row r="104" spans="2:12" s="1" customFormat="1" ht="21.75" hidden="1" customHeight="1">
      <c r="B104" s="31"/>
      <c r="L104" s="31"/>
    </row>
    <row r="105" spans="2:12" s="1" customFormat="1" ht="6.95" hidden="1" customHeight="1">
      <c r="B105" s="43"/>
      <c r="C105" s="44"/>
      <c r="D105" s="44"/>
      <c r="E105" s="44"/>
      <c r="F105" s="44"/>
      <c r="G105" s="44"/>
      <c r="H105" s="44"/>
      <c r="I105" s="44"/>
      <c r="J105" s="44"/>
      <c r="K105" s="44"/>
      <c r="L105" s="31"/>
    </row>
    <row r="106" spans="2:12" hidden="1"/>
    <row r="107" spans="2:12" hidden="1"/>
    <row r="108" spans="2:12" hidden="1"/>
    <row r="109" spans="2:12" s="1" customFormat="1" ht="6.95" customHeight="1">
      <c r="B109" s="45"/>
      <c r="C109" s="46"/>
      <c r="D109" s="46"/>
      <c r="E109" s="46"/>
      <c r="F109" s="46"/>
      <c r="G109" s="46"/>
      <c r="H109" s="46"/>
      <c r="I109" s="46"/>
      <c r="J109" s="46"/>
      <c r="K109" s="46"/>
      <c r="L109" s="31"/>
    </row>
    <row r="110" spans="2:12" s="1" customFormat="1" ht="24.95" customHeight="1">
      <c r="B110" s="31"/>
      <c r="C110" s="20" t="s">
        <v>146</v>
      </c>
      <c r="L110" s="31"/>
    </row>
    <row r="111" spans="2:12" s="1" customFormat="1" ht="6.95" customHeight="1">
      <c r="B111" s="31"/>
      <c r="L111" s="31"/>
    </row>
    <row r="112" spans="2:12" s="1" customFormat="1" ht="12" customHeight="1">
      <c r="B112" s="31"/>
      <c r="C112" s="26" t="s">
        <v>16</v>
      </c>
      <c r="L112" s="31"/>
    </row>
    <row r="113" spans="2:65" s="1" customFormat="1" ht="26.25" customHeight="1">
      <c r="B113" s="31"/>
      <c r="E113" s="228" t="str">
        <f>E7</f>
        <v>STAVEBNÍ ÚPRAVY HASIČSKÉ ZBROJNICE HEŘMANICE - SLEZSKÁ OSTRAVA</v>
      </c>
      <c r="F113" s="229"/>
      <c r="G113" s="229"/>
      <c r="H113" s="229"/>
      <c r="L113" s="31"/>
    </row>
    <row r="114" spans="2:65" s="1" customFormat="1" ht="12" customHeight="1">
      <c r="B114" s="31"/>
      <c r="C114" s="26" t="s">
        <v>128</v>
      </c>
      <c r="L114" s="31"/>
    </row>
    <row r="115" spans="2:65" s="1" customFormat="1" ht="16.5" customHeight="1">
      <c r="B115" s="31"/>
      <c r="E115" s="222" t="str">
        <f>E9</f>
        <v>SO 01- 7-OBJEKT HZ - MaR</v>
      </c>
      <c r="F115" s="227"/>
      <c r="G115" s="227"/>
      <c r="H115" s="227"/>
      <c r="L115" s="31"/>
    </row>
    <row r="116" spans="2:65" s="1" customFormat="1" ht="6.95" customHeight="1">
      <c r="B116" s="31"/>
      <c r="L116" s="31"/>
    </row>
    <row r="117" spans="2:65" s="1" customFormat="1" ht="12" customHeight="1">
      <c r="B117" s="31"/>
      <c r="C117" s="26" t="s">
        <v>20</v>
      </c>
      <c r="F117" s="24" t="str">
        <f>F12</f>
        <v>SLEZSKÁ OSTRAVA</v>
      </c>
      <c r="I117" s="26" t="s">
        <v>22</v>
      </c>
      <c r="J117" s="51" t="str">
        <f>IF(J12="","",J12)</f>
        <v>10. 8. 2023</v>
      </c>
      <c r="L117" s="31"/>
    </row>
    <row r="118" spans="2:65" s="1" customFormat="1" ht="6.95" customHeight="1">
      <c r="B118" s="31"/>
      <c r="L118" s="31"/>
    </row>
    <row r="119" spans="2:65" s="1" customFormat="1" ht="15.2" customHeight="1">
      <c r="B119" s="31"/>
      <c r="C119" s="26" t="s">
        <v>24</v>
      </c>
      <c r="F119" s="24" t="str">
        <f>E15</f>
        <v>SMO - SLEZSKÁ OSTRAVA</v>
      </c>
      <c r="I119" s="26" t="s">
        <v>29</v>
      </c>
      <c r="J119" s="29" t="str">
        <f>E21</f>
        <v>SPAN s.r.o.</v>
      </c>
      <c r="L119" s="31"/>
    </row>
    <row r="120" spans="2:65" s="1" customFormat="1" ht="15.2" customHeight="1">
      <c r="B120" s="31"/>
      <c r="C120" s="26" t="s">
        <v>28</v>
      </c>
      <c r="F120" s="24" t="str">
        <f>IF(E18="","",E18)</f>
        <v>Hydor s.r.o.</v>
      </c>
      <c r="I120" s="26" t="s">
        <v>34</v>
      </c>
      <c r="J120" s="29" t="str">
        <f>E24</f>
        <v>SPAN S.R.O.</v>
      </c>
      <c r="L120" s="31"/>
    </row>
    <row r="121" spans="2:65" s="1" customFormat="1" ht="10.35" customHeight="1">
      <c r="B121" s="31"/>
      <c r="L121" s="31"/>
    </row>
    <row r="122" spans="2:65" s="10" customFormat="1" ht="29.25" customHeight="1">
      <c r="B122" s="111"/>
      <c r="C122" s="112" t="s">
        <v>147</v>
      </c>
      <c r="D122" s="113" t="s">
        <v>62</v>
      </c>
      <c r="E122" s="113" t="s">
        <v>58</v>
      </c>
      <c r="F122" s="113" t="s">
        <v>59</v>
      </c>
      <c r="G122" s="113" t="s">
        <v>148</v>
      </c>
      <c r="H122" s="113" t="s">
        <v>149</v>
      </c>
      <c r="I122" s="113" t="s">
        <v>150</v>
      </c>
      <c r="J122" s="113" t="s">
        <v>132</v>
      </c>
      <c r="K122" s="114" t="s">
        <v>151</v>
      </c>
      <c r="L122" s="111"/>
      <c r="M122" s="58" t="s">
        <v>1</v>
      </c>
      <c r="N122" s="59" t="s">
        <v>41</v>
      </c>
      <c r="O122" s="59" t="s">
        <v>152</v>
      </c>
      <c r="P122" s="59" t="s">
        <v>153</v>
      </c>
      <c r="Q122" s="59" t="s">
        <v>154</v>
      </c>
      <c r="R122" s="59" t="s">
        <v>155</v>
      </c>
      <c r="S122" s="59" t="s">
        <v>156</v>
      </c>
      <c r="T122" s="60" t="s">
        <v>157</v>
      </c>
    </row>
    <row r="123" spans="2:65" s="1" customFormat="1" ht="22.9" customHeight="1">
      <c r="B123" s="31"/>
      <c r="C123" s="63" t="s">
        <v>158</v>
      </c>
      <c r="J123" s="115">
        <f>BK123</f>
        <v>197297</v>
      </c>
      <c r="L123" s="31"/>
      <c r="M123" s="61"/>
      <c r="N123" s="52"/>
      <c r="O123" s="52"/>
      <c r="P123" s="116">
        <f>P124+P147+P166+P198</f>
        <v>0</v>
      </c>
      <c r="Q123" s="52"/>
      <c r="R123" s="116">
        <f>R124+R147+R166+R198</f>
        <v>0</v>
      </c>
      <c r="S123" s="52"/>
      <c r="T123" s="117">
        <f>T124+T147+T166+T198</f>
        <v>0</v>
      </c>
      <c r="AT123" s="16" t="s">
        <v>76</v>
      </c>
      <c r="AU123" s="16" t="s">
        <v>134</v>
      </c>
      <c r="BK123" s="118">
        <f>BK124+BK147+BK166+BK198</f>
        <v>197297</v>
      </c>
    </row>
    <row r="124" spans="2:65" s="11" customFormat="1" ht="25.9" customHeight="1">
      <c r="B124" s="119"/>
      <c r="D124" s="120" t="s">
        <v>76</v>
      </c>
      <c r="E124" s="121" t="s">
        <v>85</v>
      </c>
      <c r="F124" s="121" t="s">
        <v>3540</v>
      </c>
      <c r="I124" s="122"/>
      <c r="J124" s="123">
        <f>BK124</f>
        <v>81720</v>
      </c>
      <c r="L124" s="119"/>
      <c r="M124" s="124"/>
      <c r="P124" s="125">
        <f>SUM(P125:P146)</f>
        <v>0</v>
      </c>
      <c r="R124" s="125">
        <f>SUM(R125:R146)</f>
        <v>0</v>
      </c>
      <c r="T124" s="126">
        <f>SUM(T125:T146)</f>
        <v>0</v>
      </c>
      <c r="AR124" s="120" t="s">
        <v>181</v>
      </c>
      <c r="AT124" s="127" t="s">
        <v>76</v>
      </c>
      <c r="AU124" s="127" t="s">
        <v>77</v>
      </c>
      <c r="AY124" s="120" t="s">
        <v>161</v>
      </c>
      <c r="BK124" s="128">
        <f>SUM(BK125:BK146)</f>
        <v>81720</v>
      </c>
    </row>
    <row r="125" spans="2:65" s="1" customFormat="1" ht="24.2" customHeight="1">
      <c r="B125" s="31"/>
      <c r="C125" s="131" t="s">
        <v>85</v>
      </c>
      <c r="D125" s="131" t="s">
        <v>164</v>
      </c>
      <c r="E125" s="132" t="s">
        <v>3541</v>
      </c>
      <c r="F125" s="133" t="s">
        <v>3542</v>
      </c>
      <c r="G125" s="134" t="s">
        <v>1665</v>
      </c>
      <c r="H125" s="135">
        <v>1</v>
      </c>
      <c r="I125" s="136">
        <v>6500</v>
      </c>
      <c r="J125" s="137">
        <f t="shared" ref="J125:J146" si="0">ROUND(I125*H125,2)</f>
        <v>6500</v>
      </c>
      <c r="K125" s="133" t="s">
        <v>1</v>
      </c>
      <c r="L125" s="31"/>
      <c r="M125" s="138" t="s">
        <v>1</v>
      </c>
      <c r="N125" s="139" t="s">
        <v>42</v>
      </c>
      <c r="P125" s="140">
        <f t="shared" ref="P125:P146" si="1">O125*H125</f>
        <v>0</v>
      </c>
      <c r="Q125" s="140">
        <v>0</v>
      </c>
      <c r="R125" s="140">
        <f t="shared" ref="R125:R146" si="2">Q125*H125</f>
        <v>0</v>
      </c>
      <c r="S125" s="140">
        <v>0</v>
      </c>
      <c r="T125" s="141">
        <f t="shared" ref="T125:T146" si="3">S125*H125</f>
        <v>0</v>
      </c>
      <c r="AR125" s="142" t="s">
        <v>765</v>
      </c>
      <c r="AT125" s="142" t="s">
        <v>164</v>
      </c>
      <c r="AU125" s="142" t="s">
        <v>85</v>
      </c>
      <c r="AY125" s="16" t="s">
        <v>161</v>
      </c>
      <c r="BE125" s="143">
        <f t="shared" ref="BE125:BE146" si="4">IF(N125="základní",J125,0)</f>
        <v>6500</v>
      </c>
      <c r="BF125" s="143">
        <f t="shared" ref="BF125:BF146" si="5">IF(N125="snížená",J125,0)</f>
        <v>0</v>
      </c>
      <c r="BG125" s="143">
        <f t="shared" ref="BG125:BG146" si="6">IF(N125="zákl. přenesená",J125,0)</f>
        <v>0</v>
      </c>
      <c r="BH125" s="143">
        <f t="shared" ref="BH125:BH146" si="7">IF(N125="sníž. přenesená",J125,0)</f>
        <v>0</v>
      </c>
      <c r="BI125" s="143">
        <f t="shared" ref="BI125:BI146" si="8">IF(N125="nulová",J125,0)</f>
        <v>0</v>
      </c>
      <c r="BJ125" s="16" t="s">
        <v>85</v>
      </c>
      <c r="BK125" s="143">
        <f t="shared" ref="BK125:BK146" si="9">ROUND(I125*H125,2)</f>
        <v>6500</v>
      </c>
      <c r="BL125" s="16" t="s">
        <v>765</v>
      </c>
      <c r="BM125" s="142" t="s">
        <v>87</v>
      </c>
    </row>
    <row r="126" spans="2:65" s="1" customFormat="1" ht="24.2" customHeight="1">
      <c r="B126" s="31"/>
      <c r="C126" s="173" t="s">
        <v>87</v>
      </c>
      <c r="D126" s="173" t="s">
        <v>614</v>
      </c>
      <c r="E126" s="174" t="s">
        <v>3543</v>
      </c>
      <c r="F126" s="175" t="s">
        <v>3542</v>
      </c>
      <c r="G126" s="176" t="s">
        <v>1665</v>
      </c>
      <c r="H126" s="177">
        <v>1</v>
      </c>
      <c r="I126" s="136">
        <v>1000</v>
      </c>
      <c r="J126" s="178">
        <f t="shared" si="0"/>
        <v>1000</v>
      </c>
      <c r="K126" s="175" t="s">
        <v>1</v>
      </c>
      <c r="L126" s="179"/>
      <c r="M126" s="180" t="s">
        <v>1</v>
      </c>
      <c r="N126" s="181" t="s">
        <v>42</v>
      </c>
      <c r="P126" s="140">
        <f t="shared" si="1"/>
        <v>0</v>
      </c>
      <c r="Q126" s="140">
        <v>0</v>
      </c>
      <c r="R126" s="140">
        <f t="shared" si="2"/>
        <v>0</v>
      </c>
      <c r="S126" s="140">
        <v>0</v>
      </c>
      <c r="T126" s="141">
        <f t="shared" si="3"/>
        <v>0</v>
      </c>
      <c r="AR126" s="142" t="s">
        <v>1715</v>
      </c>
      <c r="AT126" s="142" t="s">
        <v>614</v>
      </c>
      <c r="AU126" s="142" t="s">
        <v>85</v>
      </c>
      <c r="AY126" s="16" t="s">
        <v>161</v>
      </c>
      <c r="BE126" s="143">
        <f t="shared" si="4"/>
        <v>1000</v>
      </c>
      <c r="BF126" s="143">
        <f t="shared" si="5"/>
        <v>0</v>
      </c>
      <c r="BG126" s="143">
        <f t="shared" si="6"/>
        <v>0</v>
      </c>
      <c r="BH126" s="143">
        <f t="shared" si="7"/>
        <v>0</v>
      </c>
      <c r="BI126" s="143">
        <f t="shared" si="8"/>
        <v>0</v>
      </c>
      <c r="BJ126" s="16" t="s">
        <v>85</v>
      </c>
      <c r="BK126" s="143">
        <f t="shared" si="9"/>
        <v>1000</v>
      </c>
      <c r="BL126" s="16" t="s">
        <v>765</v>
      </c>
      <c r="BM126" s="142" t="s">
        <v>169</v>
      </c>
    </row>
    <row r="127" spans="2:65" s="1" customFormat="1" ht="16.5" customHeight="1">
      <c r="B127" s="31"/>
      <c r="C127" s="131" t="s">
        <v>181</v>
      </c>
      <c r="D127" s="131" t="s">
        <v>164</v>
      </c>
      <c r="E127" s="132" t="s">
        <v>2598</v>
      </c>
      <c r="F127" s="133" t="s">
        <v>3544</v>
      </c>
      <c r="G127" s="134" t="s">
        <v>1665</v>
      </c>
      <c r="H127" s="135">
        <v>1</v>
      </c>
      <c r="I127" s="136">
        <v>2800</v>
      </c>
      <c r="J127" s="137">
        <f t="shared" si="0"/>
        <v>2800</v>
      </c>
      <c r="K127" s="133" t="s">
        <v>1</v>
      </c>
      <c r="L127" s="31"/>
      <c r="M127" s="138" t="s">
        <v>1</v>
      </c>
      <c r="N127" s="139" t="s">
        <v>42</v>
      </c>
      <c r="P127" s="140">
        <f t="shared" si="1"/>
        <v>0</v>
      </c>
      <c r="Q127" s="140">
        <v>0</v>
      </c>
      <c r="R127" s="140">
        <f t="shared" si="2"/>
        <v>0</v>
      </c>
      <c r="S127" s="140">
        <v>0</v>
      </c>
      <c r="T127" s="141">
        <f t="shared" si="3"/>
        <v>0</v>
      </c>
      <c r="AR127" s="142" t="s">
        <v>765</v>
      </c>
      <c r="AT127" s="142" t="s">
        <v>164</v>
      </c>
      <c r="AU127" s="142" t="s">
        <v>85</v>
      </c>
      <c r="AY127" s="16" t="s">
        <v>161</v>
      </c>
      <c r="BE127" s="143">
        <f t="shared" si="4"/>
        <v>2800</v>
      </c>
      <c r="BF127" s="143">
        <f t="shared" si="5"/>
        <v>0</v>
      </c>
      <c r="BG127" s="143">
        <f t="shared" si="6"/>
        <v>0</v>
      </c>
      <c r="BH127" s="143">
        <f t="shared" si="7"/>
        <v>0</v>
      </c>
      <c r="BI127" s="143">
        <f t="shared" si="8"/>
        <v>0</v>
      </c>
      <c r="BJ127" s="16" t="s">
        <v>85</v>
      </c>
      <c r="BK127" s="143">
        <f t="shared" si="9"/>
        <v>2800</v>
      </c>
      <c r="BL127" s="16" t="s">
        <v>765</v>
      </c>
      <c r="BM127" s="142" t="s">
        <v>195</v>
      </c>
    </row>
    <row r="128" spans="2:65" s="1" customFormat="1" ht="16.5" customHeight="1">
      <c r="B128" s="31"/>
      <c r="C128" s="173" t="s">
        <v>169</v>
      </c>
      <c r="D128" s="173" t="s">
        <v>614</v>
      </c>
      <c r="E128" s="174" t="s">
        <v>2600</v>
      </c>
      <c r="F128" s="175" t="s">
        <v>3544</v>
      </c>
      <c r="G128" s="176" t="s">
        <v>1665</v>
      </c>
      <c r="H128" s="177">
        <v>1</v>
      </c>
      <c r="I128" s="136">
        <v>500</v>
      </c>
      <c r="J128" s="178">
        <f t="shared" si="0"/>
        <v>500</v>
      </c>
      <c r="K128" s="175" t="s">
        <v>1</v>
      </c>
      <c r="L128" s="179"/>
      <c r="M128" s="180" t="s">
        <v>1</v>
      </c>
      <c r="N128" s="181" t="s">
        <v>42</v>
      </c>
      <c r="P128" s="140">
        <f t="shared" si="1"/>
        <v>0</v>
      </c>
      <c r="Q128" s="140">
        <v>0</v>
      </c>
      <c r="R128" s="140">
        <f t="shared" si="2"/>
        <v>0</v>
      </c>
      <c r="S128" s="140">
        <v>0</v>
      </c>
      <c r="T128" s="141">
        <f t="shared" si="3"/>
        <v>0</v>
      </c>
      <c r="AR128" s="142" t="s">
        <v>1715</v>
      </c>
      <c r="AT128" s="142" t="s">
        <v>614</v>
      </c>
      <c r="AU128" s="142" t="s">
        <v>85</v>
      </c>
      <c r="AY128" s="16" t="s">
        <v>161</v>
      </c>
      <c r="BE128" s="143">
        <f t="shared" si="4"/>
        <v>500</v>
      </c>
      <c r="BF128" s="143">
        <f t="shared" si="5"/>
        <v>0</v>
      </c>
      <c r="BG128" s="143">
        <f t="shared" si="6"/>
        <v>0</v>
      </c>
      <c r="BH128" s="143">
        <f t="shared" si="7"/>
        <v>0</v>
      </c>
      <c r="BI128" s="143">
        <f t="shared" si="8"/>
        <v>0</v>
      </c>
      <c r="BJ128" s="16" t="s">
        <v>85</v>
      </c>
      <c r="BK128" s="143">
        <f t="shared" si="9"/>
        <v>500</v>
      </c>
      <c r="BL128" s="16" t="s">
        <v>765</v>
      </c>
      <c r="BM128" s="142" t="s">
        <v>204</v>
      </c>
    </row>
    <row r="129" spans="2:65" s="1" customFormat="1" ht="37.9" customHeight="1">
      <c r="B129" s="31"/>
      <c r="C129" s="131" t="s">
        <v>190</v>
      </c>
      <c r="D129" s="131" t="s">
        <v>164</v>
      </c>
      <c r="E129" s="132" t="s">
        <v>3545</v>
      </c>
      <c r="F129" s="133" t="s">
        <v>3546</v>
      </c>
      <c r="G129" s="134" t="s">
        <v>1665</v>
      </c>
      <c r="H129" s="135">
        <v>1</v>
      </c>
      <c r="I129" s="136">
        <v>19000</v>
      </c>
      <c r="J129" s="137">
        <f t="shared" si="0"/>
        <v>19000</v>
      </c>
      <c r="K129" s="133" t="s">
        <v>1</v>
      </c>
      <c r="L129" s="31"/>
      <c r="M129" s="138" t="s">
        <v>1</v>
      </c>
      <c r="N129" s="139" t="s">
        <v>42</v>
      </c>
      <c r="P129" s="140">
        <f t="shared" si="1"/>
        <v>0</v>
      </c>
      <c r="Q129" s="140">
        <v>0</v>
      </c>
      <c r="R129" s="140">
        <f t="shared" si="2"/>
        <v>0</v>
      </c>
      <c r="S129" s="140">
        <v>0</v>
      </c>
      <c r="T129" s="141">
        <f t="shared" si="3"/>
        <v>0</v>
      </c>
      <c r="AR129" s="142" t="s">
        <v>765</v>
      </c>
      <c r="AT129" s="142" t="s">
        <v>164</v>
      </c>
      <c r="AU129" s="142" t="s">
        <v>85</v>
      </c>
      <c r="AY129" s="16" t="s">
        <v>161</v>
      </c>
      <c r="BE129" s="143">
        <f t="shared" si="4"/>
        <v>19000</v>
      </c>
      <c r="BF129" s="143">
        <f t="shared" si="5"/>
        <v>0</v>
      </c>
      <c r="BG129" s="143">
        <f t="shared" si="6"/>
        <v>0</v>
      </c>
      <c r="BH129" s="143">
        <f t="shared" si="7"/>
        <v>0</v>
      </c>
      <c r="BI129" s="143">
        <f t="shared" si="8"/>
        <v>0</v>
      </c>
      <c r="BJ129" s="16" t="s">
        <v>85</v>
      </c>
      <c r="BK129" s="143">
        <f t="shared" si="9"/>
        <v>19000</v>
      </c>
      <c r="BL129" s="16" t="s">
        <v>765</v>
      </c>
      <c r="BM129" s="142" t="s">
        <v>213</v>
      </c>
    </row>
    <row r="130" spans="2:65" s="1" customFormat="1" ht="37.9" customHeight="1">
      <c r="B130" s="31"/>
      <c r="C130" s="173" t="s">
        <v>195</v>
      </c>
      <c r="D130" s="173" t="s">
        <v>614</v>
      </c>
      <c r="E130" s="174" t="s">
        <v>3547</v>
      </c>
      <c r="F130" s="175" t="s">
        <v>3546</v>
      </c>
      <c r="G130" s="176" t="s">
        <v>1665</v>
      </c>
      <c r="H130" s="177">
        <v>1</v>
      </c>
      <c r="I130" s="136">
        <v>2500</v>
      </c>
      <c r="J130" s="178">
        <f t="shared" si="0"/>
        <v>2500</v>
      </c>
      <c r="K130" s="175" t="s">
        <v>1</v>
      </c>
      <c r="L130" s="179"/>
      <c r="M130" s="180" t="s">
        <v>1</v>
      </c>
      <c r="N130" s="181" t="s">
        <v>42</v>
      </c>
      <c r="P130" s="140">
        <f t="shared" si="1"/>
        <v>0</v>
      </c>
      <c r="Q130" s="140">
        <v>0</v>
      </c>
      <c r="R130" s="140">
        <f t="shared" si="2"/>
        <v>0</v>
      </c>
      <c r="S130" s="140">
        <v>0</v>
      </c>
      <c r="T130" s="141">
        <f t="shared" si="3"/>
        <v>0</v>
      </c>
      <c r="AR130" s="142" t="s">
        <v>1715</v>
      </c>
      <c r="AT130" s="142" t="s">
        <v>614</v>
      </c>
      <c r="AU130" s="142" t="s">
        <v>85</v>
      </c>
      <c r="AY130" s="16" t="s">
        <v>161</v>
      </c>
      <c r="BE130" s="143">
        <f t="shared" si="4"/>
        <v>2500</v>
      </c>
      <c r="BF130" s="143">
        <f t="shared" si="5"/>
        <v>0</v>
      </c>
      <c r="BG130" s="143">
        <f t="shared" si="6"/>
        <v>0</v>
      </c>
      <c r="BH130" s="143">
        <f t="shared" si="7"/>
        <v>0</v>
      </c>
      <c r="BI130" s="143">
        <f t="shared" si="8"/>
        <v>0</v>
      </c>
      <c r="BJ130" s="16" t="s">
        <v>85</v>
      </c>
      <c r="BK130" s="143">
        <f t="shared" si="9"/>
        <v>2500</v>
      </c>
      <c r="BL130" s="16" t="s">
        <v>765</v>
      </c>
      <c r="BM130" s="142" t="s">
        <v>225</v>
      </c>
    </row>
    <row r="131" spans="2:65" s="1" customFormat="1" ht="16.5" customHeight="1">
      <c r="B131" s="31"/>
      <c r="C131" s="131" t="s">
        <v>200</v>
      </c>
      <c r="D131" s="131" t="s">
        <v>164</v>
      </c>
      <c r="E131" s="132" t="s">
        <v>3548</v>
      </c>
      <c r="F131" s="133" t="s">
        <v>3549</v>
      </c>
      <c r="G131" s="134" t="s">
        <v>1665</v>
      </c>
      <c r="H131" s="135">
        <v>43</v>
      </c>
      <c r="I131" s="136">
        <v>250</v>
      </c>
      <c r="J131" s="137">
        <f t="shared" si="0"/>
        <v>10750</v>
      </c>
      <c r="K131" s="133" t="s">
        <v>1</v>
      </c>
      <c r="L131" s="31"/>
      <c r="M131" s="138" t="s">
        <v>1</v>
      </c>
      <c r="N131" s="139" t="s">
        <v>42</v>
      </c>
      <c r="P131" s="140">
        <f t="shared" si="1"/>
        <v>0</v>
      </c>
      <c r="Q131" s="140">
        <v>0</v>
      </c>
      <c r="R131" s="140">
        <f t="shared" si="2"/>
        <v>0</v>
      </c>
      <c r="S131" s="140">
        <v>0</v>
      </c>
      <c r="T131" s="141">
        <f t="shared" si="3"/>
        <v>0</v>
      </c>
      <c r="AR131" s="142" t="s">
        <v>765</v>
      </c>
      <c r="AT131" s="142" t="s">
        <v>164</v>
      </c>
      <c r="AU131" s="142" t="s">
        <v>85</v>
      </c>
      <c r="AY131" s="16" t="s">
        <v>161</v>
      </c>
      <c r="BE131" s="143">
        <f t="shared" si="4"/>
        <v>10750</v>
      </c>
      <c r="BF131" s="143">
        <f t="shared" si="5"/>
        <v>0</v>
      </c>
      <c r="BG131" s="143">
        <f t="shared" si="6"/>
        <v>0</v>
      </c>
      <c r="BH131" s="143">
        <f t="shared" si="7"/>
        <v>0</v>
      </c>
      <c r="BI131" s="143">
        <f t="shared" si="8"/>
        <v>0</v>
      </c>
      <c r="BJ131" s="16" t="s">
        <v>85</v>
      </c>
      <c r="BK131" s="143">
        <f t="shared" si="9"/>
        <v>10750</v>
      </c>
      <c r="BL131" s="16" t="s">
        <v>765</v>
      </c>
      <c r="BM131" s="142" t="s">
        <v>234</v>
      </c>
    </row>
    <row r="132" spans="2:65" s="1" customFormat="1" ht="24.2" customHeight="1">
      <c r="B132" s="31"/>
      <c r="C132" s="131" t="s">
        <v>204</v>
      </c>
      <c r="D132" s="131" t="s">
        <v>164</v>
      </c>
      <c r="E132" s="132" t="s">
        <v>3550</v>
      </c>
      <c r="F132" s="133" t="s">
        <v>3551</v>
      </c>
      <c r="G132" s="134" t="s">
        <v>1665</v>
      </c>
      <c r="H132" s="135">
        <v>43</v>
      </c>
      <c r="I132" s="136">
        <v>500</v>
      </c>
      <c r="J132" s="137">
        <f t="shared" si="0"/>
        <v>21500</v>
      </c>
      <c r="K132" s="133" t="s">
        <v>1</v>
      </c>
      <c r="L132" s="31"/>
      <c r="M132" s="138" t="s">
        <v>1</v>
      </c>
      <c r="N132" s="139" t="s">
        <v>42</v>
      </c>
      <c r="P132" s="140">
        <f t="shared" si="1"/>
        <v>0</v>
      </c>
      <c r="Q132" s="140">
        <v>0</v>
      </c>
      <c r="R132" s="140">
        <f t="shared" si="2"/>
        <v>0</v>
      </c>
      <c r="S132" s="140">
        <v>0</v>
      </c>
      <c r="T132" s="141">
        <f t="shared" si="3"/>
        <v>0</v>
      </c>
      <c r="AR132" s="142" t="s">
        <v>765</v>
      </c>
      <c r="AT132" s="142" t="s">
        <v>164</v>
      </c>
      <c r="AU132" s="142" t="s">
        <v>85</v>
      </c>
      <c r="AY132" s="16" t="s">
        <v>161</v>
      </c>
      <c r="BE132" s="143">
        <f t="shared" si="4"/>
        <v>21500</v>
      </c>
      <c r="BF132" s="143">
        <f t="shared" si="5"/>
        <v>0</v>
      </c>
      <c r="BG132" s="143">
        <f t="shared" si="6"/>
        <v>0</v>
      </c>
      <c r="BH132" s="143">
        <f t="shared" si="7"/>
        <v>0</v>
      </c>
      <c r="BI132" s="143">
        <f t="shared" si="8"/>
        <v>0</v>
      </c>
      <c r="BJ132" s="16" t="s">
        <v>85</v>
      </c>
      <c r="BK132" s="143">
        <f t="shared" si="9"/>
        <v>21500</v>
      </c>
      <c r="BL132" s="16" t="s">
        <v>765</v>
      </c>
      <c r="BM132" s="142" t="s">
        <v>244</v>
      </c>
    </row>
    <row r="133" spans="2:65" s="1" customFormat="1" ht="24.2" customHeight="1">
      <c r="B133" s="31"/>
      <c r="C133" s="131" t="s">
        <v>162</v>
      </c>
      <c r="D133" s="131" t="s">
        <v>164</v>
      </c>
      <c r="E133" s="132" t="s">
        <v>3550</v>
      </c>
      <c r="F133" s="133" t="s">
        <v>3551</v>
      </c>
      <c r="G133" s="134" t="s">
        <v>1665</v>
      </c>
      <c r="H133" s="135">
        <v>8</v>
      </c>
      <c r="I133" s="136">
        <v>600</v>
      </c>
      <c r="J133" s="137">
        <f t="shared" si="0"/>
        <v>4800</v>
      </c>
      <c r="K133" s="133" t="s">
        <v>1</v>
      </c>
      <c r="L133" s="31"/>
      <c r="M133" s="138" t="s">
        <v>1</v>
      </c>
      <c r="N133" s="139" t="s">
        <v>42</v>
      </c>
      <c r="P133" s="140">
        <f t="shared" si="1"/>
        <v>0</v>
      </c>
      <c r="Q133" s="140">
        <v>0</v>
      </c>
      <c r="R133" s="140">
        <f t="shared" si="2"/>
        <v>0</v>
      </c>
      <c r="S133" s="140">
        <v>0</v>
      </c>
      <c r="T133" s="141">
        <f t="shared" si="3"/>
        <v>0</v>
      </c>
      <c r="AR133" s="142" t="s">
        <v>765</v>
      </c>
      <c r="AT133" s="142" t="s">
        <v>164</v>
      </c>
      <c r="AU133" s="142" t="s">
        <v>85</v>
      </c>
      <c r="AY133" s="16" t="s">
        <v>161</v>
      </c>
      <c r="BE133" s="143">
        <f t="shared" si="4"/>
        <v>4800</v>
      </c>
      <c r="BF133" s="143">
        <f t="shared" si="5"/>
        <v>0</v>
      </c>
      <c r="BG133" s="143">
        <f t="shared" si="6"/>
        <v>0</v>
      </c>
      <c r="BH133" s="143">
        <f t="shared" si="7"/>
        <v>0</v>
      </c>
      <c r="BI133" s="143">
        <f t="shared" si="8"/>
        <v>0</v>
      </c>
      <c r="BJ133" s="16" t="s">
        <v>85</v>
      </c>
      <c r="BK133" s="143">
        <f t="shared" si="9"/>
        <v>4800</v>
      </c>
      <c r="BL133" s="16" t="s">
        <v>765</v>
      </c>
      <c r="BM133" s="142" t="s">
        <v>255</v>
      </c>
    </row>
    <row r="134" spans="2:65" s="1" customFormat="1" ht="16.5" customHeight="1">
      <c r="B134" s="31"/>
      <c r="C134" s="131" t="s">
        <v>213</v>
      </c>
      <c r="D134" s="131" t="s">
        <v>164</v>
      </c>
      <c r="E134" s="132" t="s">
        <v>3552</v>
      </c>
      <c r="F134" s="133" t="s">
        <v>3553</v>
      </c>
      <c r="G134" s="134" t="s">
        <v>1665</v>
      </c>
      <c r="H134" s="135">
        <v>1</v>
      </c>
      <c r="I134" s="136">
        <v>650</v>
      </c>
      <c r="J134" s="137">
        <f t="shared" si="0"/>
        <v>650</v>
      </c>
      <c r="K134" s="133" t="s">
        <v>1</v>
      </c>
      <c r="L134" s="31"/>
      <c r="M134" s="138" t="s">
        <v>1</v>
      </c>
      <c r="N134" s="139" t="s">
        <v>42</v>
      </c>
      <c r="P134" s="140">
        <f t="shared" si="1"/>
        <v>0</v>
      </c>
      <c r="Q134" s="140">
        <v>0</v>
      </c>
      <c r="R134" s="140">
        <f t="shared" si="2"/>
        <v>0</v>
      </c>
      <c r="S134" s="140">
        <v>0</v>
      </c>
      <c r="T134" s="141">
        <f t="shared" si="3"/>
        <v>0</v>
      </c>
      <c r="AR134" s="142" t="s">
        <v>765</v>
      </c>
      <c r="AT134" s="142" t="s">
        <v>164</v>
      </c>
      <c r="AU134" s="142" t="s">
        <v>85</v>
      </c>
      <c r="AY134" s="16" t="s">
        <v>161</v>
      </c>
      <c r="BE134" s="143">
        <f t="shared" si="4"/>
        <v>650</v>
      </c>
      <c r="BF134" s="143">
        <f t="shared" si="5"/>
        <v>0</v>
      </c>
      <c r="BG134" s="143">
        <f t="shared" si="6"/>
        <v>0</v>
      </c>
      <c r="BH134" s="143">
        <f t="shared" si="7"/>
        <v>0</v>
      </c>
      <c r="BI134" s="143">
        <f t="shared" si="8"/>
        <v>0</v>
      </c>
      <c r="BJ134" s="16" t="s">
        <v>85</v>
      </c>
      <c r="BK134" s="143">
        <f t="shared" si="9"/>
        <v>650</v>
      </c>
      <c r="BL134" s="16" t="s">
        <v>765</v>
      </c>
      <c r="BM134" s="142" t="s">
        <v>264</v>
      </c>
    </row>
    <row r="135" spans="2:65" s="1" customFormat="1" ht="16.5" customHeight="1">
      <c r="B135" s="31"/>
      <c r="C135" s="173" t="s">
        <v>220</v>
      </c>
      <c r="D135" s="173" t="s">
        <v>614</v>
      </c>
      <c r="E135" s="174" t="s">
        <v>3554</v>
      </c>
      <c r="F135" s="175" t="s">
        <v>3553</v>
      </c>
      <c r="G135" s="176" t="s">
        <v>1665</v>
      </c>
      <c r="H135" s="177">
        <v>1</v>
      </c>
      <c r="I135" s="136">
        <v>100</v>
      </c>
      <c r="J135" s="178">
        <f t="shared" si="0"/>
        <v>100</v>
      </c>
      <c r="K135" s="175" t="s">
        <v>1</v>
      </c>
      <c r="L135" s="179"/>
      <c r="M135" s="180" t="s">
        <v>1</v>
      </c>
      <c r="N135" s="181" t="s">
        <v>42</v>
      </c>
      <c r="P135" s="140">
        <f t="shared" si="1"/>
        <v>0</v>
      </c>
      <c r="Q135" s="140">
        <v>0</v>
      </c>
      <c r="R135" s="140">
        <f t="shared" si="2"/>
        <v>0</v>
      </c>
      <c r="S135" s="140">
        <v>0</v>
      </c>
      <c r="T135" s="141">
        <f t="shared" si="3"/>
        <v>0</v>
      </c>
      <c r="AR135" s="142" t="s">
        <v>1715</v>
      </c>
      <c r="AT135" s="142" t="s">
        <v>614</v>
      </c>
      <c r="AU135" s="142" t="s">
        <v>85</v>
      </c>
      <c r="AY135" s="16" t="s">
        <v>161</v>
      </c>
      <c r="BE135" s="143">
        <f t="shared" si="4"/>
        <v>100</v>
      </c>
      <c r="BF135" s="143">
        <f t="shared" si="5"/>
        <v>0</v>
      </c>
      <c r="BG135" s="143">
        <f t="shared" si="6"/>
        <v>0</v>
      </c>
      <c r="BH135" s="143">
        <f t="shared" si="7"/>
        <v>0</v>
      </c>
      <c r="BI135" s="143">
        <f t="shared" si="8"/>
        <v>0</v>
      </c>
      <c r="BJ135" s="16" t="s">
        <v>85</v>
      </c>
      <c r="BK135" s="143">
        <f t="shared" si="9"/>
        <v>100</v>
      </c>
      <c r="BL135" s="16" t="s">
        <v>765</v>
      </c>
      <c r="BM135" s="142" t="s">
        <v>274</v>
      </c>
    </row>
    <row r="136" spans="2:65" s="1" customFormat="1" ht="16.5" customHeight="1">
      <c r="B136" s="31"/>
      <c r="C136" s="131" t="s">
        <v>225</v>
      </c>
      <c r="D136" s="131" t="s">
        <v>164</v>
      </c>
      <c r="E136" s="132" t="s">
        <v>3555</v>
      </c>
      <c r="F136" s="133" t="s">
        <v>3556</v>
      </c>
      <c r="G136" s="134" t="s">
        <v>1665</v>
      </c>
      <c r="H136" s="135">
        <v>1</v>
      </c>
      <c r="I136" s="136">
        <v>1500</v>
      </c>
      <c r="J136" s="137">
        <f t="shared" si="0"/>
        <v>1500</v>
      </c>
      <c r="K136" s="133" t="s">
        <v>1</v>
      </c>
      <c r="L136" s="31"/>
      <c r="M136" s="138" t="s">
        <v>1</v>
      </c>
      <c r="N136" s="139" t="s">
        <v>42</v>
      </c>
      <c r="P136" s="140">
        <f t="shared" si="1"/>
        <v>0</v>
      </c>
      <c r="Q136" s="140">
        <v>0</v>
      </c>
      <c r="R136" s="140">
        <f t="shared" si="2"/>
        <v>0</v>
      </c>
      <c r="S136" s="140">
        <v>0</v>
      </c>
      <c r="T136" s="141">
        <f t="shared" si="3"/>
        <v>0</v>
      </c>
      <c r="AR136" s="142" t="s">
        <v>765</v>
      </c>
      <c r="AT136" s="142" t="s">
        <v>164</v>
      </c>
      <c r="AU136" s="142" t="s">
        <v>85</v>
      </c>
      <c r="AY136" s="16" t="s">
        <v>161</v>
      </c>
      <c r="BE136" s="143">
        <f t="shared" si="4"/>
        <v>1500</v>
      </c>
      <c r="BF136" s="143">
        <f t="shared" si="5"/>
        <v>0</v>
      </c>
      <c r="BG136" s="143">
        <f t="shared" si="6"/>
        <v>0</v>
      </c>
      <c r="BH136" s="143">
        <f t="shared" si="7"/>
        <v>0</v>
      </c>
      <c r="BI136" s="143">
        <f t="shared" si="8"/>
        <v>0</v>
      </c>
      <c r="BJ136" s="16" t="s">
        <v>85</v>
      </c>
      <c r="BK136" s="143">
        <f t="shared" si="9"/>
        <v>1500</v>
      </c>
      <c r="BL136" s="16" t="s">
        <v>765</v>
      </c>
      <c r="BM136" s="142" t="s">
        <v>282</v>
      </c>
    </row>
    <row r="137" spans="2:65" s="1" customFormat="1" ht="16.5" customHeight="1">
      <c r="B137" s="31"/>
      <c r="C137" s="173" t="s">
        <v>229</v>
      </c>
      <c r="D137" s="173" t="s">
        <v>614</v>
      </c>
      <c r="E137" s="174" t="s">
        <v>3557</v>
      </c>
      <c r="F137" s="175" t="s">
        <v>3556</v>
      </c>
      <c r="G137" s="176" t="s">
        <v>1665</v>
      </c>
      <c r="H137" s="177">
        <v>1</v>
      </c>
      <c r="I137" s="136">
        <v>100</v>
      </c>
      <c r="J137" s="178">
        <f t="shared" si="0"/>
        <v>100</v>
      </c>
      <c r="K137" s="175" t="s">
        <v>1</v>
      </c>
      <c r="L137" s="179"/>
      <c r="M137" s="180" t="s">
        <v>1</v>
      </c>
      <c r="N137" s="181" t="s">
        <v>42</v>
      </c>
      <c r="P137" s="140">
        <f t="shared" si="1"/>
        <v>0</v>
      </c>
      <c r="Q137" s="140">
        <v>0</v>
      </c>
      <c r="R137" s="140">
        <f t="shared" si="2"/>
        <v>0</v>
      </c>
      <c r="S137" s="140">
        <v>0</v>
      </c>
      <c r="T137" s="141">
        <f t="shared" si="3"/>
        <v>0</v>
      </c>
      <c r="AR137" s="142" t="s">
        <v>1715</v>
      </c>
      <c r="AT137" s="142" t="s">
        <v>614</v>
      </c>
      <c r="AU137" s="142" t="s">
        <v>85</v>
      </c>
      <c r="AY137" s="16" t="s">
        <v>161</v>
      </c>
      <c r="BE137" s="143">
        <f t="shared" si="4"/>
        <v>100</v>
      </c>
      <c r="BF137" s="143">
        <f t="shared" si="5"/>
        <v>0</v>
      </c>
      <c r="BG137" s="143">
        <f t="shared" si="6"/>
        <v>0</v>
      </c>
      <c r="BH137" s="143">
        <f t="shared" si="7"/>
        <v>0</v>
      </c>
      <c r="BI137" s="143">
        <f t="shared" si="8"/>
        <v>0</v>
      </c>
      <c r="BJ137" s="16" t="s">
        <v>85</v>
      </c>
      <c r="BK137" s="143">
        <f t="shared" si="9"/>
        <v>100</v>
      </c>
      <c r="BL137" s="16" t="s">
        <v>765</v>
      </c>
      <c r="BM137" s="142" t="s">
        <v>290</v>
      </c>
    </row>
    <row r="138" spans="2:65" s="1" customFormat="1" ht="16.5" customHeight="1">
      <c r="B138" s="31"/>
      <c r="C138" s="131" t="s">
        <v>234</v>
      </c>
      <c r="D138" s="131" t="s">
        <v>164</v>
      </c>
      <c r="E138" s="132" t="s">
        <v>3558</v>
      </c>
      <c r="F138" s="133" t="s">
        <v>3559</v>
      </c>
      <c r="G138" s="134" t="s">
        <v>1665</v>
      </c>
      <c r="H138" s="135">
        <v>1</v>
      </c>
      <c r="I138" s="136">
        <v>1200</v>
      </c>
      <c r="J138" s="137">
        <f t="shared" si="0"/>
        <v>1200</v>
      </c>
      <c r="K138" s="133" t="s">
        <v>1</v>
      </c>
      <c r="L138" s="31"/>
      <c r="M138" s="138" t="s">
        <v>1</v>
      </c>
      <c r="N138" s="139" t="s">
        <v>42</v>
      </c>
      <c r="P138" s="140">
        <f t="shared" si="1"/>
        <v>0</v>
      </c>
      <c r="Q138" s="140">
        <v>0</v>
      </c>
      <c r="R138" s="140">
        <f t="shared" si="2"/>
        <v>0</v>
      </c>
      <c r="S138" s="140">
        <v>0</v>
      </c>
      <c r="T138" s="141">
        <f t="shared" si="3"/>
        <v>0</v>
      </c>
      <c r="AR138" s="142" t="s">
        <v>765</v>
      </c>
      <c r="AT138" s="142" t="s">
        <v>164</v>
      </c>
      <c r="AU138" s="142" t="s">
        <v>85</v>
      </c>
      <c r="AY138" s="16" t="s">
        <v>161</v>
      </c>
      <c r="BE138" s="143">
        <f t="shared" si="4"/>
        <v>1200</v>
      </c>
      <c r="BF138" s="143">
        <f t="shared" si="5"/>
        <v>0</v>
      </c>
      <c r="BG138" s="143">
        <f t="shared" si="6"/>
        <v>0</v>
      </c>
      <c r="BH138" s="143">
        <f t="shared" si="7"/>
        <v>0</v>
      </c>
      <c r="BI138" s="143">
        <f t="shared" si="8"/>
        <v>0</v>
      </c>
      <c r="BJ138" s="16" t="s">
        <v>85</v>
      </c>
      <c r="BK138" s="143">
        <f t="shared" si="9"/>
        <v>1200</v>
      </c>
      <c r="BL138" s="16" t="s">
        <v>765</v>
      </c>
      <c r="BM138" s="142" t="s">
        <v>298</v>
      </c>
    </row>
    <row r="139" spans="2:65" s="1" customFormat="1" ht="16.5" customHeight="1">
      <c r="B139" s="31"/>
      <c r="C139" s="173" t="s">
        <v>8</v>
      </c>
      <c r="D139" s="173" t="s">
        <v>614</v>
      </c>
      <c r="E139" s="174" t="s">
        <v>3560</v>
      </c>
      <c r="F139" s="175" t="s">
        <v>3559</v>
      </c>
      <c r="G139" s="176" t="s">
        <v>1665</v>
      </c>
      <c r="H139" s="177">
        <v>1</v>
      </c>
      <c r="I139" s="136">
        <v>100</v>
      </c>
      <c r="J139" s="178">
        <f t="shared" si="0"/>
        <v>100</v>
      </c>
      <c r="K139" s="175" t="s">
        <v>1</v>
      </c>
      <c r="L139" s="179"/>
      <c r="M139" s="180" t="s">
        <v>1</v>
      </c>
      <c r="N139" s="181" t="s">
        <v>42</v>
      </c>
      <c r="P139" s="140">
        <f t="shared" si="1"/>
        <v>0</v>
      </c>
      <c r="Q139" s="140">
        <v>0</v>
      </c>
      <c r="R139" s="140">
        <f t="shared" si="2"/>
        <v>0</v>
      </c>
      <c r="S139" s="140">
        <v>0</v>
      </c>
      <c r="T139" s="141">
        <f t="shared" si="3"/>
        <v>0</v>
      </c>
      <c r="AR139" s="142" t="s">
        <v>1715</v>
      </c>
      <c r="AT139" s="142" t="s">
        <v>614</v>
      </c>
      <c r="AU139" s="142" t="s">
        <v>85</v>
      </c>
      <c r="AY139" s="16" t="s">
        <v>161</v>
      </c>
      <c r="BE139" s="143">
        <f t="shared" si="4"/>
        <v>100</v>
      </c>
      <c r="BF139" s="143">
        <f t="shared" si="5"/>
        <v>0</v>
      </c>
      <c r="BG139" s="143">
        <f t="shared" si="6"/>
        <v>0</v>
      </c>
      <c r="BH139" s="143">
        <f t="shared" si="7"/>
        <v>0</v>
      </c>
      <c r="BI139" s="143">
        <f t="shared" si="8"/>
        <v>0</v>
      </c>
      <c r="BJ139" s="16" t="s">
        <v>85</v>
      </c>
      <c r="BK139" s="143">
        <f t="shared" si="9"/>
        <v>100</v>
      </c>
      <c r="BL139" s="16" t="s">
        <v>765</v>
      </c>
      <c r="BM139" s="142" t="s">
        <v>307</v>
      </c>
    </row>
    <row r="140" spans="2:65" s="1" customFormat="1" ht="16.5" customHeight="1">
      <c r="B140" s="31"/>
      <c r="C140" s="131" t="s">
        <v>244</v>
      </c>
      <c r="D140" s="131" t="s">
        <v>164</v>
      </c>
      <c r="E140" s="132" t="s">
        <v>3561</v>
      </c>
      <c r="F140" s="133" t="s">
        <v>3562</v>
      </c>
      <c r="G140" s="134" t="s">
        <v>1665</v>
      </c>
      <c r="H140" s="135">
        <v>1</v>
      </c>
      <c r="I140" s="136">
        <v>150</v>
      </c>
      <c r="J140" s="137">
        <f t="shared" si="0"/>
        <v>150</v>
      </c>
      <c r="K140" s="133" t="s">
        <v>1</v>
      </c>
      <c r="L140" s="31"/>
      <c r="M140" s="138" t="s">
        <v>1</v>
      </c>
      <c r="N140" s="139" t="s">
        <v>42</v>
      </c>
      <c r="P140" s="140">
        <f t="shared" si="1"/>
        <v>0</v>
      </c>
      <c r="Q140" s="140">
        <v>0</v>
      </c>
      <c r="R140" s="140">
        <f t="shared" si="2"/>
        <v>0</v>
      </c>
      <c r="S140" s="140">
        <v>0</v>
      </c>
      <c r="T140" s="141">
        <f t="shared" si="3"/>
        <v>0</v>
      </c>
      <c r="AR140" s="142" t="s">
        <v>765</v>
      </c>
      <c r="AT140" s="142" t="s">
        <v>164</v>
      </c>
      <c r="AU140" s="142" t="s">
        <v>85</v>
      </c>
      <c r="AY140" s="16" t="s">
        <v>161</v>
      </c>
      <c r="BE140" s="143">
        <f t="shared" si="4"/>
        <v>150</v>
      </c>
      <c r="BF140" s="143">
        <f t="shared" si="5"/>
        <v>0</v>
      </c>
      <c r="BG140" s="143">
        <f t="shared" si="6"/>
        <v>0</v>
      </c>
      <c r="BH140" s="143">
        <f t="shared" si="7"/>
        <v>0</v>
      </c>
      <c r="BI140" s="143">
        <f t="shared" si="8"/>
        <v>0</v>
      </c>
      <c r="BJ140" s="16" t="s">
        <v>85</v>
      </c>
      <c r="BK140" s="143">
        <f t="shared" si="9"/>
        <v>150</v>
      </c>
      <c r="BL140" s="16" t="s">
        <v>765</v>
      </c>
      <c r="BM140" s="142" t="s">
        <v>317</v>
      </c>
    </row>
    <row r="141" spans="2:65" s="1" customFormat="1" ht="16.5" customHeight="1">
      <c r="B141" s="31"/>
      <c r="C141" s="173" t="s">
        <v>249</v>
      </c>
      <c r="D141" s="173" t="s">
        <v>614</v>
      </c>
      <c r="E141" s="174" t="s">
        <v>3563</v>
      </c>
      <c r="F141" s="175" t="s">
        <v>3562</v>
      </c>
      <c r="G141" s="176" t="s">
        <v>1665</v>
      </c>
      <c r="H141" s="177">
        <v>1</v>
      </c>
      <c r="I141" s="136">
        <v>150</v>
      </c>
      <c r="J141" s="178">
        <f t="shared" si="0"/>
        <v>150</v>
      </c>
      <c r="K141" s="175" t="s">
        <v>1</v>
      </c>
      <c r="L141" s="179"/>
      <c r="M141" s="180" t="s">
        <v>1</v>
      </c>
      <c r="N141" s="181" t="s">
        <v>42</v>
      </c>
      <c r="P141" s="140">
        <f t="shared" si="1"/>
        <v>0</v>
      </c>
      <c r="Q141" s="140">
        <v>0</v>
      </c>
      <c r="R141" s="140">
        <f t="shared" si="2"/>
        <v>0</v>
      </c>
      <c r="S141" s="140">
        <v>0</v>
      </c>
      <c r="T141" s="141">
        <f t="shared" si="3"/>
        <v>0</v>
      </c>
      <c r="AR141" s="142" t="s">
        <v>1715</v>
      </c>
      <c r="AT141" s="142" t="s">
        <v>614</v>
      </c>
      <c r="AU141" s="142" t="s">
        <v>85</v>
      </c>
      <c r="AY141" s="16" t="s">
        <v>161</v>
      </c>
      <c r="BE141" s="143">
        <f t="shared" si="4"/>
        <v>150</v>
      </c>
      <c r="BF141" s="143">
        <f t="shared" si="5"/>
        <v>0</v>
      </c>
      <c r="BG141" s="143">
        <f t="shared" si="6"/>
        <v>0</v>
      </c>
      <c r="BH141" s="143">
        <f t="shared" si="7"/>
        <v>0</v>
      </c>
      <c r="BI141" s="143">
        <f t="shared" si="8"/>
        <v>0</v>
      </c>
      <c r="BJ141" s="16" t="s">
        <v>85</v>
      </c>
      <c r="BK141" s="143">
        <f t="shared" si="9"/>
        <v>150</v>
      </c>
      <c r="BL141" s="16" t="s">
        <v>765</v>
      </c>
      <c r="BM141" s="142" t="s">
        <v>329</v>
      </c>
    </row>
    <row r="142" spans="2:65" s="1" customFormat="1" ht="16.5" customHeight="1">
      <c r="B142" s="31"/>
      <c r="C142" s="131" t="s">
        <v>255</v>
      </c>
      <c r="D142" s="131" t="s">
        <v>164</v>
      </c>
      <c r="E142" s="132" t="s">
        <v>3564</v>
      </c>
      <c r="F142" s="133" t="s">
        <v>3565</v>
      </c>
      <c r="G142" s="134" t="s">
        <v>1665</v>
      </c>
      <c r="H142" s="135">
        <v>6</v>
      </c>
      <c r="I142" s="136">
        <v>150</v>
      </c>
      <c r="J142" s="137">
        <f t="shared" si="0"/>
        <v>900</v>
      </c>
      <c r="K142" s="133" t="s">
        <v>1</v>
      </c>
      <c r="L142" s="31"/>
      <c r="M142" s="138" t="s">
        <v>1</v>
      </c>
      <c r="N142" s="139" t="s">
        <v>42</v>
      </c>
      <c r="P142" s="140">
        <f t="shared" si="1"/>
        <v>0</v>
      </c>
      <c r="Q142" s="140">
        <v>0</v>
      </c>
      <c r="R142" s="140">
        <f t="shared" si="2"/>
        <v>0</v>
      </c>
      <c r="S142" s="140">
        <v>0</v>
      </c>
      <c r="T142" s="141">
        <f t="shared" si="3"/>
        <v>0</v>
      </c>
      <c r="AR142" s="142" t="s">
        <v>765</v>
      </c>
      <c r="AT142" s="142" t="s">
        <v>164</v>
      </c>
      <c r="AU142" s="142" t="s">
        <v>85</v>
      </c>
      <c r="AY142" s="16" t="s">
        <v>161</v>
      </c>
      <c r="BE142" s="143">
        <f t="shared" si="4"/>
        <v>900</v>
      </c>
      <c r="BF142" s="143">
        <f t="shared" si="5"/>
        <v>0</v>
      </c>
      <c r="BG142" s="143">
        <f t="shared" si="6"/>
        <v>0</v>
      </c>
      <c r="BH142" s="143">
        <f t="shared" si="7"/>
        <v>0</v>
      </c>
      <c r="BI142" s="143">
        <f t="shared" si="8"/>
        <v>0</v>
      </c>
      <c r="BJ142" s="16" t="s">
        <v>85</v>
      </c>
      <c r="BK142" s="143">
        <f t="shared" si="9"/>
        <v>900</v>
      </c>
      <c r="BL142" s="16" t="s">
        <v>765</v>
      </c>
      <c r="BM142" s="142" t="s">
        <v>343</v>
      </c>
    </row>
    <row r="143" spans="2:65" s="1" customFormat="1" ht="16.5" customHeight="1">
      <c r="B143" s="31"/>
      <c r="C143" s="173" t="s">
        <v>260</v>
      </c>
      <c r="D143" s="173" t="s">
        <v>614</v>
      </c>
      <c r="E143" s="174" t="s">
        <v>3566</v>
      </c>
      <c r="F143" s="175" t="s">
        <v>3565</v>
      </c>
      <c r="G143" s="176" t="s">
        <v>1665</v>
      </c>
      <c r="H143" s="177">
        <v>6</v>
      </c>
      <c r="I143" s="136">
        <v>1000</v>
      </c>
      <c r="J143" s="178">
        <f t="shared" si="0"/>
        <v>6000</v>
      </c>
      <c r="K143" s="175" t="s">
        <v>1</v>
      </c>
      <c r="L143" s="179"/>
      <c r="M143" s="180" t="s">
        <v>1</v>
      </c>
      <c r="N143" s="181" t="s">
        <v>42</v>
      </c>
      <c r="P143" s="140">
        <f t="shared" si="1"/>
        <v>0</v>
      </c>
      <c r="Q143" s="140">
        <v>0</v>
      </c>
      <c r="R143" s="140">
        <f t="shared" si="2"/>
        <v>0</v>
      </c>
      <c r="S143" s="140">
        <v>0</v>
      </c>
      <c r="T143" s="141">
        <f t="shared" si="3"/>
        <v>0</v>
      </c>
      <c r="AR143" s="142" t="s">
        <v>1715</v>
      </c>
      <c r="AT143" s="142" t="s">
        <v>614</v>
      </c>
      <c r="AU143" s="142" t="s">
        <v>85</v>
      </c>
      <c r="AY143" s="16" t="s">
        <v>161</v>
      </c>
      <c r="BE143" s="143">
        <f t="shared" si="4"/>
        <v>6000</v>
      </c>
      <c r="BF143" s="143">
        <f t="shared" si="5"/>
        <v>0</v>
      </c>
      <c r="BG143" s="143">
        <f t="shared" si="6"/>
        <v>0</v>
      </c>
      <c r="BH143" s="143">
        <f t="shared" si="7"/>
        <v>0</v>
      </c>
      <c r="BI143" s="143">
        <f t="shared" si="8"/>
        <v>0</v>
      </c>
      <c r="BJ143" s="16" t="s">
        <v>85</v>
      </c>
      <c r="BK143" s="143">
        <f t="shared" si="9"/>
        <v>6000</v>
      </c>
      <c r="BL143" s="16" t="s">
        <v>765</v>
      </c>
      <c r="BM143" s="142" t="s">
        <v>354</v>
      </c>
    </row>
    <row r="144" spans="2:65" s="1" customFormat="1" ht="16.5" customHeight="1">
      <c r="B144" s="31"/>
      <c r="C144" s="131" t="s">
        <v>264</v>
      </c>
      <c r="D144" s="131" t="s">
        <v>164</v>
      </c>
      <c r="E144" s="132" t="s">
        <v>3567</v>
      </c>
      <c r="F144" s="133" t="s">
        <v>3568</v>
      </c>
      <c r="G144" s="134" t="s">
        <v>1665</v>
      </c>
      <c r="H144" s="135">
        <v>4</v>
      </c>
      <c r="I144" s="136">
        <v>150</v>
      </c>
      <c r="J144" s="137">
        <f t="shared" si="0"/>
        <v>600</v>
      </c>
      <c r="K144" s="133" t="s">
        <v>1</v>
      </c>
      <c r="L144" s="31"/>
      <c r="M144" s="138" t="s">
        <v>1</v>
      </c>
      <c r="N144" s="139" t="s">
        <v>42</v>
      </c>
      <c r="P144" s="140">
        <f t="shared" si="1"/>
        <v>0</v>
      </c>
      <c r="Q144" s="140">
        <v>0</v>
      </c>
      <c r="R144" s="140">
        <f t="shared" si="2"/>
        <v>0</v>
      </c>
      <c r="S144" s="140">
        <v>0</v>
      </c>
      <c r="T144" s="141">
        <f t="shared" si="3"/>
        <v>0</v>
      </c>
      <c r="AR144" s="142" t="s">
        <v>765</v>
      </c>
      <c r="AT144" s="142" t="s">
        <v>164</v>
      </c>
      <c r="AU144" s="142" t="s">
        <v>85</v>
      </c>
      <c r="AY144" s="16" t="s">
        <v>161</v>
      </c>
      <c r="BE144" s="143">
        <f t="shared" si="4"/>
        <v>600</v>
      </c>
      <c r="BF144" s="143">
        <f t="shared" si="5"/>
        <v>0</v>
      </c>
      <c r="BG144" s="143">
        <f t="shared" si="6"/>
        <v>0</v>
      </c>
      <c r="BH144" s="143">
        <f t="shared" si="7"/>
        <v>0</v>
      </c>
      <c r="BI144" s="143">
        <f t="shared" si="8"/>
        <v>0</v>
      </c>
      <c r="BJ144" s="16" t="s">
        <v>85</v>
      </c>
      <c r="BK144" s="143">
        <f t="shared" si="9"/>
        <v>600</v>
      </c>
      <c r="BL144" s="16" t="s">
        <v>765</v>
      </c>
      <c r="BM144" s="142" t="s">
        <v>363</v>
      </c>
    </row>
    <row r="145" spans="2:65" s="1" customFormat="1" ht="16.5" customHeight="1">
      <c r="B145" s="31"/>
      <c r="C145" s="173" t="s">
        <v>7</v>
      </c>
      <c r="D145" s="173" t="s">
        <v>614</v>
      </c>
      <c r="E145" s="174" t="s">
        <v>3569</v>
      </c>
      <c r="F145" s="175" t="s">
        <v>3568</v>
      </c>
      <c r="G145" s="176" t="s">
        <v>1665</v>
      </c>
      <c r="H145" s="177">
        <v>4</v>
      </c>
      <c r="I145" s="136">
        <v>120</v>
      </c>
      <c r="J145" s="178">
        <f t="shared" si="0"/>
        <v>480</v>
      </c>
      <c r="K145" s="175" t="s">
        <v>1</v>
      </c>
      <c r="L145" s="179"/>
      <c r="M145" s="180" t="s">
        <v>1</v>
      </c>
      <c r="N145" s="181" t="s">
        <v>42</v>
      </c>
      <c r="P145" s="140">
        <f t="shared" si="1"/>
        <v>0</v>
      </c>
      <c r="Q145" s="140">
        <v>0</v>
      </c>
      <c r="R145" s="140">
        <f t="shared" si="2"/>
        <v>0</v>
      </c>
      <c r="S145" s="140">
        <v>0</v>
      </c>
      <c r="T145" s="141">
        <f t="shared" si="3"/>
        <v>0</v>
      </c>
      <c r="AR145" s="142" t="s">
        <v>1715</v>
      </c>
      <c r="AT145" s="142" t="s">
        <v>614</v>
      </c>
      <c r="AU145" s="142" t="s">
        <v>85</v>
      </c>
      <c r="AY145" s="16" t="s">
        <v>161</v>
      </c>
      <c r="BE145" s="143">
        <f t="shared" si="4"/>
        <v>480</v>
      </c>
      <c r="BF145" s="143">
        <f t="shared" si="5"/>
        <v>0</v>
      </c>
      <c r="BG145" s="143">
        <f t="shared" si="6"/>
        <v>0</v>
      </c>
      <c r="BH145" s="143">
        <f t="shared" si="7"/>
        <v>0</v>
      </c>
      <c r="BI145" s="143">
        <f t="shared" si="8"/>
        <v>0</v>
      </c>
      <c r="BJ145" s="16" t="s">
        <v>85</v>
      </c>
      <c r="BK145" s="143">
        <f t="shared" si="9"/>
        <v>480</v>
      </c>
      <c r="BL145" s="16" t="s">
        <v>765</v>
      </c>
      <c r="BM145" s="142" t="s">
        <v>378</v>
      </c>
    </row>
    <row r="146" spans="2:65" s="1" customFormat="1" ht="16.5" customHeight="1">
      <c r="B146" s="31"/>
      <c r="C146" s="131" t="s">
        <v>274</v>
      </c>
      <c r="D146" s="131" t="s">
        <v>164</v>
      </c>
      <c r="E146" s="132" t="s">
        <v>3570</v>
      </c>
      <c r="F146" s="133" t="s">
        <v>3571</v>
      </c>
      <c r="G146" s="134" t="s">
        <v>1665</v>
      </c>
      <c r="H146" s="135">
        <v>5</v>
      </c>
      <c r="I146" s="136">
        <v>88</v>
      </c>
      <c r="J146" s="137">
        <f t="shared" si="0"/>
        <v>440</v>
      </c>
      <c r="K146" s="133" t="s">
        <v>1</v>
      </c>
      <c r="L146" s="31"/>
      <c r="M146" s="138" t="s">
        <v>1</v>
      </c>
      <c r="N146" s="139" t="s">
        <v>42</v>
      </c>
      <c r="P146" s="140">
        <f t="shared" si="1"/>
        <v>0</v>
      </c>
      <c r="Q146" s="140">
        <v>0</v>
      </c>
      <c r="R146" s="140">
        <f t="shared" si="2"/>
        <v>0</v>
      </c>
      <c r="S146" s="140">
        <v>0</v>
      </c>
      <c r="T146" s="141">
        <f t="shared" si="3"/>
        <v>0</v>
      </c>
      <c r="AR146" s="142" t="s">
        <v>765</v>
      </c>
      <c r="AT146" s="142" t="s">
        <v>164</v>
      </c>
      <c r="AU146" s="142" t="s">
        <v>85</v>
      </c>
      <c r="AY146" s="16" t="s">
        <v>161</v>
      </c>
      <c r="BE146" s="143">
        <f t="shared" si="4"/>
        <v>440</v>
      </c>
      <c r="BF146" s="143">
        <f t="shared" si="5"/>
        <v>0</v>
      </c>
      <c r="BG146" s="143">
        <f t="shared" si="6"/>
        <v>0</v>
      </c>
      <c r="BH146" s="143">
        <f t="shared" si="7"/>
        <v>0</v>
      </c>
      <c r="BI146" s="143">
        <f t="shared" si="8"/>
        <v>0</v>
      </c>
      <c r="BJ146" s="16" t="s">
        <v>85</v>
      </c>
      <c r="BK146" s="143">
        <f t="shared" si="9"/>
        <v>440</v>
      </c>
      <c r="BL146" s="16" t="s">
        <v>765</v>
      </c>
      <c r="BM146" s="142" t="s">
        <v>391</v>
      </c>
    </row>
    <row r="147" spans="2:65" s="11" customFormat="1" ht="25.9" customHeight="1">
      <c r="B147" s="119"/>
      <c r="D147" s="120" t="s">
        <v>76</v>
      </c>
      <c r="E147" s="121" t="s">
        <v>3572</v>
      </c>
      <c r="F147" s="121" t="s">
        <v>3571</v>
      </c>
      <c r="I147" s="122"/>
      <c r="J147" s="123">
        <f>BK147</f>
        <v>25560</v>
      </c>
      <c r="L147" s="119"/>
      <c r="M147" s="124"/>
      <c r="P147" s="125">
        <f>SUM(P148:P165)</f>
        <v>0</v>
      </c>
      <c r="R147" s="125">
        <f>SUM(R148:R165)</f>
        <v>0</v>
      </c>
      <c r="T147" s="126">
        <f>SUM(T148:T165)</f>
        <v>0</v>
      </c>
      <c r="AR147" s="120" t="s">
        <v>181</v>
      </c>
      <c r="AT147" s="127" t="s">
        <v>76</v>
      </c>
      <c r="AU147" s="127" t="s">
        <v>77</v>
      </c>
      <c r="AY147" s="120" t="s">
        <v>161</v>
      </c>
      <c r="BK147" s="128">
        <f>SUM(BK148:BK165)</f>
        <v>25560</v>
      </c>
    </row>
    <row r="148" spans="2:65" s="1" customFormat="1" ht="16.5" customHeight="1">
      <c r="B148" s="31"/>
      <c r="C148" s="131" t="s">
        <v>278</v>
      </c>
      <c r="D148" s="131" t="s">
        <v>164</v>
      </c>
      <c r="E148" s="132" t="s">
        <v>3573</v>
      </c>
      <c r="F148" s="133" t="s">
        <v>3574</v>
      </c>
      <c r="G148" s="134" t="s">
        <v>1665</v>
      </c>
      <c r="H148" s="135">
        <v>4</v>
      </c>
      <c r="I148" s="136">
        <v>100</v>
      </c>
      <c r="J148" s="137">
        <f t="shared" ref="J148:J164" si="10">ROUND(I148*H148,2)</f>
        <v>400</v>
      </c>
      <c r="K148" s="133" t="s">
        <v>1</v>
      </c>
      <c r="L148" s="31"/>
      <c r="M148" s="138" t="s">
        <v>1</v>
      </c>
      <c r="N148" s="139" t="s">
        <v>42</v>
      </c>
      <c r="P148" s="140">
        <f t="shared" ref="P148:P164" si="11">O148*H148</f>
        <v>0</v>
      </c>
      <c r="Q148" s="140">
        <v>0</v>
      </c>
      <c r="R148" s="140">
        <f t="shared" ref="R148:R164" si="12">Q148*H148</f>
        <v>0</v>
      </c>
      <c r="S148" s="140">
        <v>0</v>
      </c>
      <c r="T148" s="141">
        <f t="shared" ref="T148:T164" si="13">S148*H148</f>
        <v>0</v>
      </c>
      <c r="AR148" s="142" t="s">
        <v>765</v>
      </c>
      <c r="AT148" s="142" t="s">
        <v>164</v>
      </c>
      <c r="AU148" s="142" t="s">
        <v>85</v>
      </c>
      <c r="AY148" s="16" t="s">
        <v>161</v>
      </c>
      <c r="BE148" s="143">
        <f t="shared" ref="BE148:BE164" si="14">IF(N148="základní",J148,0)</f>
        <v>400</v>
      </c>
      <c r="BF148" s="143">
        <f t="shared" ref="BF148:BF164" si="15">IF(N148="snížená",J148,0)</f>
        <v>0</v>
      </c>
      <c r="BG148" s="143">
        <f t="shared" ref="BG148:BG164" si="16">IF(N148="zákl. přenesená",J148,0)</f>
        <v>0</v>
      </c>
      <c r="BH148" s="143">
        <f t="shared" ref="BH148:BH164" si="17">IF(N148="sníž. přenesená",J148,0)</f>
        <v>0</v>
      </c>
      <c r="BI148" s="143">
        <f t="shared" ref="BI148:BI164" si="18">IF(N148="nulová",J148,0)</f>
        <v>0</v>
      </c>
      <c r="BJ148" s="16" t="s">
        <v>85</v>
      </c>
      <c r="BK148" s="143">
        <f t="shared" ref="BK148:BK164" si="19">ROUND(I148*H148,2)</f>
        <v>400</v>
      </c>
      <c r="BL148" s="16" t="s">
        <v>765</v>
      </c>
      <c r="BM148" s="142" t="s">
        <v>403</v>
      </c>
    </row>
    <row r="149" spans="2:65" s="1" customFormat="1" ht="16.5" customHeight="1">
      <c r="B149" s="31"/>
      <c r="C149" s="173" t="s">
        <v>282</v>
      </c>
      <c r="D149" s="173" t="s">
        <v>614</v>
      </c>
      <c r="E149" s="174" t="s">
        <v>3575</v>
      </c>
      <c r="F149" s="175" t="s">
        <v>3574</v>
      </c>
      <c r="G149" s="176" t="s">
        <v>1665</v>
      </c>
      <c r="H149" s="177">
        <v>4</v>
      </c>
      <c r="I149" s="136">
        <v>2000</v>
      </c>
      <c r="J149" s="178">
        <f t="shared" si="10"/>
        <v>8000</v>
      </c>
      <c r="K149" s="175" t="s">
        <v>1</v>
      </c>
      <c r="L149" s="179"/>
      <c r="M149" s="180" t="s">
        <v>1</v>
      </c>
      <c r="N149" s="181" t="s">
        <v>42</v>
      </c>
      <c r="P149" s="140">
        <f t="shared" si="11"/>
        <v>0</v>
      </c>
      <c r="Q149" s="140">
        <v>0</v>
      </c>
      <c r="R149" s="140">
        <f t="shared" si="12"/>
        <v>0</v>
      </c>
      <c r="S149" s="140">
        <v>0</v>
      </c>
      <c r="T149" s="141">
        <f t="shared" si="13"/>
        <v>0</v>
      </c>
      <c r="AR149" s="142" t="s">
        <v>1715</v>
      </c>
      <c r="AT149" s="142" t="s">
        <v>614</v>
      </c>
      <c r="AU149" s="142" t="s">
        <v>85</v>
      </c>
      <c r="AY149" s="16" t="s">
        <v>161</v>
      </c>
      <c r="BE149" s="143">
        <f t="shared" si="14"/>
        <v>8000</v>
      </c>
      <c r="BF149" s="143">
        <f t="shared" si="15"/>
        <v>0</v>
      </c>
      <c r="BG149" s="143">
        <f t="shared" si="16"/>
        <v>0</v>
      </c>
      <c r="BH149" s="143">
        <f t="shared" si="17"/>
        <v>0</v>
      </c>
      <c r="BI149" s="143">
        <f t="shared" si="18"/>
        <v>0</v>
      </c>
      <c r="BJ149" s="16" t="s">
        <v>85</v>
      </c>
      <c r="BK149" s="143">
        <f t="shared" si="19"/>
        <v>8000</v>
      </c>
      <c r="BL149" s="16" t="s">
        <v>765</v>
      </c>
      <c r="BM149" s="142" t="s">
        <v>414</v>
      </c>
    </row>
    <row r="150" spans="2:65" s="1" customFormat="1" ht="16.5" customHeight="1">
      <c r="B150" s="31"/>
      <c r="C150" s="131" t="s">
        <v>286</v>
      </c>
      <c r="D150" s="131" t="s">
        <v>164</v>
      </c>
      <c r="E150" s="132" t="s">
        <v>3576</v>
      </c>
      <c r="F150" s="133" t="s">
        <v>3577</v>
      </c>
      <c r="G150" s="134" t="s">
        <v>1665</v>
      </c>
      <c r="H150" s="135">
        <v>1</v>
      </c>
      <c r="I150" s="136">
        <v>100</v>
      </c>
      <c r="J150" s="137">
        <f t="shared" si="10"/>
        <v>100</v>
      </c>
      <c r="K150" s="133" t="s">
        <v>1</v>
      </c>
      <c r="L150" s="31"/>
      <c r="M150" s="138" t="s">
        <v>1</v>
      </c>
      <c r="N150" s="139" t="s">
        <v>42</v>
      </c>
      <c r="P150" s="140">
        <f t="shared" si="11"/>
        <v>0</v>
      </c>
      <c r="Q150" s="140">
        <v>0</v>
      </c>
      <c r="R150" s="140">
        <f t="shared" si="12"/>
        <v>0</v>
      </c>
      <c r="S150" s="140">
        <v>0</v>
      </c>
      <c r="T150" s="141">
        <f t="shared" si="13"/>
        <v>0</v>
      </c>
      <c r="AR150" s="142" t="s">
        <v>765</v>
      </c>
      <c r="AT150" s="142" t="s">
        <v>164</v>
      </c>
      <c r="AU150" s="142" t="s">
        <v>85</v>
      </c>
      <c r="AY150" s="16" t="s">
        <v>161</v>
      </c>
      <c r="BE150" s="143">
        <f t="shared" si="14"/>
        <v>100</v>
      </c>
      <c r="BF150" s="143">
        <f t="shared" si="15"/>
        <v>0</v>
      </c>
      <c r="BG150" s="143">
        <f t="shared" si="16"/>
        <v>0</v>
      </c>
      <c r="BH150" s="143">
        <f t="shared" si="17"/>
        <v>0</v>
      </c>
      <c r="BI150" s="143">
        <f t="shared" si="18"/>
        <v>0</v>
      </c>
      <c r="BJ150" s="16" t="s">
        <v>85</v>
      </c>
      <c r="BK150" s="143">
        <f t="shared" si="19"/>
        <v>100</v>
      </c>
      <c r="BL150" s="16" t="s">
        <v>765</v>
      </c>
      <c r="BM150" s="142" t="s">
        <v>424</v>
      </c>
    </row>
    <row r="151" spans="2:65" s="1" customFormat="1" ht="16.5" customHeight="1">
      <c r="B151" s="31"/>
      <c r="C151" s="173" t="s">
        <v>290</v>
      </c>
      <c r="D151" s="173" t="s">
        <v>614</v>
      </c>
      <c r="E151" s="174" t="s">
        <v>3578</v>
      </c>
      <c r="F151" s="175" t="s">
        <v>3577</v>
      </c>
      <c r="G151" s="176" t="s">
        <v>1665</v>
      </c>
      <c r="H151" s="177">
        <v>1</v>
      </c>
      <c r="I151" s="136">
        <v>320</v>
      </c>
      <c r="J151" s="178">
        <f t="shared" si="10"/>
        <v>320</v>
      </c>
      <c r="K151" s="175" t="s">
        <v>1</v>
      </c>
      <c r="L151" s="179"/>
      <c r="M151" s="180" t="s">
        <v>1</v>
      </c>
      <c r="N151" s="181" t="s">
        <v>42</v>
      </c>
      <c r="P151" s="140">
        <f t="shared" si="11"/>
        <v>0</v>
      </c>
      <c r="Q151" s="140">
        <v>0</v>
      </c>
      <c r="R151" s="140">
        <f t="shared" si="12"/>
        <v>0</v>
      </c>
      <c r="S151" s="140">
        <v>0</v>
      </c>
      <c r="T151" s="141">
        <f t="shared" si="13"/>
        <v>0</v>
      </c>
      <c r="AR151" s="142" t="s">
        <v>1715</v>
      </c>
      <c r="AT151" s="142" t="s">
        <v>614</v>
      </c>
      <c r="AU151" s="142" t="s">
        <v>85</v>
      </c>
      <c r="AY151" s="16" t="s">
        <v>161</v>
      </c>
      <c r="BE151" s="143">
        <f t="shared" si="14"/>
        <v>320</v>
      </c>
      <c r="BF151" s="143">
        <f t="shared" si="15"/>
        <v>0</v>
      </c>
      <c r="BG151" s="143">
        <f t="shared" si="16"/>
        <v>0</v>
      </c>
      <c r="BH151" s="143">
        <f t="shared" si="17"/>
        <v>0</v>
      </c>
      <c r="BI151" s="143">
        <f t="shared" si="18"/>
        <v>0</v>
      </c>
      <c r="BJ151" s="16" t="s">
        <v>85</v>
      </c>
      <c r="BK151" s="143">
        <f t="shared" si="19"/>
        <v>320</v>
      </c>
      <c r="BL151" s="16" t="s">
        <v>765</v>
      </c>
      <c r="BM151" s="142" t="s">
        <v>434</v>
      </c>
    </row>
    <row r="152" spans="2:65" s="1" customFormat="1" ht="24.2" customHeight="1">
      <c r="B152" s="31"/>
      <c r="C152" s="131" t="s">
        <v>294</v>
      </c>
      <c r="D152" s="131" t="s">
        <v>164</v>
      </c>
      <c r="E152" s="132" t="s">
        <v>3579</v>
      </c>
      <c r="F152" s="133" t="s">
        <v>3580</v>
      </c>
      <c r="G152" s="134" t="s">
        <v>1665</v>
      </c>
      <c r="H152" s="135">
        <v>6</v>
      </c>
      <c r="I152" s="136">
        <v>200</v>
      </c>
      <c r="J152" s="137">
        <f t="shared" si="10"/>
        <v>1200</v>
      </c>
      <c r="K152" s="133" t="s">
        <v>1</v>
      </c>
      <c r="L152" s="31"/>
      <c r="M152" s="138" t="s">
        <v>1</v>
      </c>
      <c r="N152" s="139" t="s">
        <v>42</v>
      </c>
      <c r="P152" s="140">
        <f t="shared" si="11"/>
        <v>0</v>
      </c>
      <c r="Q152" s="140">
        <v>0</v>
      </c>
      <c r="R152" s="140">
        <f t="shared" si="12"/>
        <v>0</v>
      </c>
      <c r="S152" s="140">
        <v>0</v>
      </c>
      <c r="T152" s="141">
        <f t="shared" si="13"/>
        <v>0</v>
      </c>
      <c r="AR152" s="142" t="s">
        <v>765</v>
      </c>
      <c r="AT152" s="142" t="s">
        <v>164</v>
      </c>
      <c r="AU152" s="142" t="s">
        <v>85</v>
      </c>
      <c r="AY152" s="16" t="s">
        <v>161</v>
      </c>
      <c r="BE152" s="143">
        <f t="shared" si="14"/>
        <v>1200</v>
      </c>
      <c r="BF152" s="143">
        <f t="shared" si="15"/>
        <v>0</v>
      </c>
      <c r="BG152" s="143">
        <f t="shared" si="16"/>
        <v>0</v>
      </c>
      <c r="BH152" s="143">
        <f t="shared" si="17"/>
        <v>0</v>
      </c>
      <c r="BI152" s="143">
        <f t="shared" si="18"/>
        <v>0</v>
      </c>
      <c r="BJ152" s="16" t="s">
        <v>85</v>
      </c>
      <c r="BK152" s="143">
        <f t="shared" si="19"/>
        <v>1200</v>
      </c>
      <c r="BL152" s="16" t="s">
        <v>765</v>
      </c>
      <c r="BM152" s="142" t="s">
        <v>444</v>
      </c>
    </row>
    <row r="153" spans="2:65" s="1" customFormat="1" ht="24.2" customHeight="1">
      <c r="B153" s="31"/>
      <c r="C153" s="173" t="s">
        <v>298</v>
      </c>
      <c r="D153" s="173" t="s">
        <v>614</v>
      </c>
      <c r="E153" s="174" t="s">
        <v>3581</v>
      </c>
      <c r="F153" s="175" t="s">
        <v>3580</v>
      </c>
      <c r="G153" s="176" t="s">
        <v>1665</v>
      </c>
      <c r="H153" s="177">
        <v>6</v>
      </c>
      <c r="I153" s="136">
        <v>300</v>
      </c>
      <c r="J153" s="178">
        <f t="shared" si="10"/>
        <v>1800</v>
      </c>
      <c r="K153" s="175" t="s">
        <v>1</v>
      </c>
      <c r="L153" s="179"/>
      <c r="M153" s="180" t="s">
        <v>1</v>
      </c>
      <c r="N153" s="181" t="s">
        <v>42</v>
      </c>
      <c r="P153" s="140">
        <f t="shared" si="11"/>
        <v>0</v>
      </c>
      <c r="Q153" s="140">
        <v>0</v>
      </c>
      <c r="R153" s="140">
        <f t="shared" si="12"/>
        <v>0</v>
      </c>
      <c r="S153" s="140">
        <v>0</v>
      </c>
      <c r="T153" s="141">
        <f t="shared" si="13"/>
        <v>0</v>
      </c>
      <c r="AR153" s="142" t="s">
        <v>1715</v>
      </c>
      <c r="AT153" s="142" t="s">
        <v>614</v>
      </c>
      <c r="AU153" s="142" t="s">
        <v>85</v>
      </c>
      <c r="AY153" s="16" t="s">
        <v>161</v>
      </c>
      <c r="BE153" s="143">
        <f t="shared" si="14"/>
        <v>1800</v>
      </c>
      <c r="BF153" s="143">
        <f t="shared" si="15"/>
        <v>0</v>
      </c>
      <c r="BG153" s="143">
        <f t="shared" si="16"/>
        <v>0</v>
      </c>
      <c r="BH153" s="143">
        <f t="shared" si="17"/>
        <v>0</v>
      </c>
      <c r="BI153" s="143">
        <f t="shared" si="18"/>
        <v>0</v>
      </c>
      <c r="BJ153" s="16" t="s">
        <v>85</v>
      </c>
      <c r="BK153" s="143">
        <f t="shared" si="19"/>
        <v>1800</v>
      </c>
      <c r="BL153" s="16" t="s">
        <v>765</v>
      </c>
      <c r="BM153" s="142" t="s">
        <v>455</v>
      </c>
    </row>
    <row r="154" spans="2:65" s="1" customFormat="1" ht="21.75" customHeight="1">
      <c r="B154" s="31"/>
      <c r="C154" s="131" t="s">
        <v>303</v>
      </c>
      <c r="D154" s="131" t="s">
        <v>164</v>
      </c>
      <c r="E154" s="132" t="s">
        <v>3582</v>
      </c>
      <c r="F154" s="133" t="s">
        <v>3583</v>
      </c>
      <c r="G154" s="134" t="s">
        <v>1665</v>
      </c>
      <c r="H154" s="135">
        <v>6</v>
      </c>
      <c r="I154" s="136">
        <v>200</v>
      </c>
      <c r="J154" s="137">
        <f t="shared" si="10"/>
        <v>1200</v>
      </c>
      <c r="K154" s="133" t="s">
        <v>1</v>
      </c>
      <c r="L154" s="31"/>
      <c r="M154" s="138" t="s">
        <v>1</v>
      </c>
      <c r="N154" s="139" t="s">
        <v>42</v>
      </c>
      <c r="P154" s="140">
        <f t="shared" si="11"/>
        <v>0</v>
      </c>
      <c r="Q154" s="140">
        <v>0</v>
      </c>
      <c r="R154" s="140">
        <f t="shared" si="12"/>
        <v>0</v>
      </c>
      <c r="S154" s="140">
        <v>0</v>
      </c>
      <c r="T154" s="141">
        <f t="shared" si="13"/>
        <v>0</v>
      </c>
      <c r="AR154" s="142" t="s">
        <v>765</v>
      </c>
      <c r="AT154" s="142" t="s">
        <v>164</v>
      </c>
      <c r="AU154" s="142" t="s">
        <v>85</v>
      </c>
      <c r="AY154" s="16" t="s">
        <v>161</v>
      </c>
      <c r="BE154" s="143">
        <f t="shared" si="14"/>
        <v>1200</v>
      </c>
      <c r="BF154" s="143">
        <f t="shared" si="15"/>
        <v>0</v>
      </c>
      <c r="BG154" s="143">
        <f t="shared" si="16"/>
        <v>0</v>
      </c>
      <c r="BH154" s="143">
        <f t="shared" si="17"/>
        <v>0</v>
      </c>
      <c r="BI154" s="143">
        <f t="shared" si="18"/>
        <v>0</v>
      </c>
      <c r="BJ154" s="16" t="s">
        <v>85</v>
      </c>
      <c r="BK154" s="143">
        <f t="shared" si="19"/>
        <v>1200</v>
      </c>
      <c r="BL154" s="16" t="s">
        <v>765</v>
      </c>
      <c r="BM154" s="142" t="s">
        <v>466</v>
      </c>
    </row>
    <row r="155" spans="2:65" s="1" customFormat="1" ht="21.75" customHeight="1">
      <c r="B155" s="31"/>
      <c r="C155" s="131" t="s">
        <v>307</v>
      </c>
      <c r="D155" s="131" t="s">
        <v>164</v>
      </c>
      <c r="E155" s="132" t="s">
        <v>3582</v>
      </c>
      <c r="F155" s="133" t="s">
        <v>3583</v>
      </c>
      <c r="G155" s="134" t="s">
        <v>1665</v>
      </c>
      <c r="H155" s="135">
        <v>6</v>
      </c>
      <c r="I155" s="136">
        <v>200</v>
      </c>
      <c r="J155" s="137">
        <f t="shared" si="10"/>
        <v>1200</v>
      </c>
      <c r="K155" s="133" t="s">
        <v>1</v>
      </c>
      <c r="L155" s="31"/>
      <c r="M155" s="138" t="s">
        <v>1</v>
      </c>
      <c r="N155" s="139" t="s">
        <v>42</v>
      </c>
      <c r="P155" s="140">
        <f t="shared" si="11"/>
        <v>0</v>
      </c>
      <c r="Q155" s="140">
        <v>0</v>
      </c>
      <c r="R155" s="140">
        <f t="shared" si="12"/>
        <v>0</v>
      </c>
      <c r="S155" s="140">
        <v>0</v>
      </c>
      <c r="T155" s="141">
        <f t="shared" si="13"/>
        <v>0</v>
      </c>
      <c r="AR155" s="142" t="s">
        <v>765</v>
      </c>
      <c r="AT155" s="142" t="s">
        <v>164</v>
      </c>
      <c r="AU155" s="142" t="s">
        <v>85</v>
      </c>
      <c r="AY155" s="16" t="s">
        <v>161</v>
      </c>
      <c r="BE155" s="143">
        <f t="shared" si="14"/>
        <v>1200</v>
      </c>
      <c r="BF155" s="143">
        <f t="shared" si="15"/>
        <v>0</v>
      </c>
      <c r="BG155" s="143">
        <f t="shared" si="16"/>
        <v>0</v>
      </c>
      <c r="BH155" s="143">
        <f t="shared" si="17"/>
        <v>0</v>
      </c>
      <c r="BI155" s="143">
        <f t="shared" si="18"/>
        <v>0</v>
      </c>
      <c r="BJ155" s="16" t="s">
        <v>85</v>
      </c>
      <c r="BK155" s="143">
        <f t="shared" si="19"/>
        <v>1200</v>
      </c>
      <c r="BL155" s="16" t="s">
        <v>765</v>
      </c>
      <c r="BM155" s="142" t="s">
        <v>476</v>
      </c>
    </row>
    <row r="156" spans="2:65" s="1" customFormat="1" ht="16.5" customHeight="1">
      <c r="B156" s="31"/>
      <c r="C156" s="131" t="s">
        <v>312</v>
      </c>
      <c r="D156" s="131" t="s">
        <v>164</v>
      </c>
      <c r="E156" s="132" t="s">
        <v>3584</v>
      </c>
      <c r="F156" s="133" t="s">
        <v>3585</v>
      </c>
      <c r="G156" s="134" t="s">
        <v>1665</v>
      </c>
      <c r="H156" s="135">
        <v>7</v>
      </c>
      <c r="I156" s="136">
        <v>200</v>
      </c>
      <c r="J156" s="137">
        <f t="shared" si="10"/>
        <v>1400</v>
      </c>
      <c r="K156" s="133" t="s">
        <v>1</v>
      </c>
      <c r="L156" s="31"/>
      <c r="M156" s="138" t="s">
        <v>1</v>
      </c>
      <c r="N156" s="139" t="s">
        <v>42</v>
      </c>
      <c r="P156" s="140">
        <f t="shared" si="11"/>
        <v>0</v>
      </c>
      <c r="Q156" s="140">
        <v>0</v>
      </c>
      <c r="R156" s="140">
        <f t="shared" si="12"/>
        <v>0</v>
      </c>
      <c r="S156" s="140">
        <v>0</v>
      </c>
      <c r="T156" s="141">
        <f t="shared" si="13"/>
        <v>0</v>
      </c>
      <c r="AR156" s="142" t="s">
        <v>765</v>
      </c>
      <c r="AT156" s="142" t="s">
        <v>164</v>
      </c>
      <c r="AU156" s="142" t="s">
        <v>85</v>
      </c>
      <c r="AY156" s="16" t="s">
        <v>161</v>
      </c>
      <c r="BE156" s="143">
        <f t="shared" si="14"/>
        <v>1400</v>
      </c>
      <c r="BF156" s="143">
        <f t="shared" si="15"/>
        <v>0</v>
      </c>
      <c r="BG156" s="143">
        <f t="shared" si="16"/>
        <v>0</v>
      </c>
      <c r="BH156" s="143">
        <f t="shared" si="17"/>
        <v>0</v>
      </c>
      <c r="BI156" s="143">
        <f t="shared" si="18"/>
        <v>0</v>
      </c>
      <c r="BJ156" s="16" t="s">
        <v>85</v>
      </c>
      <c r="BK156" s="143">
        <f t="shared" si="19"/>
        <v>1400</v>
      </c>
      <c r="BL156" s="16" t="s">
        <v>765</v>
      </c>
      <c r="BM156" s="142" t="s">
        <v>486</v>
      </c>
    </row>
    <row r="157" spans="2:65" s="1" customFormat="1" ht="16.5" customHeight="1">
      <c r="B157" s="31"/>
      <c r="C157" s="173" t="s">
        <v>317</v>
      </c>
      <c r="D157" s="173" t="s">
        <v>614</v>
      </c>
      <c r="E157" s="174" t="s">
        <v>3586</v>
      </c>
      <c r="F157" s="175" t="s">
        <v>3585</v>
      </c>
      <c r="G157" s="176" t="s">
        <v>1665</v>
      </c>
      <c r="H157" s="177">
        <v>7</v>
      </c>
      <c r="I157" s="136">
        <v>300</v>
      </c>
      <c r="J157" s="178">
        <f t="shared" si="10"/>
        <v>2100</v>
      </c>
      <c r="K157" s="175" t="s">
        <v>1</v>
      </c>
      <c r="L157" s="179"/>
      <c r="M157" s="180" t="s">
        <v>1</v>
      </c>
      <c r="N157" s="181" t="s">
        <v>42</v>
      </c>
      <c r="P157" s="140">
        <f t="shared" si="11"/>
        <v>0</v>
      </c>
      <c r="Q157" s="140">
        <v>0</v>
      </c>
      <c r="R157" s="140">
        <f t="shared" si="12"/>
        <v>0</v>
      </c>
      <c r="S157" s="140">
        <v>0</v>
      </c>
      <c r="T157" s="141">
        <f t="shared" si="13"/>
        <v>0</v>
      </c>
      <c r="AR157" s="142" t="s">
        <v>1715</v>
      </c>
      <c r="AT157" s="142" t="s">
        <v>614</v>
      </c>
      <c r="AU157" s="142" t="s">
        <v>85</v>
      </c>
      <c r="AY157" s="16" t="s">
        <v>161</v>
      </c>
      <c r="BE157" s="143">
        <f t="shared" si="14"/>
        <v>2100</v>
      </c>
      <c r="BF157" s="143">
        <f t="shared" si="15"/>
        <v>0</v>
      </c>
      <c r="BG157" s="143">
        <f t="shared" si="16"/>
        <v>0</v>
      </c>
      <c r="BH157" s="143">
        <f t="shared" si="17"/>
        <v>0</v>
      </c>
      <c r="BI157" s="143">
        <f t="shared" si="18"/>
        <v>0</v>
      </c>
      <c r="BJ157" s="16" t="s">
        <v>85</v>
      </c>
      <c r="BK157" s="143">
        <f t="shared" si="19"/>
        <v>2100</v>
      </c>
      <c r="BL157" s="16" t="s">
        <v>765</v>
      </c>
      <c r="BM157" s="142" t="s">
        <v>765</v>
      </c>
    </row>
    <row r="158" spans="2:65" s="1" customFormat="1" ht="21.75" customHeight="1">
      <c r="B158" s="31"/>
      <c r="C158" s="131" t="s">
        <v>323</v>
      </c>
      <c r="D158" s="131" t="s">
        <v>164</v>
      </c>
      <c r="E158" s="132" t="s">
        <v>3587</v>
      </c>
      <c r="F158" s="133" t="s">
        <v>3588</v>
      </c>
      <c r="G158" s="134" t="s">
        <v>1665</v>
      </c>
      <c r="H158" s="135">
        <v>1</v>
      </c>
      <c r="I158" s="136">
        <v>200</v>
      </c>
      <c r="J158" s="137">
        <f t="shared" si="10"/>
        <v>200</v>
      </c>
      <c r="K158" s="133" t="s">
        <v>1</v>
      </c>
      <c r="L158" s="31"/>
      <c r="M158" s="138" t="s">
        <v>1</v>
      </c>
      <c r="N158" s="139" t="s">
        <v>42</v>
      </c>
      <c r="P158" s="140">
        <f t="shared" si="11"/>
        <v>0</v>
      </c>
      <c r="Q158" s="140">
        <v>0</v>
      </c>
      <c r="R158" s="140">
        <f t="shared" si="12"/>
        <v>0</v>
      </c>
      <c r="S158" s="140">
        <v>0</v>
      </c>
      <c r="T158" s="141">
        <f t="shared" si="13"/>
        <v>0</v>
      </c>
      <c r="AR158" s="142" t="s">
        <v>765</v>
      </c>
      <c r="AT158" s="142" t="s">
        <v>164</v>
      </c>
      <c r="AU158" s="142" t="s">
        <v>85</v>
      </c>
      <c r="AY158" s="16" t="s">
        <v>161</v>
      </c>
      <c r="BE158" s="143">
        <f t="shared" si="14"/>
        <v>200</v>
      </c>
      <c r="BF158" s="143">
        <f t="shared" si="15"/>
        <v>0</v>
      </c>
      <c r="BG158" s="143">
        <f t="shared" si="16"/>
        <v>0</v>
      </c>
      <c r="BH158" s="143">
        <f t="shared" si="17"/>
        <v>0</v>
      </c>
      <c r="BI158" s="143">
        <f t="shared" si="18"/>
        <v>0</v>
      </c>
      <c r="BJ158" s="16" t="s">
        <v>85</v>
      </c>
      <c r="BK158" s="143">
        <f t="shared" si="19"/>
        <v>200</v>
      </c>
      <c r="BL158" s="16" t="s">
        <v>765</v>
      </c>
      <c r="BM158" s="142" t="s">
        <v>775</v>
      </c>
    </row>
    <row r="159" spans="2:65" s="1" customFormat="1" ht="21.75" customHeight="1">
      <c r="B159" s="31"/>
      <c r="C159" s="173" t="s">
        <v>329</v>
      </c>
      <c r="D159" s="173" t="s">
        <v>614</v>
      </c>
      <c r="E159" s="174" t="s">
        <v>3589</v>
      </c>
      <c r="F159" s="175" t="s">
        <v>3588</v>
      </c>
      <c r="G159" s="176" t="s">
        <v>1665</v>
      </c>
      <c r="H159" s="177">
        <v>1</v>
      </c>
      <c r="I159" s="136">
        <v>220</v>
      </c>
      <c r="J159" s="178">
        <f t="shared" si="10"/>
        <v>220</v>
      </c>
      <c r="K159" s="175" t="s">
        <v>1</v>
      </c>
      <c r="L159" s="179"/>
      <c r="M159" s="180" t="s">
        <v>1</v>
      </c>
      <c r="N159" s="181" t="s">
        <v>42</v>
      </c>
      <c r="P159" s="140">
        <f t="shared" si="11"/>
        <v>0</v>
      </c>
      <c r="Q159" s="140">
        <v>0</v>
      </c>
      <c r="R159" s="140">
        <f t="shared" si="12"/>
        <v>0</v>
      </c>
      <c r="S159" s="140">
        <v>0</v>
      </c>
      <c r="T159" s="141">
        <f t="shared" si="13"/>
        <v>0</v>
      </c>
      <c r="AR159" s="142" t="s">
        <v>1715</v>
      </c>
      <c r="AT159" s="142" t="s">
        <v>614</v>
      </c>
      <c r="AU159" s="142" t="s">
        <v>85</v>
      </c>
      <c r="AY159" s="16" t="s">
        <v>161</v>
      </c>
      <c r="BE159" s="143">
        <f t="shared" si="14"/>
        <v>220</v>
      </c>
      <c r="BF159" s="143">
        <f t="shared" si="15"/>
        <v>0</v>
      </c>
      <c r="BG159" s="143">
        <f t="shared" si="16"/>
        <v>0</v>
      </c>
      <c r="BH159" s="143">
        <f t="shared" si="17"/>
        <v>0</v>
      </c>
      <c r="BI159" s="143">
        <f t="shared" si="18"/>
        <v>0</v>
      </c>
      <c r="BJ159" s="16" t="s">
        <v>85</v>
      </c>
      <c r="BK159" s="143">
        <f t="shared" si="19"/>
        <v>220</v>
      </c>
      <c r="BL159" s="16" t="s">
        <v>765</v>
      </c>
      <c r="BM159" s="142" t="s">
        <v>784</v>
      </c>
    </row>
    <row r="160" spans="2:65" s="1" customFormat="1" ht="16.5" customHeight="1">
      <c r="B160" s="31"/>
      <c r="C160" s="131" t="s">
        <v>337</v>
      </c>
      <c r="D160" s="131" t="s">
        <v>164</v>
      </c>
      <c r="E160" s="132" t="s">
        <v>3590</v>
      </c>
      <c r="F160" s="133" t="s">
        <v>3591</v>
      </c>
      <c r="G160" s="134" t="s">
        <v>1665</v>
      </c>
      <c r="H160" s="135">
        <v>1</v>
      </c>
      <c r="I160" s="136">
        <v>200</v>
      </c>
      <c r="J160" s="137">
        <f t="shared" si="10"/>
        <v>200</v>
      </c>
      <c r="K160" s="133" t="s">
        <v>1</v>
      </c>
      <c r="L160" s="31"/>
      <c r="M160" s="138" t="s">
        <v>1</v>
      </c>
      <c r="N160" s="139" t="s">
        <v>42</v>
      </c>
      <c r="P160" s="140">
        <f t="shared" si="11"/>
        <v>0</v>
      </c>
      <c r="Q160" s="140">
        <v>0</v>
      </c>
      <c r="R160" s="140">
        <f t="shared" si="12"/>
        <v>0</v>
      </c>
      <c r="S160" s="140">
        <v>0</v>
      </c>
      <c r="T160" s="141">
        <f t="shared" si="13"/>
        <v>0</v>
      </c>
      <c r="AR160" s="142" t="s">
        <v>765</v>
      </c>
      <c r="AT160" s="142" t="s">
        <v>164</v>
      </c>
      <c r="AU160" s="142" t="s">
        <v>85</v>
      </c>
      <c r="AY160" s="16" t="s">
        <v>161</v>
      </c>
      <c r="BE160" s="143">
        <f t="shared" si="14"/>
        <v>200</v>
      </c>
      <c r="BF160" s="143">
        <f t="shared" si="15"/>
        <v>0</v>
      </c>
      <c r="BG160" s="143">
        <f t="shared" si="16"/>
        <v>0</v>
      </c>
      <c r="BH160" s="143">
        <f t="shared" si="17"/>
        <v>0</v>
      </c>
      <c r="BI160" s="143">
        <f t="shared" si="18"/>
        <v>0</v>
      </c>
      <c r="BJ160" s="16" t="s">
        <v>85</v>
      </c>
      <c r="BK160" s="143">
        <f t="shared" si="19"/>
        <v>200</v>
      </c>
      <c r="BL160" s="16" t="s">
        <v>765</v>
      </c>
      <c r="BM160" s="142" t="s">
        <v>795</v>
      </c>
    </row>
    <row r="161" spans="2:65" s="1" customFormat="1" ht="16.5" customHeight="1">
      <c r="B161" s="31"/>
      <c r="C161" s="173" t="s">
        <v>343</v>
      </c>
      <c r="D161" s="173" t="s">
        <v>614</v>
      </c>
      <c r="E161" s="174" t="s">
        <v>3592</v>
      </c>
      <c r="F161" s="175" t="s">
        <v>3591</v>
      </c>
      <c r="G161" s="176" t="s">
        <v>1665</v>
      </c>
      <c r="H161" s="177">
        <v>1</v>
      </c>
      <c r="I161" s="136">
        <v>220</v>
      </c>
      <c r="J161" s="178">
        <f t="shared" si="10"/>
        <v>220</v>
      </c>
      <c r="K161" s="175" t="s">
        <v>1</v>
      </c>
      <c r="L161" s="179"/>
      <c r="M161" s="180" t="s">
        <v>1</v>
      </c>
      <c r="N161" s="181" t="s">
        <v>42</v>
      </c>
      <c r="P161" s="140">
        <f t="shared" si="11"/>
        <v>0</v>
      </c>
      <c r="Q161" s="140">
        <v>0</v>
      </c>
      <c r="R161" s="140">
        <f t="shared" si="12"/>
        <v>0</v>
      </c>
      <c r="S161" s="140">
        <v>0</v>
      </c>
      <c r="T161" s="141">
        <f t="shared" si="13"/>
        <v>0</v>
      </c>
      <c r="AR161" s="142" t="s">
        <v>1715</v>
      </c>
      <c r="AT161" s="142" t="s">
        <v>614</v>
      </c>
      <c r="AU161" s="142" t="s">
        <v>85</v>
      </c>
      <c r="AY161" s="16" t="s">
        <v>161</v>
      </c>
      <c r="BE161" s="143">
        <f t="shared" si="14"/>
        <v>220</v>
      </c>
      <c r="BF161" s="143">
        <f t="shared" si="15"/>
        <v>0</v>
      </c>
      <c r="BG161" s="143">
        <f t="shared" si="16"/>
        <v>0</v>
      </c>
      <c r="BH161" s="143">
        <f t="shared" si="17"/>
        <v>0</v>
      </c>
      <c r="BI161" s="143">
        <f t="shared" si="18"/>
        <v>0</v>
      </c>
      <c r="BJ161" s="16" t="s">
        <v>85</v>
      </c>
      <c r="BK161" s="143">
        <f t="shared" si="19"/>
        <v>220</v>
      </c>
      <c r="BL161" s="16" t="s">
        <v>765</v>
      </c>
      <c r="BM161" s="142" t="s">
        <v>805</v>
      </c>
    </row>
    <row r="162" spans="2:65" s="1" customFormat="1" ht="24.2" customHeight="1">
      <c r="B162" s="31"/>
      <c r="C162" s="131" t="s">
        <v>349</v>
      </c>
      <c r="D162" s="131" t="s">
        <v>164</v>
      </c>
      <c r="E162" s="132" t="s">
        <v>2648</v>
      </c>
      <c r="F162" s="133" t="s">
        <v>3593</v>
      </c>
      <c r="G162" s="134" t="s">
        <v>2983</v>
      </c>
      <c r="H162" s="135">
        <v>1</v>
      </c>
      <c r="I162" s="136">
        <v>1000</v>
      </c>
      <c r="J162" s="137">
        <f t="shared" si="10"/>
        <v>1000</v>
      </c>
      <c r="K162" s="133" t="s">
        <v>1</v>
      </c>
      <c r="L162" s="31"/>
      <c r="M162" s="138" t="s">
        <v>1</v>
      </c>
      <c r="N162" s="139" t="s">
        <v>42</v>
      </c>
      <c r="P162" s="140">
        <f t="shared" si="11"/>
        <v>0</v>
      </c>
      <c r="Q162" s="140">
        <v>0</v>
      </c>
      <c r="R162" s="140">
        <f t="shared" si="12"/>
        <v>0</v>
      </c>
      <c r="S162" s="140">
        <v>0</v>
      </c>
      <c r="T162" s="141">
        <f t="shared" si="13"/>
        <v>0</v>
      </c>
      <c r="AR162" s="142" t="s">
        <v>765</v>
      </c>
      <c r="AT162" s="142" t="s">
        <v>164</v>
      </c>
      <c r="AU162" s="142" t="s">
        <v>85</v>
      </c>
      <c r="AY162" s="16" t="s">
        <v>161</v>
      </c>
      <c r="BE162" s="143">
        <f t="shared" si="14"/>
        <v>1000</v>
      </c>
      <c r="BF162" s="143">
        <f t="shared" si="15"/>
        <v>0</v>
      </c>
      <c r="BG162" s="143">
        <f t="shared" si="16"/>
        <v>0</v>
      </c>
      <c r="BH162" s="143">
        <f t="shared" si="17"/>
        <v>0</v>
      </c>
      <c r="BI162" s="143">
        <f t="shared" si="18"/>
        <v>0</v>
      </c>
      <c r="BJ162" s="16" t="s">
        <v>85</v>
      </c>
      <c r="BK162" s="143">
        <f t="shared" si="19"/>
        <v>1000</v>
      </c>
      <c r="BL162" s="16" t="s">
        <v>765</v>
      </c>
      <c r="BM162" s="142" t="s">
        <v>813</v>
      </c>
    </row>
    <row r="163" spans="2:65" s="1" customFormat="1" ht="24.2" customHeight="1">
      <c r="B163" s="31"/>
      <c r="C163" s="173" t="s">
        <v>354</v>
      </c>
      <c r="D163" s="173" t="s">
        <v>614</v>
      </c>
      <c r="E163" s="174" t="s">
        <v>2650</v>
      </c>
      <c r="F163" s="175" t="s">
        <v>3593</v>
      </c>
      <c r="G163" s="176" t="s">
        <v>2983</v>
      </c>
      <c r="H163" s="177">
        <v>1</v>
      </c>
      <c r="I163" s="136">
        <v>1000</v>
      </c>
      <c r="J163" s="178">
        <f t="shared" si="10"/>
        <v>1000</v>
      </c>
      <c r="K163" s="175" t="s">
        <v>1</v>
      </c>
      <c r="L163" s="179"/>
      <c r="M163" s="180" t="s">
        <v>1</v>
      </c>
      <c r="N163" s="181" t="s">
        <v>42</v>
      </c>
      <c r="P163" s="140">
        <f t="shared" si="11"/>
        <v>0</v>
      </c>
      <c r="Q163" s="140">
        <v>0</v>
      </c>
      <c r="R163" s="140">
        <f t="shared" si="12"/>
        <v>0</v>
      </c>
      <c r="S163" s="140">
        <v>0</v>
      </c>
      <c r="T163" s="141">
        <f t="shared" si="13"/>
        <v>0</v>
      </c>
      <c r="AR163" s="142" t="s">
        <v>1715</v>
      </c>
      <c r="AT163" s="142" t="s">
        <v>614</v>
      </c>
      <c r="AU163" s="142" t="s">
        <v>85</v>
      </c>
      <c r="AY163" s="16" t="s">
        <v>161</v>
      </c>
      <c r="BE163" s="143">
        <f t="shared" si="14"/>
        <v>1000</v>
      </c>
      <c r="BF163" s="143">
        <f t="shared" si="15"/>
        <v>0</v>
      </c>
      <c r="BG163" s="143">
        <f t="shared" si="16"/>
        <v>0</v>
      </c>
      <c r="BH163" s="143">
        <f t="shared" si="17"/>
        <v>0</v>
      </c>
      <c r="BI163" s="143">
        <f t="shared" si="18"/>
        <v>0</v>
      </c>
      <c r="BJ163" s="16" t="s">
        <v>85</v>
      </c>
      <c r="BK163" s="143">
        <f t="shared" si="19"/>
        <v>1000</v>
      </c>
      <c r="BL163" s="16" t="s">
        <v>765</v>
      </c>
      <c r="BM163" s="142" t="s">
        <v>823</v>
      </c>
    </row>
    <row r="164" spans="2:65" s="1" customFormat="1" ht="16.5" customHeight="1">
      <c r="B164" s="31"/>
      <c r="C164" s="131" t="s">
        <v>358</v>
      </c>
      <c r="D164" s="131" t="s">
        <v>164</v>
      </c>
      <c r="E164" s="132" t="s">
        <v>2651</v>
      </c>
      <c r="F164" s="133" t="s">
        <v>3594</v>
      </c>
      <c r="G164" s="134" t="s">
        <v>2983</v>
      </c>
      <c r="H164" s="135">
        <v>1</v>
      </c>
      <c r="I164" s="136">
        <v>5000</v>
      </c>
      <c r="J164" s="137">
        <f t="shared" si="10"/>
        <v>5000</v>
      </c>
      <c r="K164" s="133" t="s">
        <v>1</v>
      </c>
      <c r="L164" s="31"/>
      <c r="M164" s="138" t="s">
        <v>1</v>
      </c>
      <c r="N164" s="139" t="s">
        <v>42</v>
      </c>
      <c r="P164" s="140">
        <f t="shared" si="11"/>
        <v>0</v>
      </c>
      <c r="Q164" s="140">
        <v>0</v>
      </c>
      <c r="R164" s="140">
        <f t="shared" si="12"/>
        <v>0</v>
      </c>
      <c r="S164" s="140">
        <v>0</v>
      </c>
      <c r="T164" s="141">
        <f t="shared" si="13"/>
        <v>0</v>
      </c>
      <c r="AR164" s="142" t="s">
        <v>765</v>
      </c>
      <c r="AT164" s="142" t="s">
        <v>164</v>
      </c>
      <c r="AU164" s="142" t="s">
        <v>85</v>
      </c>
      <c r="AY164" s="16" t="s">
        <v>161</v>
      </c>
      <c r="BE164" s="143">
        <f t="shared" si="14"/>
        <v>5000</v>
      </c>
      <c r="BF164" s="143">
        <f t="shared" si="15"/>
        <v>0</v>
      </c>
      <c r="BG164" s="143">
        <f t="shared" si="16"/>
        <v>0</v>
      </c>
      <c r="BH164" s="143">
        <f t="shared" si="17"/>
        <v>0</v>
      </c>
      <c r="BI164" s="143">
        <f t="shared" si="18"/>
        <v>0</v>
      </c>
      <c r="BJ164" s="16" t="s">
        <v>85</v>
      </c>
      <c r="BK164" s="143">
        <f t="shared" si="19"/>
        <v>5000</v>
      </c>
      <c r="BL164" s="16" t="s">
        <v>765</v>
      </c>
      <c r="BM164" s="142" t="s">
        <v>833</v>
      </c>
    </row>
    <row r="165" spans="2:65" s="11" customFormat="1" ht="22.9" customHeight="1">
      <c r="B165" s="119"/>
      <c r="D165" s="120" t="s">
        <v>76</v>
      </c>
      <c r="E165" s="129" t="s">
        <v>2062</v>
      </c>
      <c r="F165" s="129" t="s">
        <v>3595</v>
      </c>
      <c r="I165" s="122"/>
      <c r="J165" s="130">
        <f>BK165</f>
        <v>0</v>
      </c>
      <c r="L165" s="119"/>
      <c r="M165" s="124"/>
      <c r="P165" s="125">
        <v>0</v>
      </c>
      <c r="R165" s="125">
        <v>0</v>
      </c>
      <c r="T165" s="126">
        <v>0</v>
      </c>
      <c r="AR165" s="120" t="s">
        <v>181</v>
      </c>
      <c r="AT165" s="127" t="s">
        <v>76</v>
      </c>
      <c r="AU165" s="127" t="s">
        <v>85</v>
      </c>
      <c r="AY165" s="120" t="s">
        <v>161</v>
      </c>
      <c r="BK165" s="128">
        <v>0</v>
      </c>
    </row>
    <row r="166" spans="2:65" s="11" customFormat="1" ht="25.9" customHeight="1">
      <c r="B166" s="119"/>
      <c r="D166" s="120" t="s">
        <v>76</v>
      </c>
      <c r="E166" s="121" t="s">
        <v>87</v>
      </c>
      <c r="F166" s="121" t="s">
        <v>3596</v>
      </c>
      <c r="I166" s="122"/>
      <c r="J166" s="123">
        <f>BK166</f>
        <v>41021</v>
      </c>
      <c r="L166" s="119"/>
      <c r="M166" s="124"/>
      <c r="P166" s="125">
        <f>SUM(P167:P197)</f>
        <v>0</v>
      </c>
      <c r="R166" s="125">
        <f>SUM(R167:R197)</f>
        <v>0</v>
      </c>
      <c r="T166" s="126">
        <f>SUM(T167:T197)</f>
        <v>0</v>
      </c>
      <c r="AR166" s="120" t="s">
        <v>181</v>
      </c>
      <c r="AT166" s="127" t="s">
        <v>76</v>
      </c>
      <c r="AU166" s="127" t="s">
        <v>77</v>
      </c>
      <c r="AY166" s="120" t="s">
        <v>161</v>
      </c>
      <c r="BK166" s="128">
        <f>SUM(BK167:BK197)</f>
        <v>41021</v>
      </c>
    </row>
    <row r="167" spans="2:65" s="1" customFormat="1" ht="16.5" customHeight="1">
      <c r="B167" s="31"/>
      <c r="C167" s="131" t="s">
        <v>363</v>
      </c>
      <c r="D167" s="131" t="s">
        <v>164</v>
      </c>
      <c r="E167" s="132" t="s">
        <v>2657</v>
      </c>
      <c r="F167" s="133" t="s">
        <v>3597</v>
      </c>
      <c r="G167" s="134" t="s">
        <v>1665</v>
      </c>
      <c r="H167" s="135">
        <v>2</v>
      </c>
      <c r="I167" s="136">
        <v>700</v>
      </c>
      <c r="J167" s="137">
        <f t="shared" ref="J167:J196" si="20">ROUND(I167*H167,2)</f>
        <v>1400</v>
      </c>
      <c r="K167" s="133" t="s">
        <v>1</v>
      </c>
      <c r="L167" s="31"/>
      <c r="M167" s="138" t="s">
        <v>1</v>
      </c>
      <c r="N167" s="139" t="s">
        <v>42</v>
      </c>
      <c r="P167" s="140">
        <f t="shared" ref="P167:P196" si="21">O167*H167</f>
        <v>0</v>
      </c>
      <c r="Q167" s="140">
        <v>0</v>
      </c>
      <c r="R167" s="140">
        <f t="shared" ref="R167:R196" si="22">Q167*H167</f>
        <v>0</v>
      </c>
      <c r="S167" s="140">
        <v>0</v>
      </c>
      <c r="T167" s="141">
        <f t="shared" ref="T167:T196" si="23">S167*H167</f>
        <v>0</v>
      </c>
      <c r="AR167" s="142" t="s">
        <v>765</v>
      </c>
      <c r="AT167" s="142" t="s">
        <v>164</v>
      </c>
      <c r="AU167" s="142" t="s">
        <v>85</v>
      </c>
      <c r="AY167" s="16" t="s">
        <v>161</v>
      </c>
      <c r="BE167" s="143">
        <f t="shared" ref="BE167:BE196" si="24">IF(N167="základní",J167,0)</f>
        <v>1400</v>
      </c>
      <c r="BF167" s="143">
        <f t="shared" ref="BF167:BF196" si="25">IF(N167="snížená",J167,0)</f>
        <v>0</v>
      </c>
      <c r="BG167" s="143">
        <f t="shared" ref="BG167:BG196" si="26">IF(N167="zákl. přenesená",J167,0)</f>
        <v>0</v>
      </c>
      <c r="BH167" s="143">
        <f t="shared" ref="BH167:BH196" si="27">IF(N167="sníž. přenesená",J167,0)</f>
        <v>0</v>
      </c>
      <c r="BI167" s="143">
        <f t="shared" ref="BI167:BI196" si="28">IF(N167="nulová",J167,0)</f>
        <v>0</v>
      </c>
      <c r="BJ167" s="16" t="s">
        <v>85</v>
      </c>
      <c r="BK167" s="143">
        <f t="shared" ref="BK167:BK196" si="29">ROUND(I167*H167,2)</f>
        <v>1400</v>
      </c>
      <c r="BL167" s="16" t="s">
        <v>765</v>
      </c>
      <c r="BM167" s="142" t="s">
        <v>847</v>
      </c>
    </row>
    <row r="168" spans="2:65" s="1" customFormat="1" ht="16.5" customHeight="1">
      <c r="B168" s="31"/>
      <c r="C168" s="131" t="s">
        <v>371</v>
      </c>
      <c r="D168" s="131" t="s">
        <v>164</v>
      </c>
      <c r="E168" s="132" t="s">
        <v>2659</v>
      </c>
      <c r="F168" s="133" t="s">
        <v>3598</v>
      </c>
      <c r="G168" s="134" t="s">
        <v>1665</v>
      </c>
      <c r="H168" s="135">
        <v>5</v>
      </c>
      <c r="I168" s="136">
        <v>200</v>
      </c>
      <c r="J168" s="137">
        <f t="shared" si="20"/>
        <v>1000</v>
      </c>
      <c r="K168" s="133" t="s">
        <v>1</v>
      </c>
      <c r="L168" s="31"/>
      <c r="M168" s="138" t="s">
        <v>1</v>
      </c>
      <c r="N168" s="139" t="s">
        <v>42</v>
      </c>
      <c r="P168" s="140">
        <f t="shared" si="21"/>
        <v>0</v>
      </c>
      <c r="Q168" s="140">
        <v>0</v>
      </c>
      <c r="R168" s="140">
        <f t="shared" si="22"/>
        <v>0</v>
      </c>
      <c r="S168" s="140">
        <v>0</v>
      </c>
      <c r="T168" s="141">
        <f t="shared" si="23"/>
        <v>0</v>
      </c>
      <c r="AR168" s="142" t="s">
        <v>765</v>
      </c>
      <c r="AT168" s="142" t="s">
        <v>164</v>
      </c>
      <c r="AU168" s="142" t="s">
        <v>85</v>
      </c>
      <c r="AY168" s="16" t="s">
        <v>161</v>
      </c>
      <c r="BE168" s="143">
        <f t="shared" si="24"/>
        <v>1000</v>
      </c>
      <c r="BF168" s="143">
        <f t="shared" si="25"/>
        <v>0</v>
      </c>
      <c r="BG168" s="143">
        <f t="shared" si="26"/>
        <v>0</v>
      </c>
      <c r="BH168" s="143">
        <f t="shared" si="27"/>
        <v>0</v>
      </c>
      <c r="BI168" s="143">
        <f t="shared" si="28"/>
        <v>0</v>
      </c>
      <c r="BJ168" s="16" t="s">
        <v>85</v>
      </c>
      <c r="BK168" s="143">
        <f t="shared" si="29"/>
        <v>1000</v>
      </c>
      <c r="BL168" s="16" t="s">
        <v>765</v>
      </c>
      <c r="BM168" s="142" t="s">
        <v>860</v>
      </c>
    </row>
    <row r="169" spans="2:65" s="1" customFormat="1" ht="16.5" customHeight="1">
      <c r="B169" s="31"/>
      <c r="C169" s="131" t="s">
        <v>378</v>
      </c>
      <c r="D169" s="131" t="s">
        <v>164</v>
      </c>
      <c r="E169" s="132" t="s">
        <v>2661</v>
      </c>
      <c r="F169" s="133" t="s">
        <v>3599</v>
      </c>
      <c r="G169" s="134" t="s">
        <v>1665</v>
      </c>
      <c r="H169" s="135">
        <v>2</v>
      </c>
      <c r="I169" s="136">
        <v>600</v>
      </c>
      <c r="J169" s="137">
        <f t="shared" si="20"/>
        <v>1200</v>
      </c>
      <c r="K169" s="133" t="s">
        <v>1</v>
      </c>
      <c r="L169" s="31"/>
      <c r="M169" s="138" t="s">
        <v>1</v>
      </c>
      <c r="N169" s="139" t="s">
        <v>42</v>
      </c>
      <c r="P169" s="140">
        <f t="shared" si="21"/>
        <v>0</v>
      </c>
      <c r="Q169" s="140">
        <v>0</v>
      </c>
      <c r="R169" s="140">
        <f t="shared" si="22"/>
        <v>0</v>
      </c>
      <c r="S169" s="140">
        <v>0</v>
      </c>
      <c r="T169" s="141">
        <f t="shared" si="23"/>
        <v>0</v>
      </c>
      <c r="AR169" s="142" t="s">
        <v>765</v>
      </c>
      <c r="AT169" s="142" t="s">
        <v>164</v>
      </c>
      <c r="AU169" s="142" t="s">
        <v>85</v>
      </c>
      <c r="AY169" s="16" t="s">
        <v>161</v>
      </c>
      <c r="BE169" s="143">
        <f t="shared" si="24"/>
        <v>1200</v>
      </c>
      <c r="BF169" s="143">
        <f t="shared" si="25"/>
        <v>0</v>
      </c>
      <c r="BG169" s="143">
        <f t="shared" si="26"/>
        <v>0</v>
      </c>
      <c r="BH169" s="143">
        <f t="shared" si="27"/>
        <v>0</v>
      </c>
      <c r="BI169" s="143">
        <f t="shared" si="28"/>
        <v>0</v>
      </c>
      <c r="BJ169" s="16" t="s">
        <v>85</v>
      </c>
      <c r="BK169" s="143">
        <f t="shared" si="29"/>
        <v>1200</v>
      </c>
      <c r="BL169" s="16" t="s">
        <v>765</v>
      </c>
      <c r="BM169" s="142" t="s">
        <v>874</v>
      </c>
    </row>
    <row r="170" spans="2:65" s="1" customFormat="1" ht="16.5" customHeight="1">
      <c r="B170" s="31"/>
      <c r="C170" s="131" t="s">
        <v>385</v>
      </c>
      <c r="D170" s="131" t="s">
        <v>164</v>
      </c>
      <c r="E170" s="132" t="s">
        <v>2663</v>
      </c>
      <c r="F170" s="133" t="s">
        <v>3600</v>
      </c>
      <c r="G170" s="134" t="s">
        <v>1665</v>
      </c>
      <c r="H170" s="135">
        <v>2</v>
      </c>
      <c r="I170" s="136">
        <v>400</v>
      </c>
      <c r="J170" s="137">
        <f t="shared" si="20"/>
        <v>800</v>
      </c>
      <c r="K170" s="133" t="s">
        <v>1</v>
      </c>
      <c r="L170" s="31"/>
      <c r="M170" s="138" t="s">
        <v>1</v>
      </c>
      <c r="N170" s="139" t="s">
        <v>42</v>
      </c>
      <c r="P170" s="140">
        <f t="shared" si="21"/>
        <v>0</v>
      </c>
      <c r="Q170" s="140">
        <v>0</v>
      </c>
      <c r="R170" s="140">
        <f t="shared" si="22"/>
        <v>0</v>
      </c>
      <c r="S170" s="140">
        <v>0</v>
      </c>
      <c r="T170" s="141">
        <f t="shared" si="23"/>
        <v>0</v>
      </c>
      <c r="AR170" s="142" t="s">
        <v>765</v>
      </c>
      <c r="AT170" s="142" t="s">
        <v>164</v>
      </c>
      <c r="AU170" s="142" t="s">
        <v>85</v>
      </c>
      <c r="AY170" s="16" t="s">
        <v>161</v>
      </c>
      <c r="BE170" s="143">
        <f t="shared" si="24"/>
        <v>800</v>
      </c>
      <c r="BF170" s="143">
        <f t="shared" si="25"/>
        <v>0</v>
      </c>
      <c r="BG170" s="143">
        <f t="shared" si="26"/>
        <v>0</v>
      </c>
      <c r="BH170" s="143">
        <f t="shared" si="27"/>
        <v>0</v>
      </c>
      <c r="BI170" s="143">
        <f t="shared" si="28"/>
        <v>0</v>
      </c>
      <c r="BJ170" s="16" t="s">
        <v>85</v>
      </c>
      <c r="BK170" s="143">
        <f t="shared" si="29"/>
        <v>800</v>
      </c>
      <c r="BL170" s="16" t="s">
        <v>765</v>
      </c>
      <c r="BM170" s="142" t="s">
        <v>885</v>
      </c>
    </row>
    <row r="171" spans="2:65" s="1" customFormat="1" ht="16.5" customHeight="1">
      <c r="B171" s="31"/>
      <c r="C171" s="131" t="s">
        <v>391</v>
      </c>
      <c r="D171" s="131" t="s">
        <v>164</v>
      </c>
      <c r="E171" s="132" t="s">
        <v>2665</v>
      </c>
      <c r="F171" s="133" t="s">
        <v>3601</v>
      </c>
      <c r="G171" s="134" t="s">
        <v>1665</v>
      </c>
      <c r="H171" s="135">
        <v>1</v>
      </c>
      <c r="I171" s="136">
        <v>600</v>
      </c>
      <c r="J171" s="137">
        <f t="shared" si="20"/>
        <v>600</v>
      </c>
      <c r="K171" s="133" t="s">
        <v>1</v>
      </c>
      <c r="L171" s="31"/>
      <c r="M171" s="138" t="s">
        <v>1</v>
      </c>
      <c r="N171" s="139" t="s">
        <v>42</v>
      </c>
      <c r="P171" s="140">
        <f t="shared" si="21"/>
        <v>0</v>
      </c>
      <c r="Q171" s="140">
        <v>0</v>
      </c>
      <c r="R171" s="140">
        <f t="shared" si="22"/>
        <v>0</v>
      </c>
      <c r="S171" s="140">
        <v>0</v>
      </c>
      <c r="T171" s="141">
        <f t="shared" si="23"/>
        <v>0</v>
      </c>
      <c r="AR171" s="142" t="s">
        <v>765</v>
      </c>
      <c r="AT171" s="142" t="s">
        <v>164</v>
      </c>
      <c r="AU171" s="142" t="s">
        <v>85</v>
      </c>
      <c r="AY171" s="16" t="s">
        <v>161</v>
      </c>
      <c r="BE171" s="143">
        <f t="shared" si="24"/>
        <v>600</v>
      </c>
      <c r="BF171" s="143">
        <f t="shared" si="25"/>
        <v>0</v>
      </c>
      <c r="BG171" s="143">
        <f t="shared" si="26"/>
        <v>0</v>
      </c>
      <c r="BH171" s="143">
        <f t="shared" si="27"/>
        <v>0</v>
      </c>
      <c r="BI171" s="143">
        <f t="shared" si="28"/>
        <v>0</v>
      </c>
      <c r="BJ171" s="16" t="s">
        <v>85</v>
      </c>
      <c r="BK171" s="143">
        <f t="shared" si="29"/>
        <v>600</v>
      </c>
      <c r="BL171" s="16" t="s">
        <v>765</v>
      </c>
      <c r="BM171" s="142" t="s">
        <v>895</v>
      </c>
    </row>
    <row r="172" spans="2:65" s="1" customFormat="1" ht="16.5" customHeight="1">
      <c r="B172" s="31"/>
      <c r="C172" s="131" t="s">
        <v>397</v>
      </c>
      <c r="D172" s="131" t="s">
        <v>164</v>
      </c>
      <c r="E172" s="132" t="s">
        <v>2669</v>
      </c>
      <c r="F172" s="133" t="s">
        <v>3602</v>
      </c>
      <c r="G172" s="134" t="s">
        <v>1665</v>
      </c>
      <c r="H172" s="135">
        <v>5</v>
      </c>
      <c r="I172" s="136">
        <v>390</v>
      </c>
      <c r="J172" s="137">
        <f t="shared" si="20"/>
        <v>1950</v>
      </c>
      <c r="K172" s="133" t="s">
        <v>1</v>
      </c>
      <c r="L172" s="31"/>
      <c r="M172" s="138" t="s">
        <v>1</v>
      </c>
      <c r="N172" s="139" t="s">
        <v>42</v>
      </c>
      <c r="P172" s="140">
        <f t="shared" si="21"/>
        <v>0</v>
      </c>
      <c r="Q172" s="140">
        <v>0</v>
      </c>
      <c r="R172" s="140">
        <f t="shared" si="22"/>
        <v>0</v>
      </c>
      <c r="S172" s="140">
        <v>0</v>
      </c>
      <c r="T172" s="141">
        <f t="shared" si="23"/>
        <v>0</v>
      </c>
      <c r="AR172" s="142" t="s">
        <v>765</v>
      </c>
      <c r="AT172" s="142" t="s">
        <v>164</v>
      </c>
      <c r="AU172" s="142" t="s">
        <v>85</v>
      </c>
      <c r="AY172" s="16" t="s">
        <v>161</v>
      </c>
      <c r="BE172" s="143">
        <f t="shared" si="24"/>
        <v>1950</v>
      </c>
      <c r="BF172" s="143">
        <f t="shared" si="25"/>
        <v>0</v>
      </c>
      <c r="BG172" s="143">
        <f t="shared" si="26"/>
        <v>0</v>
      </c>
      <c r="BH172" s="143">
        <f t="shared" si="27"/>
        <v>0</v>
      </c>
      <c r="BI172" s="143">
        <f t="shared" si="28"/>
        <v>0</v>
      </c>
      <c r="BJ172" s="16" t="s">
        <v>85</v>
      </c>
      <c r="BK172" s="143">
        <f t="shared" si="29"/>
        <v>1950</v>
      </c>
      <c r="BL172" s="16" t="s">
        <v>765</v>
      </c>
      <c r="BM172" s="142" t="s">
        <v>904</v>
      </c>
    </row>
    <row r="173" spans="2:65" s="1" customFormat="1" ht="16.5" customHeight="1">
      <c r="B173" s="31"/>
      <c r="C173" s="173" t="s">
        <v>403</v>
      </c>
      <c r="D173" s="173" t="s">
        <v>614</v>
      </c>
      <c r="E173" s="174" t="s">
        <v>2671</v>
      </c>
      <c r="F173" s="175" t="s">
        <v>3602</v>
      </c>
      <c r="G173" s="176" t="s">
        <v>1665</v>
      </c>
      <c r="H173" s="177">
        <v>5</v>
      </c>
      <c r="I173" s="136">
        <v>860</v>
      </c>
      <c r="J173" s="178">
        <f t="shared" si="20"/>
        <v>4300</v>
      </c>
      <c r="K173" s="175" t="s">
        <v>1</v>
      </c>
      <c r="L173" s="179"/>
      <c r="M173" s="180" t="s">
        <v>1</v>
      </c>
      <c r="N173" s="181" t="s">
        <v>42</v>
      </c>
      <c r="P173" s="140">
        <f t="shared" si="21"/>
        <v>0</v>
      </c>
      <c r="Q173" s="140">
        <v>0</v>
      </c>
      <c r="R173" s="140">
        <f t="shared" si="22"/>
        <v>0</v>
      </c>
      <c r="S173" s="140">
        <v>0</v>
      </c>
      <c r="T173" s="141">
        <f t="shared" si="23"/>
        <v>0</v>
      </c>
      <c r="AR173" s="142" t="s">
        <v>1715</v>
      </c>
      <c r="AT173" s="142" t="s">
        <v>614</v>
      </c>
      <c r="AU173" s="142" t="s">
        <v>85</v>
      </c>
      <c r="AY173" s="16" t="s">
        <v>161</v>
      </c>
      <c r="BE173" s="143">
        <f t="shared" si="24"/>
        <v>4300</v>
      </c>
      <c r="BF173" s="143">
        <f t="shared" si="25"/>
        <v>0</v>
      </c>
      <c r="BG173" s="143">
        <f t="shared" si="26"/>
        <v>0</v>
      </c>
      <c r="BH173" s="143">
        <f t="shared" si="27"/>
        <v>0</v>
      </c>
      <c r="BI173" s="143">
        <f t="shared" si="28"/>
        <v>0</v>
      </c>
      <c r="BJ173" s="16" t="s">
        <v>85</v>
      </c>
      <c r="BK173" s="143">
        <f t="shared" si="29"/>
        <v>4300</v>
      </c>
      <c r="BL173" s="16" t="s">
        <v>765</v>
      </c>
      <c r="BM173" s="142" t="s">
        <v>915</v>
      </c>
    </row>
    <row r="174" spans="2:65" s="1" customFormat="1" ht="16.5" customHeight="1">
      <c r="B174" s="31"/>
      <c r="C174" s="131" t="s">
        <v>410</v>
      </c>
      <c r="D174" s="131" t="s">
        <v>164</v>
      </c>
      <c r="E174" s="132" t="s">
        <v>2673</v>
      </c>
      <c r="F174" s="133" t="s">
        <v>3603</v>
      </c>
      <c r="G174" s="134" t="s">
        <v>1665</v>
      </c>
      <c r="H174" s="135">
        <v>2</v>
      </c>
      <c r="I174" s="136">
        <v>390</v>
      </c>
      <c r="J174" s="137">
        <f t="shared" si="20"/>
        <v>780</v>
      </c>
      <c r="K174" s="133" t="s">
        <v>1</v>
      </c>
      <c r="L174" s="31"/>
      <c r="M174" s="138" t="s">
        <v>1</v>
      </c>
      <c r="N174" s="139" t="s">
        <v>42</v>
      </c>
      <c r="P174" s="140">
        <f t="shared" si="21"/>
        <v>0</v>
      </c>
      <c r="Q174" s="140">
        <v>0</v>
      </c>
      <c r="R174" s="140">
        <f t="shared" si="22"/>
        <v>0</v>
      </c>
      <c r="S174" s="140">
        <v>0</v>
      </c>
      <c r="T174" s="141">
        <f t="shared" si="23"/>
        <v>0</v>
      </c>
      <c r="AR174" s="142" t="s">
        <v>765</v>
      </c>
      <c r="AT174" s="142" t="s">
        <v>164</v>
      </c>
      <c r="AU174" s="142" t="s">
        <v>85</v>
      </c>
      <c r="AY174" s="16" t="s">
        <v>161</v>
      </c>
      <c r="BE174" s="143">
        <f t="shared" si="24"/>
        <v>780</v>
      </c>
      <c r="BF174" s="143">
        <f t="shared" si="25"/>
        <v>0</v>
      </c>
      <c r="BG174" s="143">
        <f t="shared" si="26"/>
        <v>0</v>
      </c>
      <c r="BH174" s="143">
        <f t="shared" si="27"/>
        <v>0</v>
      </c>
      <c r="BI174" s="143">
        <f t="shared" si="28"/>
        <v>0</v>
      </c>
      <c r="BJ174" s="16" t="s">
        <v>85</v>
      </c>
      <c r="BK174" s="143">
        <f t="shared" si="29"/>
        <v>780</v>
      </c>
      <c r="BL174" s="16" t="s">
        <v>765</v>
      </c>
      <c r="BM174" s="142" t="s">
        <v>925</v>
      </c>
    </row>
    <row r="175" spans="2:65" s="1" customFormat="1" ht="16.5" customHeight="1">
      <c r="B175" s="31"/>
      <c r="C175" s="173" t="s">
        <v>414</v>
      </c>
      <c r="D175" s="173" t="s">
        <v>614</v>
      </c>
      <c r="E175" s="174" t="s">
        <v>2675</v>
      </c>
      <c r="F175" s="175" t="s">
        <v>3603</v>
      </c>
      <c r="G175" s="176" t="s">
        <v>1665</v>
      </c>
      <c r="H175" s="177">
        <v>2</v>
      </c>
      <c r="I175" s="136">
        <v>888</v>
      </c>
      <c r="J175" s="178">
        <f t="shared" si="20"/>
        <v>1776</v>
      </c>
      <c r="K175" s="175" t="s">
        <v>1</v>
      </c>
      <c r="L175" s="179"/>
      <c r="M175" s="180" t="s">
        <v>1</v>
      </c>
      <c r="N175" s="181" t="s">
        <v>42</v>
      </c>
      <c r="P175" s="140">
        <f t="shared" si="21"/>
        <v>0</v>
      </c>
      <c r="Q175" s="140">
        <v>0</v>
      </c>
      <c r="R175" s="140">
        <f t="shared" si="22"/>
        <v>0</v>
      </c>
      <c r="S175" s="140">
        <v>0</v>
      </c>
      <c r="T175" s="141">
        <f t="shared" si="23"/>
        <v>0</v>
      </c>
      <c r="AR175" s="142" t="s">
        <v>1715</v>
      </c>
      <c r="AT175" s="142" t="s">
        <v>614</v>
      </c>
      <c r="AU175" s="142" t="s">
        <v>85</v>
      </c>
      <c r="AY175" s="16" t="s">
        <v>161</v>
      </c>
      <c r="BE175" s="143">
        <f t="shared" si="24"/>
        <v>1776</v>
      </c>
      <c r="BF175" s="143">
        <f t="shared" si="25"/>
        <v>0</v>
      </c>
      <c r="BG175" s="143">
        <f t="shared" si="26"/>
        <v>0</v>
      </c>
      <c r="BH175" s="143">
        <f t="shared" si="27"/>
        <v>0</v>
      </c>
      <c r="BI175" s="143">
        <f t="shared" si="28"/>
        <v>0</v>
      </c>
      <c r="BJ175" s="16" t="s">
        <v>85</v>
      </c>
      <c r="BK175" s="143">
        <f t="shared" si="29"/>
        <v>1776</v>
      </c>
      <c r="BL175" s="16" t="s">
        <v>765</v>
      </c>
      <c r="BM175" s="142" t="s">
        <v>936</v>
      </c>
    </row>
    <row r="176" spans="2:65" s="1" customFormat="1" ht="16.5" customHeight="1">
      <c r="B176" s="31"/>
      <c r="C176" s="131" t="s">
        <v>419</v>
      </c>
      <c r="D176" s="131" t="s">
        <v>164</v>
      </c>
      <c r="E176" s="132" t="s">
        <v>2677</v>
      </c>
      <c r="F176" s="133" t="s">
        <v>3604</v>
      </c>
      <c r="G176" s="134" t="s">
        <v>1665</v>
      </c>
      <c r="H176" s="135">
        <v>1</v>
      </c>
      <c r="I176" s="136">
        <v>345</v>
      </c>
      <c r="J176" s="137">
        <f t="shared" si="20"/>
        <v>345</v>
      </c>
      <c r="K176" s="133" t="s">
        <v>1</v>
      </c>
      <c r="L176" s="31"/>
      <c r="M176" s="138" t="s">
        <v>1</v>
      </c>
      <c r="N176" s="139" t="s">
        <v>42</v>
      </c>
      <c r="P176" s="140">
        <f t="shared" si="21"/>
        <v>0</v>
      </c>
      <c r="Q176" s="140">
        <v>0</v>
      </c>
      <c r="R176" s="140">
        <f t="shared" si="22"/>
        <v>0</v>
      </c>
      <c r="S176" s="140">
        <v>0</v>
      </c>
      <c r="T176" s="141">
        <f t="shared" si="23"/>
        <v>0</v>
      </c>
      <c r="AR176" s="142" t="s">
        <v>765</v>
      </c>
      <c r="AT176" s="142" t="s">
        <v>164</v>
      </c>
      <c r="AU176" s="142" t="s">
        <v>85</v>
      </c>
      <c r="AY176" s="16" t="s">
        <v>161</v>
      </c>
      <c r="BE176" s="143">
        <f t="shared" si="24"/>
        <v>345</v>
      </c>
      <c r="BF176" s="143">
        <f t="shared" si="25"/>
        <v>0</v>
      </c>
      <c r="BG176" s="143">
        <f t="shared" si="26"/>
        <v>0</v>
      </c>
      <c r="BH176" s="143">
        <f t="shared" si="27"/>
        <v>0</v>
      </c>
      <c r="BI176" s="143">
        <f t="shared" si="28"/>
        <v>0</v>
      </c>
      <c r="BJ176" s="16" t="s">
        <v>85</v>
      </c>
      <c r="BK176" s="143">
        <f t="shared" si="29"/>
        <v>345</v>
      </c>
      <c r="BL176" s="16" t="s">
        <v>765</v>
      </c>
      <c r="BM176" s="142" t="s">
        <v>948</v>
      </c>
    </row>
    <row r="177" spans="2:65" s="1" customFormat="1" ht="16.5" customHeight="1">
      <c r="B177" s="31"/>
      <c r="C177" s="173" t="s">
        <v>424</v>
      </c>
      <c r="D177" s="173" t="s">
        <v>614</v>
      </c>
      <c r="E177" s="174" t="s">
        <v>2679</v>
      </c>
      <c r="F177" s="175" t="s">
        <v>3604</v>
      </c>
      <c r="G177" s="176" t="s">
        <v>1665</v>
      </c>
      <c r="H177" s="177">
        <v>1</v>
      </c>
      <c r="I177" s="136">
        <v>600</v>
      </c>
      <c r="J177" s="178">
        <f t="shared" si="20"/>
        <v>600</v>
      </c>
      <c r="K177" s="175" t="s">
        <v>1</v>
      </c>
      <c r="L177" s="179"/>
      <c r="M177" s="180" t="s">
        <v>1</v>
      </c>
      <c r="N177" s="181" t="s">
        <v>42</v>
      </c>
      <c r="P177" s="140">
        <f t="shared" si="21"/>
        <v>0</v>
      </c>
      <c r="Q177" s="140">
        <v>0</v>
      </c>
      <c r="R177" s="140">
        <f t="shared" si="22"/>
        <v>0</v>
      </c>
      <c r="S177" s="140">
        <v>0</v>
      </c>
      <c r="T177" s="141">
        <f t="shared" si="23"/>
        <v>0</v>
      </c>
      <c r="AR177" s="142" t="s">
        <v>1715</v>
      </c>
      <c r="AT177" s="142" t="s">
        <v>614</v>
      </c>
      <c r="AU177" s="142" t="s">
        <v>85</v>
      </c>
      <c r="AY177" s="16" t="s">
        <v>161</v>
      </c>
      <c r="BE177" s="143">
        <f t="shared" si="24"/>
        <v>600</v>
      </c>
      <c r="BF177" s="143">
        <f t="shared" si="25"/>
        <v>0</v>
      </c>
      <c r="BG177" s="143">
        <f t="shared" si="26"/>
        <v>0</v>
      </c>
      <c r="BH177" s="143">
        <f t="shared" si="27"/>
        <v>0</v>
      </c>
      <c r="BI177" s="143">
        <f t="shared" si="28"/>
        <v>0</v>
      </c>
      <c r="BJ177" s="16" t="s">
        <v>85</v>
      </c>
      <c r="BK177" s="143">
        <f t="shared" si="29"/>
        <v>600</v>
      </c>
      <c r="BL177" s="16" t="s">
        <v>765</v>
      </c>
      <c r="BM177" s="142" t="s">
        <v>957</v>
      </c>
    </row>
    <row r="178" spans="2:65" s="1" customFormat="1" ht="21.75" customHeight="1">
      <c r="B178" s="31"/>
      <c r="C178" s="131" t="s">
        <v>429</v>
      </c>
      <c r="D178" s="131" t="s">
        <v>164</v>
      </c>
      <c r="E178" s="132" t="s">
        <v>2681</v>
      </c>
      <c r="F178" s="133" t="s">
        <v>3605</v>
      </c>
      <c r="G178" s="134" t="s">
        <v>1665</v>
      </c>
      <c r="H178" s="135">
        <v>1</v>
      </c>
      <c r="I178" s="136">
        <v>250</v>
      </c>
      <c r="J178" s="137">
        <f t="shared" si="20"/>
        <v>250</v>
      </c>
      <c r="K178" s="133" t="s">
        <v>1</v>
      </c>
      <c r="L178" s="31"/>
      <c r="M178" s="138" t="s">
        <v>1</v>
      </c>
      <c r="N178" s="139" t="s">
        <v>42</v>
      </c>
      <c r="P178" s="140">
        <f t="shared" si="21"/>
        <v>0</v>
      </c>
      <c r="Q178" s="140">
        <v>0</v>
      </c>
      <c r="R178" s="140">
        <f t="shared" si="22"/>
        <v>0</v>
      </c>
      <c r="S178" s="140">
        <v>0</v>
      </c>
      <c r="T178" s="141">
        <f t="shared" si="23"/>
        <v>0</v>
      </c>
      <c r="AR178" s="142" t="s">
        <v>765</v>
      </c>
      <c r="AT178" s="142" t="s">
        <v>164</v>
      </c>
      <c r="AU178" s="142" t="s">
        <v>85</v>
      </c>
      <c r="AY178" s="16" t="s">
        <v>161</v>
      </c>
      <c r="BE178" s="143">
        <f t="shared" si="24"/>
        <v>250</v>
      </c>
      <c r="BF178" s="143">
        <f t="shared" si="25"/>
        <v>0</v>
      </c>
      <c r="BG178" s="143">
        <f t="shared" si="26"/>
        <v>0</v>
      </c>
      <c r="BH178" s="143">
        <f t="shared" si="27"/>
        <v>0</v>
      </c>
      <c r="BI178" s="143">
        <f t="shared" si="28"/>
        <v>0</v>
      </c>
      <c r="BJ178" s="16" t="s">
        <v>85</v>
      </c>
      <c r="BK178" s="143">
        <f t="shared" si="29"/>
        <v>250</v>
      </c>
      <c r="BL178" s="16" t="s">
        <v>765</v>
      </c>
      <c r="BM178" s="142" t="s">
        <v>965</v>
      </c>
    </row>
    <row r="179" spans="2:65" s="1" customFormat="1" ht="21.75" customHeight="1">
      <c r="B179" s="31"/>
      <c r="C179" s="173" t="s">
        <v>434</v>
      </c>
      <c r="D179" s="173" t="s">
        <v>614</v>
      </c>
      <c r="E179" s="174" t="s">
        <v>2683</v>
      </c>
      <c r="F179" s="175" t="s">
        <v>3605</v>
      </c>
      <c r="G179" s="176" t="s">
        <v>1665</v>
      </c>
      <c r="H179" s="177">
        <v>1</v>
      </c>
      <c r="I179" s="136">
        <v>4500</v>
      </c>
      <c r="J179" s="178">
        <f t="shared" si="20"/>
        <v>4500</v>
      </c>
      <c r="K179" s="175" t="s">
        <v>1</v>
      </c>
      <c r="L179" s="179"/>
      <c r="M179" s="180" t="s">
        <v>1</v>
      </c>
      <c r="N179" s="181" t="s">
        <v>42</v>
      </c>
      <c r="P179" s="140">
        <f t="shared" si="21"/>
        <v>0</v>
      </c>
      <c r="Q179" s="140">
        <v>0</v>
      </c>
      <c r="R179" s="140">
        <f t="shared" si="22"/>
        <v>0</v>
      </c>
      <c r="S179" s="140">
        <v>0</v>
      </c>
      <c r="T179" s="141">
        <f t="shared" si="23"/>
        <v>0</v>
      </c>
      <c r="AR179" s="142" t="s">
        <v>1715</v>
      </c>
      <c r="AT179" s="142" t="s">
        <v>614</v>
      </c>
      <c r="AU179" s="142" t="s">
        <v>85</v>
      </c>
      <c r="AY179" s="16" t="s">
        <v>161</v>
      </c>
      <c r="BE179" s="143">
        <f t="shared" si="24"/>
        <v>4500</v>
      </c>
      <c r="BF179" s="143">
        <f t="shared" si="25"/>
        <v>0</v>
      </c>
      <c r="BG179" s="143">
        <f t="shared" si="26"/>
        <v>0</v>
      </c>
      <c r="BH179" s="143">
        <f t="shared" si="27"/>
        <v>0</v>
      </c>
      <c r="BI179" s="143">
        <f t="shared" si="28"/>
        <v>0</v>
      </c>
      <c r="BJ179" s="16" t="s">
        <v>85</v>
      </c>
      <c r="BK179" s="143">
        <f t="shared" si="29"/>
        <v>4500</v>
      </c>
      <c r="BL179" s="16" t="s">
        <v>765</v>
      </c>
      <c r="BM179" s="142" t="s">
        <v>975</v>
      </c>
    </row>
    <row r="180" spans="2:65" s="1" customFormat="1" ht="24.2" customHeight="1">
      <c r="B180" s="31"/>
      <c r="C180" s="131" t="s">
        <v>438</v>
      </c>
      <c r="D180" s="131" t="s">
        <v>164</v>
      </c>
      <c r="E180" s="132" t="s">
        <v>2685</v>
      </c>
      <c r="F180" s="133" t="s">
        <v>3606</v>
      </c>
      <c r="G180" s="134" t="s">
        <v>1665</v>
      </c>
      <c r="H180" s="135">
        <v>1</v>
      </c>
      <c r="I180" s="136">
        <v>290</v>
      </c>
      <c r="J180" s="137">
        <f t="shared" si="20"/>
        <v>290</v>
      </c>
      <c r="K180" s="133" t="s">
        <v>1</v>
      </c>
      <c r="L180" s="31"/>
      <c r="M180" s="138" t="s">
        <v>1</v>
      </c>
      <c r="N180" s="139" t="s">
        <v>42</v>
      </c>
      <c r="P180" s="140">
        <f t="shared" si="21"/>
        <v>0</v>
      </c>
      <c r="Q180" s="140">
        <v>0</v>
      </c>
      <c r="R180" s="140">
        <f t="shared" si="22"/>
        <v>0</v>
      </c>
      <c r="S180" s="140">
        <v>0</v>
      </c>
      <c r="T180" s="141">
        <f t="shared" si="23"/>
        <v>0</v>
      </c>
      <c r="AR180" s="142" t="s">
        <v>765</v>
      </c>
      <c r="AT180" s="142" t="s">
        <v>164</v>
      </c>
      <c r="AU180" s="142" t="s">
        <v>85</v>
      </c>
      <c r="AY180" s="16" t="s">
        <v>161</v>
      </c>
      <c r="BE180" s="143">
        <f t="shared" si="24"/>
        <v>290</v>
      </c>
      <c r="BF180" s="143">
        <f t="shared" si="25"/>
        <v>0</v>
      </c>
      <c r="BG180" s="143">
        <f t="shared" si="26"/>
        <v>0</v>
      </c>
      <c r="BH180" s="143">
        <f t="shared" si="27"/>
        <v>0</v>
      </c>
      <c r="BI180" s="143">
        <f t="shared" si="28"/>
        <v>0</v>
      </c>
      <c r="BJ180" s="16" t="s">
        <v>85</v>
      </c>
      <c r="BK180" s="143">
        <f t="shared" si="29"/>
        <v>290</v>
      </c>
      <c r="BL180" s="16" t="s">
        <v>765</v>
      </c>
      <c r="BM180" s="142" t="s">
        <v>985</v>
      </c>
    </row>
    <row r="181" spans="2:65" s="1" customFormat="1" ht="24.2" customHeight="1">
      <c r="B181" s="31"/>
      <c r="C181" s="173" t="s">
        <v>444</v>
      </c>
      <c r="D181" s="173" t="s">
        <v>614</v>
      </c>
      <c r="E181" s="174" t="s">
        <v>2687</v>
      </c>
      <c r="F181" s="175" t="s">
        <v>3606</v>
      </c>
      <c r="G181" s="176" t="s">
        <v>1665</v>
      </c>
      <c r="H181" s="177">
        <v>1</v>
      </c>
      <c r="I181" s="136">
        <v>4000</v>
      </c>
      <c r="J181" s="178">
        <f t="shared" si="20"/>
        <v>4000</v>
      </c>
      <c r="K181" s="175" t="s">
        <v>1</v>
      </c>
      <c r="L181" s="179"/>
      <c r="M181" s="180" t="s">
        <v>1</v>
      </c>
      <c r="N181" s="181" t="s">
        <v>42</v>
      </c>
      <c r="P181" s="140">
        <f t="shared" si="21"/>
        <v>0</v>
      </c>
      <c r="Q181" s="140">
        <v>0</v>
      </c>
      <c r="R181" s="140">
        <f t="shared" si="22"/>
        <v>0</v>
      </c>
      <c r="S181" s="140">
        <v>0</v>
      </c>
      <c r="T181" s="141">
        <f t="shared" si="23"/>
        <v>0</v>
      </c>
      <c r="AR181" s="142" t="s">
        <v>1715</v>
      </c>
      <c r="AT181" s="142" t="s">
        <v>614</v>
      </c>
      <c r="AU181" s="142" t="s">
        <v>85</v>
      </c>
      <c r="AY181" s="16" t="s">
        <v>161</v>
      </c>
      <c r="BE181" s="143">
        <f t="shared" si="24"/>
        <v>4000</v>
      </c>
      <c r="BF181" s="143">
        <f t="shared" si="25"/>
        <v>0</v>
      </c>
      <c r="BG181" s="143">
        <f t="shared" si="26"/>
        <v>0</v>
      </c>
      <c r="BH181" s="143">
        <f t="shared" si="27"/>
        <v>0</v>
      </c>
      <c r="BI181" s="143">
        <f t="shared" si="28"/>
        <v>0</v>
      </c>
      <c r="BJ181" s="16" t="s">
        <v>85</v>
      </c>
      <c r="BK181" s="143">
        <f t="shared" si="29"/>
        <v>4000</v>
      </c>
      <c r="BL181" s="16" t="s">
        <v>765</v>
      </c>
      <c r="BM181" s="142" t="s">
        <v>994</v>
      </c>
    </row>
    <row r="182" spans="2:65" s="1" customFormat="1" ht="16.5" customHeight="1">
      <c r="B182" s="31"/>
      <c r="C182" s="131" t="s">
        <v>450</v>
      </c>
      <c r="D182" s="131" t="s">
        <v>164</v>
      </c>
      <c r="E182" s="132" t="s">
        <v>2689</v>
      </c>
      <c r="F182" s="133" t="s">
        <v>3607</v>
      </c>
      <c r="G182" s="134" t="s">
        <v>1665</v>
      </c>
      <c r="H182" s="135">
        <v>1</v>
      </c>
      <c r="I182" s="136">
        <v>1950</v>
      </c>
      <c r="J182" s="137">
        <f t="shared" si="20"/>
        <v>1950</v>
      </c>
      <c r="K182" s="133" t="s">
        <v>1</v>
      </c>
      <c r="L182" s="31"/>
      <c r="M182" s="138" t="s">
        <v>1</v>
      </c>
      <c r="N182" s="139" t="s">
        <v>42</v>
      </c>
      <c r="P182" s="140">
        <f t="shared" si="21"/>
        <v>0</v>
      </c>
      <c r="Q182" s="140">
        <v>0</v>
      </c>
      <c r="R182" s="140">
        <f t="shared" si="22"/>
        <v>0</v>
      </c>
      <c r="S182" s="140">
        <v>0</v>
      </c>
      <c r="T182" s="141">
        <f t="shared" si="23"/>
        <v>0</v>
      </c>
      <c r="AR182" s="142" t="s">
        <v>765</v>
      </c>
      <c r="AT182" s="142" t="s">
        <v>164</v>
      </c>
      <c r="AU182" s="142" t="s">
        <v>85</v>
      </c>
      <c r="AY182" s="16" t="s">
        <v>161</v>
      </c>
      <c r="BE182" s="143">
        <f t="shared" si="24"/>
        <v>1950</v>
      </c>
      <c r="BF182" s="143">
        <f t="shared" si="25"/>
        <v>0</v>
      </c>
      <c r="BG182" s="143">
        <f t="shared" si="26"/>
        <v>0</v>
      </c>
      <c r="BH182" s="143">
        <f t="shared" si="27"/>
        <v>0</v>
      </c>
      <c r="BI182" s="143">
        <f t="shared" si="28"/>
        <v>0</v>
      </c>
      <c r="BJ182" s="16" t="s">
        <v>85</v>
      </c>
      <c r="BK182" s="143">
        <f t="shared" si="29"/>
        <v>1950</v>
      </c>
      <c r="BL182" s="16" t="s">
        <v>765</v>
      </c>
      <c r="BM182" s="142" t="s">
        <v>1006</v>
      </c>
    </row>
    <row r="183" spans="2:65" s="1" customFormat="1" ht="21.75" customHeight="1">
      <c r="B183" s="31"/>
      <c r="C183" s="131" t="s">
        <v>455</v>
      </c>
      <c r="D183" s="131" t="s">
        <v>164</v>
      </c>
      <c r="E183" s="132" t="s">
        <v>2693</v>
      </c>
      <c r="F183" s="133" t="s">
        <v>3608</v>
      </c>
      <c r="G183" s="134" t="s">
        <v>1665</v>
      </c>
      <c r="H183" s="135">
        <v>1</v>
      </c>
      <c r="I183" s="136">
        <v>200</v>
      </c>
      <c r="J183" s="137">
        <f t="shared" si="20"/>
        <v>200</v>
      </c>
      <c r="K183" s="133" t="s">
        <v>1</v>
      </c>
      <c r="L183" s="31"/>
      <c r="M183" s="138" t="s">
        <v>1</v>
      </c>
      <c r="N183" s="139" t="s">
        <v>42</v>
      </c>
      <c r="P183" s="140">
        <f t="shared" si="21"/>
        <v>0</v>
      </c>
      <c r="Q183" s="140">
        <v>0</v>
      </c>
      <c r="R183" s="140">
        <f t="shared" si="22"/>
        <v>0</v>
      </c>
      <c r="S183" s="140">
        <v>0</v>
      </c>
      <c r="T183" s="141">
        <f t="shared" si="23"/>
        <v>0</v>
      </c>
      <c r="AR183" s="142" t="s">
        <v>765</v>
      </c>
      <c r="AT183" s="142" t="s">
        <v>164</v>
      </c>
      <c r="AU183" s="142" t="s">
        <v>85</v>
      </c>
      <c r="AY183" s="16" t="s">
        <v>161</v>
      </c>
      <c r="BE183" s="143">
        <f t="shared" si="24"/>
        <v>200</v>
      </c>
      <c r="BF183" s="143">
        <f t="shared" si="25"/>
        <v>0</v>
      </c>
      <c r="BG183" s="143">
        <f t="shared" si="26"/>
        <v>0</v>
      </c>
      <c r="BH183" s="143">
        <f t="shared" si="27"/>
        <v>0</v>
      </c>
      <c r="BI183" s="143">
        <f t="shared" si="28"/>
        <v>0</v>
      </c>
      <c r="BJ183" s="16" t="s">
        <v>85</v>
      </c>
      <c r="BK183" s="143">
        <f t="shared" si="29"/>
        <v>200</v>
      </c>
      <c r="BL183" s="16" t="s">
        <v>765</v>
      </c>
      <c r="BM183" s="142" t="s">
        <v>1017</v>
      </c>
    </row>
    <row r="184" spans="2:65" s="1" customFormat="1" ht="21.75" customHeight="1">
      <c r="B184" s="31"/>
      <c r="C184" s="173" t="s">
        <v>462</v>
      </c>
      <c r="D184" s="173" t="s">
        <v>614</v>
      </c>
      <c r="E184" s="174" t="s">
        <v>2695</v>
      </c>
      <c r="F184" s="175" t="s">
        <v>3608</v>
      </c>
      <c r="G184" s="176" t="s">
        <v>1665</v>
      </c>
      <c r="H184" s="177">
        <v>1</v>
      </c>
      <c r="I184" s="136">
        <v>2490</v>
      </c>
      <c r="J184" s="178">
        <f t="shared" si="20"/>
        <v>2490</v>
      </c>
      <c r="K184" s="175" t="s">
        <v>1</v>
      </c>
      <c r="L184" s="179"/>
      <c r="M184" s="180" t="s">
        <v>1</v>
      </c>
      <c r="N184" s="181" t="s">
        <v>42</v>
      </c>
      <c r="P184" s="140">
        <f t="shared" si="21"/>
        <v>0</v>
      </c>
      <c r="Q184" s="140">
        <v>0</v>
      </c>
      <c r="R184" s="140">
        <f t="shared" si="22"/>
        <v>0</v>
      </c>
      <c r="S184" s="140">
        <v>0</v>
      </c>
      <c r="T184" s="141">
        <f t="shared" si="23"/>
        <v>0</v>
      </c>
      <c r="AR184" s="142" t="s">
        <v>1715</v>
      </c>
      <c r="AT184" s="142" t="s">
        <v>614</v>
      </c>
      <c r="AU184" s="142" t="s">
        <v>85</v>
      </c>
      <c r="AY184" s="16" t="s">
        <v>161</v>
      </c>
      <c r="BE184" s="143">
        <f t="shared" si="24"/>
        <v>2490</v>
      </c>
      <c r="BF184" s="143">
        <f t="shared" si="25"/>
        <v>0</v>
      </c>
      <c r="BG184" s="143">
        <f t="shared" si="26"/>
        <v>0</v>
      </c>
      <c r="BH184" s="143">
        <f t="shared" si="27"/>
        <v>0</v>
      </c>
      <c r="BI184" s="143">
        <f t="shared" si="28"/>
        <v>0</v>
      </c>
      <c r="BJ184" s="16" t="s">
        <v>85</v>
      </c>
      <c r="BK184" s="143">
        <f t="shared" si="29"/>
        <v>2490</v>
      </c>
      <c r="BL184" s="16" t="s">
        <v>765</v>
      </c>
      <c r="BM184" s="142" t="s">
        <v>1026</v>
      </c>
    </row>
    <row r="185" spans="2:65" s="1" customFormat="1" ht="21.75" customHeight="1">
      <c r="B185" s="31"/>
      <c r="C185" s="131" t="s">
        <v>466</v>
      </c>
      <c r="D185" s="131" t="s">
        <v>164</v>
      </c>
      <c r="E185" s="132" t="s">
        <v>2697</v>
      </c>
      <c r="F185" s="133" t="s">
        <v>3609</v>
      </c>
      <c r="G185" s="134" t="s">
        <v>1665</v>
      </c>
      <c r="H185" s="135">
        <v>1</v>
      </c>
      <c r="I185" s="136">
        <v>200</v>
      </c>
      <c r="J185" s="137">
        <f t="shared" si="20"/>
        <v>200</v>
      </c>
      <c r="K185" s="133" t="s">
        <v>1</v>
      </c>
      <c r="L185" s="31"/>
      <c r="M185" s="138" t="s">
        <v>1</v>
      </c>
      <c r="N185" s="139" t="s">
        <v>42</v>
      </c>
      <c r="P185" s="140">
        <f t="shared" si="21"/>
        <v>0</v>
      </c>
      <c r="Q185" s="140">
        <v>0</v>
      </c>
      <c r="R185" s="140">
        <f t="shared" si="22"/>
        <v>0</v>
      </c>
      <c r="S185" s="140">
        <v>0</v>
      </c>
      <c r="T185" s="141">
        <f t="shared" si="23"/>
        <v>0</v>
      </c>
      <c r="AR185" s="142" t="s">
        <v>765</v>
      </c>
      <c r="AT185" s="142" t="s">
        <v>164</v>
      </c>
      <c r="AU185" s="142" t="s">
        <v>85</v>
      </c>
      <c r="AY185" s="16" t="s">
        <v>161</v>
      </c>
      <c r="BE185" s="143">
        <f t="shared" si="24"/>
        <v>200</v>
      </c>
      <c r="BF185" s="143">
        <f t="shared" si="25"/>
        <v>0</v>
      </c>
      <c r="BG185" s="143">
        <f t="shared" si="26"/>
        <v>0</v>
      </c>
      <c r="BH185" s="143">
        <f t="shared" si="27"/>
        <v>0</v>
      </c>
      <c r="BI185" s="143">
        <f t="shared" si="28"/>
        <v>0</v>
      </c>
      <c r="BJ185" s="16" t="s">
        <v>85</v>
      </c>
      <c r="BK185" s="143">
        <f t="shared" si="29"/>
        <v>200</v>
      </c>
      <c r="BL185" s="16" t="s">
        <v>765</v>
      </c>
      <c r="BM185" s="142" t="s">
        <v>1034</v>
      </c>
    </row>
    <row r="186" spans="2:65" s="1" customFormat="1" ht="21.75" customHeight="1">
      <c r="B186" s="31"/>
      <c r="C186" s="173" t="s">
        <v>470</v>
      </c>
      <c r="D186" s="173" t="s">
        <v>614</v>
      </c>
      <c r="E186" s="174" t="s">
        <v>3610</v>
      </c>
      <c r="F186" s="175" t="s">
        <v>3609</v>
      </c>
      <c r="G186" s="176" t="s">
        <v>1665</v>
      </c>
      <c r="H186" s="177">
        <v>1</v>
      </c>
      <c r="I186" s="136">
        <v>1190</v>
      </c>
      <c r="J186" s="178">
        <f t="shared" si="20"/>
        <v>1190</v>
      </c>
      <c r="K186" s="175" t="s">
        <v>1</v>
      </c>
      <c r="L186" s="179"/>
      <c r="M186" s="180" t="s">
        <v>1</v>
      </c>
      <c r="N186" s="181" t="s">
        <v>42</v>
      </c>
      <c r="P186" s="140">
        <f t="shared" si="21"/>
        <v>0</v>
      </c>
      <c r="Q186" s="140">
        <v>0</v>
      </c>
      <c r="R186" s="140">
        <f t="shared" si="22"/>
        <v>0</v>
      </c>
      <c r="S186" s="140">
        <v>0</v>
      </c>
      <c r="T186" s="141">
        <f t="shared" si="23"/>
        <v>0</v>
      </c>
      <c r="AR186" s="142" t="s">
        <v>1715</v>
      </c>
      <c r="AT186" s="142" t="s">
        <v>614</v>
      </c>
      <c r="AU186" s="142" t="s">
        <v>85</v>
      </c>
      <c r="AY186" s="16" t="s">
        <v>161</v>
      </c>
      <c r="BE186" s="143">
        <f t="shared" si="24"/>
        <v>1190</v>
      </c>
      <c r="BF186" s="143">
        <f t="shared" si="25"/>
        <v>0</v>
      </c>
      <c r="BG186" s="143">
        <f t="shared" si="26"/>
        <v>0</v>
      </c>
      <c r="BH186" s="143">
        <f t="shared" si="27"/>
        <v>0</v>
      </c>
      <c r="BI186" s="143">
        <f t="shared" si="28"/>
        <v>0</v>
      </c>
      <c r="BJ186" s="16" t="s">
        <v>85</v>
      </c>
      <c r="BK186" s="143">
        <f t="shared" si="29"/>
        <v>1190</v>
      </c>
      <c r="BL186" s="16" t="s">
        <v>765</v>
      </c>
      <c r="BM186" s="142" t="s">
        <v>1043</v>
      </c>
    </row>
    <row r="187" spans="2:65" s="1" customFormat="1" ht="21.75" customHeight="1">
      <c r="B187" s="31"/>
      <c r="C187" s="131" t="s">
        <v>476</v>
      </c>
      <c r="D187" s="131" t="s">
        <v>164</v>
      </c>
      <c r="E187" s="132" t="s">
        <v>2701</v>
      </c>
      <c r="F187" s="133" t="s">
        <v>3611</v>
      </c>
      <c r="G187" s="134" t="s">
        <v>1665</v>
      </c>
      <c r="H187" s="135">
        <v>1</v>
      </c>
      <c r="I187" s="136">
        <v>420</v>
      </c>
      <c r="J187" s="137">
        <f t="shared" si="20"/>
        <v>420</v>
      </c>
      <c r="K187" s="133" t="s">
        <v>1</v>
      </c>
      <c r="L187" s="31"/>
      <c r="M187" s="138" t="s">
        <v>1</v>
      </c>
      <c r="N187" s="139" t="s">
        <v>42</v>
      </c>
      <c r="P187" s="140">
        <f t="shared" si="21"/>
        <v>0</v>
      </c>
      <c r="Q187" s="140">
        <v>0</v>
      </c>
      <c r="R187" s="140">
        <f t="shared" si="22"/>
        <v>0</v>
      </c>
      <c r="S187" s="140">
        <v>0</v>
      </c>
      <c r="T187" s="141">
        <f t="shared" si="23"/>
        <v>0</v>
      </c>
      <c r="AR187" s="142" t="s">
        <v>765</v>
      </c>
      <c r="AT187" s="142" t="s">
        <v>164</v>
      </c>
      <c r="AU187" s="142" t="s">
        <v>85</v>
      </c>
      <c r="AY187" s="16" t="s">
        <v>161</v>
      </c>
      <c r="BE187" s="143">
        <f t="shared" si="24"/>
        <v>420</v>
      </c>
      <c r="BF187" s="143">
        <f t="shared" si="25"/>
        <v>0</v>
      </c>
      <c r="BG187" s="143">
        <f t="shared" si="26"/>
        <v>0</v>
      </c>
      <c r="BH187" s="143">
        <f t="shared" si="27"/>
        <v>0</v>
      </c>
      <c r="BI187" s="143">
        <f t="shared" si="28"/>
        <v>0</v>
      </c>
      <c r="BJ187" s="16" t="s">
        <v>85</v>
      </c>
      <c r="BK187" s="143">
        <f t="shared" si="29"/>
        <v>420</v>
      </c>
      <c r="BL187" s="16" t="s">
        <v>765</v>
      </c>
      <c r="BM187" s="142" t="s">
        <v>1053</v>
      </c>
    </row>
    <row r="188" spans="2:65" s="1" customFormat="1" ht="21.75" customHeight="1">
      <c r="B188" s="31"/>
      <c r="C188" s="173" t="s">
        <v>480</v>
      </c>
      <c r="D188" s="173" t="s">
        <v>614</v>
      </c>
      <c r="E188" s="174" t="s">
        <v>2703</v>
      </c>
      <c r="F188" s="175" t="s">
        <v>3611</v>
      </c>
      <c r="G188" s="176" t="s">
        <v>1665</v>
      </c>
      <c r="H188" s="177">
        <v>1</v>
      </c>
      <c r="I188" s="136">
        <v>3350</v>
      </c>
      <c r="J188" s="178">
        <f t="shared" si="20"/>
        <v>3350</v>
      </c>
      <c r="K188" s="175" t="s">
        <v>1</v>
      </c>
      <c r="L188" s="179"/>
      <c r="M188" s="180" t="s">
        <v>1</v>
      </c>
      <c r="N188" s="181" t="s">
        <v>42</v>
      </c>
      <c r="P188" s="140">
        <f t="shared" si="21"/>
        <v>0</v>
      </c>
      <c r="Q188" s="140">
        <v>0</v>
      </c>
      <c r="R188" s="140">
        <f t="shared" si="22"/>
        <v>0</v>
      </c>
      <c r="S188" s="140">
        <v>0</v>
      </c>
      <c r="T188" s="141">
        <f t="shared" si="23"/>
        <v>0</v>
      </c>
      <c r="AR188" s="142" t="s">
        <v>1715</v>
      </c>
      <c r="AT188" s="142" t="s">
        <v>614</v>
      </c>
      <c r="AU188" s="142" t="s">
        <v>85</v>
      </c>
      <c r="AY188" s="16" t="s">
        <v>161</v>
      </c>
      <c r="BE188" s="143">
        <f t="shared" si="24"/>
        <v>3350</v>
      </c>
      <c r="BF188" s="143">
        <f t="shared" si="25"/>
        <v>0</v>
      </c>
      <c r="BG188" s="143">
        <f t="shared" si="26"/>
        <v>0</v>
      </c>
      <c r="BH188" s="143">
        <f t="shared" si="27"/>
        <v>0</v>
      </c>
      <c r="BI188" s="143">
        <f t="shared" si="28"/>
        <v>0</v>
      </c>
      <c r="BJ188" s="16" t="s">
        <v>85</v>
      </c>
      <c r="BK188" s="143">
        <f t="shared" si="29"/>
        <v>3350</v>
      </c>
      <c r="BL188" s="16" t="s">
        <v>765</v>
      </c>
      <c r="BM188" s="142" t="s">
        <v>1068</v>
      </c>
    </row>
    <row r="189" spans="2:65" s="1" customFormat="1" ht="16.5" customHeight="1">
      <c r="B189" s="31"/>
      <c r="C189" s="131" t="s">
        <v>486</v>
      </c>
      <c r="D189" s="131" t="s">
        <v>164</v>
      </c>
      <c r="E189" s="132" t="s">
        <v>2705</v>
      </c>
      <c r="F189" s="133" t="s">
        <v>3612</v>
      </c>
      <c r="G189" s="134" t="s">
        <v>1665</v>
      </c>
      <c r="H189" s="135">
        <v>1</v>
      </c>
      <c r="I189" s="136">
        <v>420</v>
      </c>
      <c r="J189" s="137">
        <f t="shared" si="20"/>
        <v>420</v>
      </c>
      <c r="K189" s="133" t="s">
        <v>1</v>
      </c>
      <c r="L189" s="31"/>
      <c r="M189" s="138" t="s">
        <v>1</v>
      </c>
      <c r="N189" s="139" t="s">
        <v>42</v>
      </c>
      <c r="P189" s="140">
        <f t="shared" si="21"/>
        <v>0</v>
      </c>
      <c r="Q189" s="140">
        <v>0</v>
      </c>
      <c r="R189" s="140">
        <f t="shared" si="22"/>
        <v>0</v>
      </c>
      <c r="S189" s="140">
        <v>0</v>
      </c>
      <c r="T189" s="141">
        <f t="shared" si="23"/>
        <v>0</v>
      </c>
      <c r="AR189" s="142" t="s">
        <v>765</v>
      </c>
      <c r="AT189" s="142" t="s">
        <v>164</v>
      </c>
      <c r="AU189" s="142" t="s">
        <v>85</v>
      </c>
      <c r="AY189" s="16" t="s">
        <v>161</v>
      </c>
      <c r="BE189" s="143">
        <f t="shared" si="24"/>
        <v>420</v>
      </c>
      <c r="BF189" s="143">
        <f t="shared" si="25"/>
        <v>0</v>
      </c>
      <c r="BG189" s="143">
        <f t="shared" si="26"/>
        <v>0</v>
      </c>
      <c r="BH189" s="143">
        <f t="shared" si="27"/>
        <v>0</v>
      </c>
      <c r="BI189" s="143">
        <f t="shared" si="28"/>
        <v>0</v>
      </c>
      <c r="BJ189" s="16" t="s">
        <v>85</v>
      </c>
      <c r="BK189" s="143">
        <f t="shared" si="29"/>
        <v>420</v>
      </c>
      <c r="BL189" s="16" t="s">
        <v>765</v>
      </c>
      <c r="BM189" s="142" t="s">
        <v>1080</v>
      </c>
    </row>
    <row r="190" spans="2:65" s="1" customFormat="1" ht="16.5" customHeight="1">
      <c r="B190" s="31"/>
      <c r="C190" s="173" t="s">
        <v>492</v>
      </c>
      <c r="D190" s="173" t="s">
        <v>614</v>
      </c>
      <c r="E190" s="174" t="s">
        <v>2707</v>
      </c>
      <c r="F190" s="175" t="s">
        <v>3612</v>
      </c>
      <c r="G190" s="176" t="s">
        <v>1665</v>
      </c>
      <c r="H190" s="177">
        <v>1</v>
      </c>
      <c r="I190" s="136">
        <v>3500</v>
      </c>
      <c r="J190" s="178">
        <f t="shared" si="20"/>
        <v>3500</v>
      </c>
      <c r="K190" s="175" t="s">
        <v>1</v>
      </c>
      <c r="L190" s="179"/>
      <c r="M190" s="180" t="s">
        <v>1</v>
      </c>
      <c r="N190" s="181" t="s">
        <v>42</v>
      </c>
      <c r="P190" s="140">
        <f t="shared" si="21"/>
        <v>0</v>
      </c>
      <c r="Q190" s="140">
        <v>0</v>
      </c>
      <c r="R190" s="140">
        <f t="shared" si="22"/>
        <v>0</v>
      </c>
      <c r="S190" s="140">
        <v>0</v>
      </c>
      <c r="T190" s="141">
        <f t="shared" si="23"/>
        <v>0</v>
      </c>
      <c r="AR190" s="142" t="s">
        <v>1715</v>
      </c>
      <c r="AT190" s="142" t="s">
        <v>614</v>
      </c>
      <c r="AU190" s="142" t="s">
        <v>85</v>
      </c>
      <c r="AY190" s="16" t="s">
        <v>161</v>
      </c>
      <c r="BE190" s="143">
        <f t="shared" si="24"/>
        <v>3500</v>
      </c>
      <c r="BF190" s="143">
        <f t="shared" si="25"/>
        <v>0</v>
      </c>
      <c r="BG190" s="143">
        <f t="shared" si="26"/>
        <v>0</v>
      </c>
      <c r="BH190" s="143">
        <f t="shared" si="27"/>
        <v>0</v>
      </c>
      <c r="BI190" s="143">
        <f t="shared" si="28"/>
        <v>0</v>
      </c>
      <c r="BJ190" s="16" t="s">
        <v>85</v>
      </c>
      <c r="BK190" s="143">
        <f t="shared" si="29"/>
        <v>3500</v>
      </c>
      <c r="BL190" s="16" t="s">
        <v>765</v>
      </c>
      <c r="BM190" s="142" t="s">
        <v>1089</v>
      </c>
    </row>
    <row r="191" spans="2:65" s="1" customFormat="1" ht="16.5" customHeight="1">
      <c r="B191" s="31"/>
      <c r="C191" s="131" t="s">
        <v>765</v>
      </c>
      <c r="D191" s="131" t="s">
        <v>164</v>
      </c>
      <c r="E191" s="132" t="s">
        <v>2709</v>
      </c>
      <c r="F191" s="133" t="s">
        <v>3613</v>
      </c>
      <c r="G191" s="134" t="s">
        <v>1665</v>
      </c>
      <c r="H191" s="135">
        <v>2</v>
      </c>
      <c r="I191" s="136">
        <v>200</v>
      </c>
      <c r="J191" s="137">
        <f t="shared" si="20"/>
        <v>400</v>
      </c>
      <c r="K191" s="133" t="s">
        <v>1</v>
      </c>
      <c r="L191" s="31"/>
      <c r="M191" s="138" t="s">
        <v>1</v>
      </c>
      <c r="N191" s="139" t="s">
        <v>42</v>
      </c>
      <c r="P191" s="140">
        <f t="shared" si="21"/>
        <v>0</v>
      </c>
      <c r="Q191" s="140">
        <v>0</v>
      </c>
      <c r="R191" s="140">
        <f t="shared" si="22"/>
        <v>0</v>
      </c>
      <c r="S191" s="140">
        <v>0</v>
      </c>
      <c r="T191" s="141">
        <f t="shared" si="23"/>
        <v>0</v>
      </c>
      <c r="AR191" s="142" t="s">
        <v>765</v>
      </c>
      <c r="AT191" s="142" t="s">
        <v>164</v>
      </c>
      <c r="AU191" s="142" t="s">
        <v>85</v>
      </c>
      <c r="AY191" s="16" t="s">
        <v>161</v>
      </c>
      <c r="BE191" s="143">
        <f t="shared" si="24"/>
        <v>400</v>
      </c>
      <c r="BF191" s="143">
        <f t="shared" si="25"/>
        <v>0</v>
      </c>
      <c r="BG191" s="143">
        <f t="shared" si="26"/>
        <v>0</v>
      </c>
      <c r="BH191" s="143">
        <f t="shared" si="27"/>
        <v>0</v>
      </c>
      <c r="BI191" s="143">
        <f t="shared" si="28"/>
        <v>0</v>
      </c>
      <c r="BJ191" s="16" t="s">
        <v>85</v>
      </c>
      <c r="BK191" s="143">
        <f t="shared" si="29"/>
        <v>400</v>
      </c>
      <c r="BL191" s="16" t="s">
        <v>765</v>
      </c>
      <c r="BM191" s="142" t="s">
        <v>1100</v>
      </c>
    </row>
    <row r="192" spans="2:65" s="1" customFormat="1" ht="16.5" customHeight="1">
      <c r="B192" s="31"/>
      <c r="C192" s="173" t="s">
        <v>769</v>
      </c>
      <c r="D192" s="173" t="s">
        <v>614</v>
      </c>
      <c r="E192" s="174" t="s">
        <v>2711</v>
      </c>
      <c r="F192" s="175" t="s">
        <v>3613</v>
      </c>
      <c r="G192" s="176" t="s">
        <v>1665</v>
      </c>
      <c r="H192" s="177">
        <v>2</v>
      </c>
      <c r="I192" s="136">
        <v>680</v>
      </c>
      <c r="J192" s="178">
        <f t="shared" si="20"/>
        <v>1360</v>
      </c>
      <c r="K192" s="175" t="s">
        <v>1</v>
      </c>
      <c r="L192" s="179"/>
      <c r="M192" s="180" t="s">
        <v>1</v>
      </c>
      <c r="N192" s="181" t="s">
        <v>42</v>
      </c>
      <c r="P192" s="140">
        <f t="shared" si="21"/>
        <v>0</v>
      </c>
      <c r="Q192" s="140">
        <v>0</v>
      </c>
      <c r="R192" s="140">
        <f t="shared" si="22"/>
        <v>0</v>
      </c>
      <c r="S192" s="140">
        <v>0</v>
      </c>
      <c r="T192" s="141">
        <f t="shared" si="23"/>
        <v>0</v>
      </c>
      <c r="AR192" s="142" t="s">
        <v>1715</v>
      </c>
      <c r="AT192" s="142" t="s">
        <v>614</v>
      </c>
      <c r="AU192" s="142" t="s">
        <v>85</v>
      </c>
      <c r="AY192" s="16" t="s">
        <v>161</v>
      </c>
      <c r="BE192" s="143">
        <f t="shared" si="24"/>
        <v>1360</v>
      </c>
      <c r="BF192" s="143">
        <f t="shared" si="25"/>
        <v>0</v>
      </c>
      <c r="BG192" s="143">
        <f t="shared" si="26"/>
        <v>0</v>
      </c>
      <c r="BH192" s="143">
        <f t="shared" si="27"/>
        <v>0</v>
      </c>
      <c r="BI192" s="143">
        <f t="shared" si="28"/>
        <v>0</v>
      </c>
      <c r="BJ192" s="16" t="s">
        <v>85</v>
      </c>
      <c r="BK192" s="143">
        <f t="shared" si="29"/>
        <v>1360</v>
      </c>
      <c r="BL192" s="16" t="s">
        <v>765</v>
      </c>
      <c r="BM192" s="142" t="s">
        <v>1108</v>
      </c>
    </row>
    <row r="193" spans="2:65" s="1" customFormat="1" ht="24.2" customHeight="1">
      <c r="B193" s="31"/>
      <c r="C193" s="131" t="s">
        <v>775</v>
      </c>
      <c r="D193" s="131" t="s">
        <v>164</v>
      </c>
      <c r="E193" s="132" t="s">
        <v>2713</v>
      </c>
      <c r="F193" s="133" t="s">
        <v>3614</v>
      </c>
      <c r="G193" s="134" t="s">
        <v>1665</v>
      </c>
      <c r="H193" s="135">
        <v>1</v>
      </c>
      <c r="I193" s="136">
        <v>50</v>
      </c>
      <c r="J193" s="137">
        <f t="shared" si="20"/>
        <v>50</v>
      </c>
      <c r="K193" s="133" t="s">
        <v>1</v>
      </c>
      <c r="L193" s="31"/>
      <c r="M193" s="138" t="s">
        <v>1</v>
      </c>
      <c r="N193" s="139" t="s">
        <v>42</v>
      </c>
      <c r="P193" s="140">
        <f t="shared" si="21"/>
        <v>0</v>
      </c>
      <c r="Q193" s="140">
        <v>0</v>
      </c>
      <c r="R193" s="140">
        <f t="shared" si="22"/>
        <v>0</v>
      </c>
      <c r="S193" s="140">
        <v>0</v>
      </c>
      <c r="T193" s="141">
        <f t="shared" si="23"/>
        <v>0</v>
      </c>
      <c r="AR193" s="142" t="s">
        <v>765</v>
      </c>
      <c r="AT193" s="142" t="s">
        <v>164</v>
      </c>
      <c r="AU193" s="142" t="s">
        <v>85</v>
      </c>
      <c r="AY193" s="16" t="s">
        <v>161</v>
      </c>
      <c r="BE193" s="143">
        <f t="shared" si="24"/>
        <v>50</v>
      </c>
      <c r="BF193" s="143">
        <f t="shared" si="25"/>
        <v>0</v>
      </c>
      <c r="BG193" s="143">
        <f t="shared" si="26"/>
        <v>0</v>
      </c>
      <c r="BH193" s="143">
        <f t="shared" si="27"/>
        <v>0</v>
      </c>
      <c r="BI193" s="143">
        <f t="shared" si="28"/>
        <v>0</v>
      </c>
      <c r="BJ193" s="16" t="s">
        <v>85</v>
      </c>
      <c r="BK193" s="143">
        <f t="shared" si="29"/>
        <v>50</v>
      </c>
      <c r="BL193" s="16" t="s">
        <v>765</v>
      </c>
      <c r="BM193" s="142" t="s">
        <v>1120</v>
      </c>
    </row>
    <row r="194" spans="2:65" s="1" customFormat="1" ht="24.2" customHeight="1">
      <c r="B194" s="31"/>
      <c r="C194" s="173" t="s">
        <v>780</v>
      </c>
      <c r="D194" s="173" t="s">
        <v>614</v>
      </c>
      <c r="E194" s="174" t="s">
        <v>3615</v>
      </c>
      <c r="F194" s="175" t="s">
        <v>3614</v>
      </c>
      <c r="G194" s="176" t="s">
        <v>1665</v>
      </c>
      <c r="H194" s="177">
        <v>1</v>
      </c>
      <c r="I194" s="136">
        <v>1100</v>
      </c>
      <c r="J194" s="178">
        <f t="shared" si="20"/>
        <v>1100</v>
      </c>
      <c r="K194" s="175" t="s">
        <v>1</v>
      </c>
      <c r="L194" s="179"/>
      <c r="M194" s="180" t="s">
        <v>1</v>
      </c>
      <c r="N194" s="181" t="s">
        <v>42</v>
      </c>
      <c r="P194" s="140">
        <f t="shared" si="21"/>
        <v>0</v>
      </c>
      <c r="Q194" s="140">
        <v>0</v>
      </c>
      <c r="R194" s="140">
        <f t="shared" si="22"/>
        <v>0</v>
      </c>
      <c r="S194" s="140">
        <v>0</v>
      </c>
      <c r="T194" s="141">
        <f t="shared" si="23"/>
        <v>0</v>
      </c>
      <c r="AR194" s="142" t="s">
        <v>1715</v>
      </c>
      <c r="AT194" s="142" t="s">
        <v>614</v>
      </c>
      <c r="AU194" s="142" t="s">
        <v>85</v>
      </c>
      <c r="AY194" s="16" t="s">
        <v>161</v>
      </c>
      <c r="BE194" s="143">
        <f t="shared" si="24"/>
        <v>1100</v>
      </c>
      <c r="BF194" s="143">
        <f t="shared" si="25"/>
        <v>0</v>
      </c>
      <c r="BG194" s="143">
        <f t="shared" si="26"/>
        <v>0</v>
      </c>
      <c r="BH194" s="143">
        <f t="shared" si="27"/>
        <v>0</v>
      </c>
      <c r="BI194" s="143">
        <f t="shared" si="28"/>
        <v>0</v>
      </c>
      <c r="BJ194" s="16" t="s">
        <v>85</v>
      </c>
      <c r="BK194" s="143">
        <f t="shared" si="29"/>
        <v>1100</v>
      </c>
      <c r="BL194" s="16" t="s">
        <v>765</v>
      </c>
      <c r="BM194" s="142" t="s">
        <v>1129</v>
      </c>
    </row>
    <row r="195" spans="2:65" s="1" customFormat="1" ht="16.5" customHeight="1">
      <c r="B195" s="31"/>
      <c r="C195" s="131" t="s">
        <v>784</v>
      </c>
      <c r="D195" s="131" t="s">
        <v>164</v>
      </c>
      <c r="E195" s="132" t="s">
        <v>3616</v>
      </c>
      <c r="F195" s="133" t="s">
        <v>3617</v>
      </c>
      <c r="G195" s="134" t="s">
        <v>1665</v>
      </c>
      <c r="H195" s="135">
        <v>4</v>
      </c>
      <c r="I195" s="136">
        <v>100</v>
      </c>
      <c r="J195" s="137">
        <f t="shared" si="20"/>
        <v>400</v>
      </c>
      <c r="K195" s="133" t="s">
        <v>1</v>
      </c>
      <c r="L195" s="31"/>
      <c r="M195" s="138" t="s">
        <v>1</v>
      </c>
      <c r="N195" s="139" t="s">
        <v>42</v>
      </c>
      <c r="P195" s="140">
        <f t="shared" si="21"/>
        <v>0</v>
      </c>
      <c r="Q195" s="140">
        <v>0</v>
      </c>
      <c r="R195" s="140">
        <f t="shared" si="22"/>
        <v>0</v>
      </c>
      <c r="S195" s="140">
        <v>0</v>
      </c>
      <c r="T195" s="141">
        <f t="shared" si="23"/>
        <v>0</v>
      </c>
      <c r="AR195" s="142" t="s">
        <v>765</v>
      </c>
      <c r="AT195" s="142" t="s">
        <v>164</v>
      </c>
      <c r="AU195" s="142" t="s">
        <v>85</v>
      </c>
      <c r="AY195" s="16" t="s">
        <v>161</v>
      </c>
      <c r="BE195" s="143">
        <f t="shared" si="24"/>
        <v>400</v>
      </c>
      <c r="BF195" s="143">
        <f t="shared" si="25"/>
        <v>0</v>
      </c>
      <c r="BG195" s="143">
        <f t="shared" si="26"/>
        <v>0</v>
      </c>
      <c r="BH195" s="143">
        <f t="shared" si="27"/>
        <v>0</v>
      </c>
      <c r="BI195" s="143">
        <f t="shared" si="28"/>
        <v>0</v>
      </c>
      <c r="BJ195" s="16" t="s">
        <v>85</v>
      </c>
      <c r="BK195" s="143">
        <f t="shared" si="29"/>
        <v>400</v>
      </c>
      <c r="BL195" s="16" t="s">
        <v>765</v>
      </c>
      <c r="BM195" s="142" t="s">
        <v>1135</v>
      </c>
    </row>
    <row r="196" spans="2:65" s="1" customFormat="1" ht="16.5" customHeight="1">
      <c r="B196" s="31"/>
      <c r="C196" s="173" t="s">
        <v>791</v>
      </c>
      <c r="D196" s="173" t="s">
        <v>614</v>
      </c>
      <c r="E196" s="174" t="s">
        <v>2719</v>
      </c>
      <c r="F196" s="175" t="s">
        <v>3617</v>
      </c>
      <c r="G196" s="176" t="s">
        <v>1665</v>
      </c>
      <c r="H196" s="177">
        <v>4</v>
      </c>
      <c r="I196" s="136">
        <v>50</v>
      </c>
      <c r="J196" s="178">
        <f t="shared" si="20"/>
        <v>200</v>
      </c>
      <c r="K196" s="175" t="s">
        <v>1</v>
      </c>
      <c r="L196" s="179"/>
      <c r="M196" s="180" t="s">
        <v>1</v>
      </c>
      <c r="N196" s="181" t="s">
        <v>42</v>
      </c>
      <c r="P196" s="140">
        <f t="shared" si="21"/>
        <v>0</v>
      </c>
      <c r="Q196" s="140">
        <v>0</v>
      </c>
      <c r="R196" s="140">
        <f t="shared" si="22"/>
        <v>0</v>
      </c>
      <c r="S196" s="140">
        <v>0</v>
      </c>
      <c r="T196" s="141">
        <f t="shared" si="23"/>
        <v>0</v>
      </c>
      <c r="AR196" s="142" t="s">
        <v>1715</v>
      </c>
      <c r="AT196" s="142" t="s">
        <v>614</v>
      </c>
      <c r="AU196" s="142" t="s">
        <v>85</v>
      </c>
      <c r="AY196" s="16" t="s">
        <v>161</v>
      </c>
      <c r="BE196" s="143">
        <f t="shared" si="24"/>
        <v>200</v>
      </c>
      <c r="BF196" s="143">
        <f t="shared" si="25"/>
        <v>0</v>
      </c>
      <c r="BG196" s="143">
        <f t="shared" si="26"/>
        <v>0</v>
      </c>
      <c r="BH196" s="143">
        <f t="shared" si="27"/>
        <v>0</v>
      </c>
      <c r="BI196" s="143">
        <f t="shared" si="28"/>
        <v>0</v>
      </c>
      <c r="BJ196" s="16" t="s">
        <v>85</v>
      </c>
      <c r="BK196" s="143">
        <f t="shared" si="29"/>
        <v>200</v>
      </c>
      <c r="BL196" s="16" t="s">
        <v>765</v>
      </c>
      <c r="BM196" s="142" t="s">
        <v>1143</v>
      </c>
    </row>
    <row r="197" spans="2:65" s="11" customFormat="1" ht="22.9" customHeight="1">
      <c r="B197" s="119"/>
      <c r="D197" s="120" t="s">
        <v>76</v>
      </c>
      <c r="E197" s="129" t="s">
        <v>2121</v>
      </c>
      <c r="F197" s="129" t="s">
        <v>3618</v>
      </c>
      <c r="I197" s="122"/>
      <c r="J197" s="130">
        <f>BK197</f>
        <v>0</v>
      </c>
      <c r="L197" s="119"/>
      <c r="M197" s="124"/>
      <c r="P197" s="125">
        <v>0</v>
      </c>
      <c r="R197" s="125">
        <v>0</v>
      </c>
      <c r="T197" s="126">
        <v>0</v>
      </c>
      <c r="AR197" s="120" t="s">
        <v>181</v>
      </c>
      <c r="AT197" s="127" t="s">
        <v>76</v>
      </c>
      <c r="AU197" s="127" t="s">
        <v>85</v>
      </c>
      <c r="AY197" s="120" t="s">
        <v>161</v>
      </c>
      <c r="BK197" s="128">
        <v>0</v>
      </c>
    </row>
    <row r="198" spans="2:65" s="11" customFormat="1" ht="25.9" customHeight="1">
      <c r="B198" s="119"/>
      <c r="D198" s="120" t="s">
        <v>76</v>
      </c>
      <c r="E198" s="121" t="s">
        <v>181</v>
      </c>
      <c r="F198" s="121" t="s">
        <v>3619</v>
      </c>
      <c r="I198" s="122"/>
      <c r="J198" s="123">
        <f>BK198</f>
        <v>48996</v>
      </c>
      <c r="L198" s="119"/>
      <c r="M198" s="124"/>
      <c r="P198" s="125">
        <f>SUM(P199:P232)</f>
        <v>0</v>
      </c>
      <c r="R198" s="125">
        <f>SUM(R199:R232)</f>
        <v>0</v>
      </c>
      <c r="T198" s="126">
        <f>SUM(T199:T232)</f>
        <v>0</v>
      </c>
      <c r="AR198" s="120" t="s">
        <v>181</v>
      </c>
      <c r="AT198" s="127" t="s">
        <v>76</v>
      </c>
      <c r="AU198" s="127" t="s">
        <v>77</v>
      </c>
      <c r="AY198" s="120" t="s">
        <v>161</v>
      </c>
      <c r="BK198" s="128">
        <f>SUM(BK199:BK232)</f>
        <v>48996</v>
      </c>
    </row>
    <row r="199" spans="2:65" s="1" customFormat="1" ht="24.2" customHeight="1">
      <c r="B199" s="31"/>
      <c r="C199" s="131" t="s">
        <v>795</v>
      </c>
      <c r="D199" s="131" t="s">
        <v>164</v>
      </c>
      <c r="E199" s="132" t="s">
        <v>2721</v>
      </c>
      <c r="F199" s="133" t="s">
        <v>3620</v>
      </c>
      <c r="G199" s="134" t="s">
        <v>614</v>
      </c>
      <c r="H199" s="135">
        <v>16</v>
      </c>
      <c r="I199" s="136">
        <v>100</v>
      </c>
      <c r="J199" s="137">
        <f t="shared" ref="J199:J231" si="30">ROUND(I199*H199,2)</f>
        <v>1600</v>
      </c>
      <c r="K199" s="133" t="s">
        <v>1</v>
      </c>
      <c r="L199" s="31"/>
      <c r="M199" s="138" t="s">
        <v>1</v>
      </c>
      <c r="N199" s="139" t="s">
        <v>42</v>
      </c>
      <c r="P199" s="140">
        <f t="shared" ref="P199:P231" si="31">O199*H199</f>
        <v>0</v>
      </c>
      <c r="Q199" s="140">
        <v>0</v>
      </c>
      <c r="R199" s="140">
        <f t="shared" ref="R199:R231" si="32">Q199*H199</f>
        <v>0</v>
      </c>
      <c r="S199" s="140">
        <v>0</v>
      </c>
      <c r="T199" s="141">
        <f t="shared" ref="T199:T231" si="33">S199*H199</f>
        <v>0</v>
      </c>
      <c r="AR199" s="142" t="s">
        <v>765</v>
      </c>
      <c r="AT199" s="142" t="s">
        <v>164</v>
      </c>
      <c r="AU199" s="142" t="s">
        <v>85</v>
      </c>
      <c r="AY199" s="16" t="s">
        <v>161</v>
      </c>
      <c r="BE199" s="143">
        <f t="shared" ref="BE199:BE231" si="34">IF(N199="základní",J199,0)</f>
        <v>1600</v>
      </c>
      <c r="BF199" s="143">
        <f t="shared" ref="BF199:BF231" si="35">IF(N199="snížená",J199,0)</f>
        <v>0</v>
      </c>
      <c r="BG199" s="143">
        <f t="shared" ref="BG199:BG231" si="36">IF(N199="zákl. přenesená",J199,0)</f>
        <v>0</v>
      </c>
      <c r="BH199" s="143">
        <f t="shared" ref="BH199:BH231" si="37">IF(N199="sníž. přenesená",J199,0)</f>
        <v>0</v>
      </c>
      <c r="BI199" s="143">
        <f t="shared" ref="BI199:BI231" si="38">IF(N199="nulová",J199,0)</f>
        <v>0</v>
      </c>
      <c r="BJ199" s="16" t="s">
        <v>85</v>
      </c>
      <c r="BK199" s="143">
        <f t="shared" ref="BK199:BK231" si="39">ROUND(I199*H199,2)</f>
        <v>1600</v>
      </c>
      <c r="BL199" s="16" t="s">
        <v>765</v>
      </c>
      <c r="BM199" s="142" t="s">
        <v>1154</v>
      </c>
    </row>
    <row r="200" spans="2:65" s="1" customFormat="1" ht="24.2" customHeight="1">
      <c r="B200" s="31"/>
      <c r="C200" s="173" t="s">
        <v>800</v>
      </c>
      <c r="D200" s="173" t="s">
        <v>614</v>
      </c>
      <c r="E200" s="174" t="s">
        <v>2723</v>
      </c>
      <c r="F200" s="175" t="s">
        <v>3620</v>
      </c>
      <c r="G200" s="176" t="s">
        <v>614</v>
      </c>
      <c r="H200" s="177">
        <v>16</v>
      </c>
      <c r="I200" s="136">
        <v>200</v>
      </c>
      <c r="J200" s="178">
        <f t="shared" si="30"/>
        <v>3200</v>
      </c>
      <c r="K200" s="175" t="s">
        <v>1</v>
      </c>
      <c r="L200" s="179"/>
      <c r="M200" s="180" t="s">
        <v>1</v>
      </c>
      <c r="N200" s="181" t="s">
        <v>42</v>
      </c>
      <c r="P200" s="140">
        <f t="shared" si="31"/>
        <v>0</v>
      </c>
      <c r="Q200" s="140">
        <v>0</v>
      </c>
      <c r="R200" s="140">
        <f t="shared" si="32"/>
        <v>0</v>
      </c>
      <c r="S200" s="140">
        <v>0</v>
      </c>
      <c r="T200" s="141">
        <f t="shared" si="33"/>
        <v>0</v>
      </c>
      <c r="AR200" s="142" t="s">
        <v>1715</v>
      </c>
      <c r="AT200" s="142" t="s">
        <v>614</v>
      </c>
      <c r="AU200" s="142" t="s">
        <v>85</v>
      </c>
      <c r="AY200" s="16" t="s">
        <v>161</v>
      </c>
      <c r="BE200" s="143">
        <f t="shared" si="34"/>
        <v>3200</v>
      </c>
      <c r="BF200" s="143">
        <f t="shared" si="35"/>
        <v>0</v>
      </c>
      <c r="BG200" s="143">
        <f t="shared" si="36"/>
        <v>0</v>
      </c>
      <c r="BH200" s="143">
        <f t="shared" si="37"/>
        <v>0</v>
      </c>
      <c r="BI200" s="143">
        <f t="shared" si="38"/>
        <v>0</v>
      </c>
      <c r="BJ200" s="16" t="s">
        <v>85</v>
      </c>
      <c r="BK200" s="143">
        <f t="shared" si="39"/>
        <v>3200</v>
      </c>
      <c r="BL200" s="16" t="s">
        <v>765</v>
      </c>
      <c r="BM200" s="142" t="s">
        <v>1164</v>
      </c>
    </row>
    <row r="201" spans="2:65" s="1" customFormat="1" ht="16.5" customHeight="1">
      <c r="B201" s="31"/>
      <c r="C201" s="131" t="s">
        <v>805</v>
      </c>
      <c r="D201" s="131" t="s">
        <v>164</v>
      </c>
      <c r="E201" s="132" t="s">
        <v>3621</v>
      </c>
      <c r="F201" s="133" t="s">
        <v>3622</v>
      </c>
      <c r="G201" s="134" t="s">
        <v>1665</v>
      </c>
      <c r="H201" s="135">
        <v>60</v>
      </c>
      <c r="I201" s="136">
        <v>10</v>
      </c>
      <c r="J201" s="137">
        <f t="shared" si="30"/>
        <v>600</v>
      </c>
      <c r="K201" s="133" t="s">
        <v>1</v>
      </c>
      <c r="L201" s="31"/>
      <c r="M201" s="138" t="s">
        <v>1</v>
      </c>
      <c r="N201" s="139" t="s">
        <v>42</v>
      </c>
      <c r="P201" s="140">
        <f t="shared" si="31"/>
        <v>0</v>
      </c>
      <c r="Q201" s="140">
        <v>0</v>
      </c>
      <c r="R201" s="140">
        <f t="shared" si="32"/>
        <v>0</v>
      </c>
      <c r="S201" s="140">
        <v>0</v>
      </c>
      <c r="T201" s="141">
        <f t="shared" si="33"/>
        <v>0</v>
      </c>
      <c r="AR201" s="142" t="s">
        <v>765</v>
      </c>
      <c r="AT201" s="142" t="s">
        <v>164</v>
      </c>
      <c r="AU201" s="142" t="s">
        <v>85</v>
      </c>
      <c r="AY201" s="16" t="s">
        <v>161</v>
      </c>
      <c r="BE201" s="143">
        <f t="shared" si="34"/>
        <v>600</v>
      </c>
      <c r="BF201" s="143">
        <f t="shared" si="35"/>
        <v>0</v>
      </c>
      <c r="BG201" s="143">
        <f t="shared" si="36"/>
        <v>0</v>
      </c>
      <c r="BH201" s="143">
        <f t="shared" si="37"/>
        <v>0</v>
      </c>
      <c r="BI201" s="143">
        <f t="shared" si="38"/>
        <v>0</v>
      </c>
      <c r="BJ201" s="16" t="s">
        <v>85</v>
      </c>
      <c r="BK201" s="143">
        <f t="shared" si="39"/>
        <v>600</v>
      </c>
      <c r="BL201" s="16" t="s">
        <v>765</v>
      </c>
      <c r="BM201" s="142" t="s">
        <v>1173</v>
      </c>
    </row>
    <row r="202" spans="2:65" s="1" customFormat="1" ht="16.5" customHeight="1">
      <c r="B202" s="31"/>
      <c r="C202" s="173" t="s">
        <v>809</v>
      </c>
      <c r="D202" s="173" t="s">
        <v>614</v>
      </c>
      <c r="E202" s="174" t="s">
        <v>3623</v>
      </c>
      <c r="F202" s="175" t="s">
        <v>3622</v>
      </c>
      <c r="G202" s="176" t="s">
        <v>1665</v>
      </c>
      <c r="H202" s="177">
        <v>60</v>
      </c>
      <c r="I202" s="136">
        <v>15</v>
      </c>
      <c r="J202" s="178">
        <f t="shared" si="30"/>
        <v>900</v>
      </c>
      <c r="K202" s="175" t="s">
        <v>1</v>
      </c>
      <c r="L202" s="179"/>
      <c r="M202" s="180" t="s">
        <v>1</v>
      </c>
      <c r="N202" s="181" t="s">
        <v>42</v>
      </c>
      <c r="P202" s="140">
        <f t="shared" si="31"/>
        <v>0</v>
      </c>
      <c r="Q202" s="140">
        <v>0</v>
      </c>
      <c r="R202" s="140">
        <f t="shared" si="32"/>
        <v>0</v>
      </c>
      <c r="S202" s="140">
        <v>0</v>
      </c>
      <c r="T202" s="141">
        <f t="shared" si="33"/>
        <v>0</v>
      </c>
      <c r="AR202" s="142" t="s">
        <v>1715</v>
      </c>
      <c r="AT202" s="142" t="s">
        <v>614</v>
      </c>
      <c r="AU202" s="142" t="s">
        <v>85</v>
      </c>
      <c r="AY202" s="16" t="s">
        <v>161</v>
      </c>
      <c r="BE202" s="143">
        <f t="shared" si="34"/>
        <v>900</v>
      </c>
      <c r="BF202" s="143">
        <f t="shared" si="35"/>
        <v>0</v>
      </c>
      <c r="BG202" s="143">
        <f t="shared" si="36"/>
        <v>0</v>
      </c>
      <c r="BH202" s="143">
        <f t="shared" si="37"/>
        <v>0</v>
      </c>
      <c r="BI202" s="143">
        <f t="shared" si="38"/>
        <v>0</v>
      </c>
      <c r="BJ202" s="16" t="s">
        <v>85</v>
      </c>
      <c r="BK202" s="143">
        <f t="shared" si="39"/>
        <v>900</v>
      </c>
      <c r="BL202" s="16" t="s">
        <v>765</v>
      </c>
      <c r="BM202" s="142" t="s">
        <v>1183</v>
      </c>
    </row>
    <row r="203" spans="2:65" s="1" customFormat="1" ht="24.2" customHeight="1">
      <c r="B203" s="31"/>
      <c r="C203" s="131" t="s">
        <v>813</v>
      </c>
      <c r="D203" s="131" t="s">
        <v>164</v>
      </c>
      <c r="E203" s="132" t="s">
        <v>2729</v>
      </c>
      <c r="F203" s="133" t="s">
        <v>3624</v>
      </c>
      <c r="G203" s="134" t="s">
        <v>614</v>
      </c>
      <c r="H203" s="135">
        <v>50</v>
      </c>
      <c r="I203" s="136">
        <v>20</v>
      </c>
      <c r="J203" s="137">
        <f t="shared" si="30"/>
        <v>1000</v>
      </c>
      <c r="K203" s="133" t="s">
        <v>1</v>
      </c>
      <c r="L203" s="31"/>
      <c r="M203" s="138" t="s">
        <v>1</v>
      </c>
      <c r="N203" s="139" t="s">
        <v>42</v>
      </c>
      <c r="P203" s="140">
        <f t="shared" si="31"/>
        <v>0</v>
      </c>
      <c r="Q203" s="140">
        <v>0</v>
      </c>
      <c r="R203" s="140">
        <f t="shared" si="32"/>
        <v>0</v>
      </c>
      <c r="S203" s="140">
        <v>0</v>
      </c>
      <c r="T203" s="141">
        <f t="shared" si="33"/>
        <v>0</v>
      </c>
      <c r="AR203" s="142" t="s">
        <v>765</v>
      </c>
      <c r="AT203" s="142" t="s">
        <v>164</v>
      </c>
      <c r="AU203" s="142" t="s">
        <v>85</v>
      </c>
      <c r="AY203" s="16" t="s">
        <v>161</v>
      </c>
      <c r="BE203" s="143">
        <f t="shared" si="34"/>
        <v>1000</v>
      </c>
      <c r="BF203" s="143">
        <f t="shared" si="35"/>
        <v>0</v>
      </c>
      <c r="BG203" s="143">
        <f t="shared" si="36"/>
        <v>0</v>
      </c>
      <c r="BH203" s="143">
        <f t="shared" si="37"/>
        <v>0</v>
      </c>
      <c r="BI203" s="143">
        <f t="shared" si="38"/>
        <v>0</v>
      </c>
      <c r="BJ203" s="16" t="s">
        <v>85</v>
      </c>
      <c r="BK203" s="143">
        <f t="shared" si="39"/>
        <v>1000</v>
      </c>
      <c r="BL203" s="16" t="s">
        <v>765</v>
      </c>
      <c r="BM203" s="142" t="s">
        <v>1192</v>
      </c>
    </row>
    <row r="204" spans="2:65" s="1" customFormat="1" ht="24.2" customHeight="1">
      <c r="B204" s="31"/>
      <c r="C204" s="173" t="s">
        <v>818</v>
      </c>
      <c r="D204" s="173" t="s">
        <v>614</v>
      </c>
      <c r="E204" s="174" t="s">
        <v>2731</v>
      </c>
      <c r="F204" s="175" t="s">
        <v>3624</v>
      </c>
      <c r="G204" s="176" t="s">
        <v>614</v>
      </c>
      <c r="H204" s="177">
        <v>50</v>
      </c>
      <c r="I204" s="136">
        <v>21</v>
      </c>
      <c r="J204" s="178">
        <f t="shared" si="30"/>
        <v>1050</v>
      </c>
      <c r="K204" s="175" t="s">
        <v>1</v>
      </c>
      <c r="L204" s="179"/>
      <c r="M204" s="180" t="s">
        <v>1</v>
      </c>
      <c r="N204" s="181" t="s">
        <v>42</v>
      </c>
      <c r="P204" s="140">
        <f t="shared" si="31"/>
        <v>0</v>
      </c>
      <c r="Q204" s="140">
        <v>0</v>
      </c>
      <c r="R204" s="140">
        <f t="shared" si="32"/>
        <v>0</v>
      </c>
      <c r="S204" s="140">
        <v>0</v>
      </c>
      <c r="T204" s="141">
        <f t="shared" si="33"/>
        <v>0</v>
      </c>
      <c r="AR204" s="142" t="s">
        <v>1715</v>
      </c>
      <c r="AT204" s="142" t="s">
        <v>614</v>
      </c>
      <c r="AU204" s="142" t="s">
        <v>85</v>
      </c>
      <c r="AY204" s="16" t="s">
        <v>161</v>
      </c>
      <c r="BE204" s="143">
        <f t="shared" si="34"/>
        <v>1050</v>
      </c>
      <c r="BF204" s="143">
        <f t="shared" si="35"/>
        <v>0</v>
      </c>
      <c r="BG204" s="143">
        <f t="shared" si="36"/>
        <v>0</v>
      </c>
      <c r="BH204" s="143">
        <f t="shared" si="37"/>
        <v>0</v>
      </c>
      <c r="BI204" s="143">
        <f t="shared" si="38"/>
        <v>0</v>
      </c>
      <c r="BJ204" s="16" t="s">
        <v>85</v>
      </c>
      <c r="BK204" s="143">
        <f t="shared" si="39"/>
        <v>1050</v>
      </c>
      <c r="BL204" s="16" t="s">
        <v>765</v>
      </c>
      <c r="BM204" s="142" t="s">
        <v>1200</v>
      </c>
    </row>
    <row r="205" spans="2:65" s="1" customFormat="1" ht="16.5" customHeight="1">
      <c r="B205" s="31"/>
      <c r="C205" s="131" t="s">
        <v>823</v>
      </c>
      <c r="D205" s="131" t="s">
        <v>164</v>
      </c>
      <c r="E205" s="132" t="s">
        <v>3625</v>
      </c>
      <c r="F205" s="133" t="s">
        <v>3626</v>
      </c>
      <c r="G205" s="134" t="s">
        <v>614</v>
      </c>
      <c r="H205" s="135">
        <v>25</v>
      </c>
      <c r="I205" s="136">
        <v>41</v>
      </c>
      <c r="J205" s="137">
        <f t="shared" si="30"/>
        <v>1025</v>
      </c>
      <c r="K205" s="133" t="s">
        <v>1</v>
      </c>
      <c r="L205" s="31"/>
      <c r="M205" s="138" t="s">
        <v>1</v>
      </c>
      <c r="N205" s="139" t="s">
        <v>42</v>
      </c>
      <c r="P205" s="140">
        <f t="shared" si="31"/>
        <v>0</v>
      </c>
      <c r="Q205" s="140">
        <v>0</v>
      </c>
      <c r="R205" s="140">
        <f t="shared" si="32"/>
        <v>0</v>
      </c>
      <c r="S205" s="140">
        <v>0</v>
      </c>
      <c r="T205" s="141">
        <f t="shared" si="33"/>
        <v>0</v>
      </c>
      <c r="AR205" s="142" t="s">
        <v>765</v>
      </c>
      <c r="AT205" s="142" t="s">
        <v>164</v>
      </c>
      <c r="AU205" s="142" t="s">
        <v>85</v>
      </c>
      <c r="AY205" s="16" t="s">
        <v>161</v>
      </c>
      <c r="BE205" s="143">
        <f t="shared" si="34"/>
        <v>1025</v>
      </c>
      <c r="BF205" s="143">
        <f t="shared" si="35"/>
        <v>0</v>
      </c>
      <c r="BG205" s="143">
        <f t="shared" si="36"/>
        <v>0</v>
      </c>
      <c r="BH205" s="143">
        <f t="shared" si="37"/>
        <v>0</v>
      </c>
      <c r="BI205" s="143">
        <f t="shared" si="38"/>
        <v>0</v>
      </c>
      <c r="BJ205" s="16" t="s">
        <v>85</v>
      </c>
      <c r="BK205" s="143">
        <f t="shared" si="39"/>
        <v>1025</v>
      </c>
      <c r="BL205" s="16" t="s">
        <v>765</v>
      </c>
      <c r="BM205" s="142" t="s">
        <v>1208</v>
      </c>
    </row>
    <row r="206" spans="2:65" s="1" customFormat="1" ht="16.5" customHeight="1">
      <c r="B206" s="31"/>
      <c r="C206" s="173" t="s">
        <v>828</v>
      </c>
      <c r="D206" s="173" t="s">
        <v>614</v>
      </c>
      <c r="E206" s="174" t="s">
        <v>2735</v>
      </c>
      <c r="F206" s="175" t="s">
        <v>3626</v>
      </c>
      <c r="G206" s="176" t="s">
        <v>614</v>
      </c>
      <c r="H206" s="177">
        <v>25</v>
      </c>
      <c r="I206" s="136">
        <v>10</v>
      </c>
      <c r="J206" s="178">
        <f t="shared" si="30"/>
        <v>250</v>
      </c>
      <c r="K206" s="175" t="s">
        <v>1</v>
      </c>
      <c r="L206" s="179"/>
      <c r="M206" s="180" t="s">
        <v>1</v>
      </c>
      <c r="N206" s="181" t="s">
        <v>42</v>
      </c>
      <c r="P206" s="140">
        <f t="shared" si="31"/>
        <v>0</v>
      </c>
      <c r="Q206" s="140">
        <v>0</v>
      </c>
      <c r="R206" s="140">
        <f t="shared" si="32"/>
        <v>0</v>
      </c>
      <c r="S206" s="140">
        <v>0</v>
      </c>
      <c r="T206" s="141">
        <f t="shared" si="33"/>
        <v>0</v>
      </c>
      <c r="AR206" s="142" t="s">
        <v>1715</v>
      </c>
      <c r="AT206" s="142" t="s">
        <v>614</v>
      </c>
      <c r="AU206" s="142" t="s">
        <v>85</v>
      </c>
      <c r="AY206" s="16" t="s">
        <v>161</v>
      </c>
      <c r="BE206" s="143">
        <f t="shared" si="34"/>
        <v>250</v>
      </c>
      <c r="BF206" s="143">
        <f t="shared" si="35"/>
        <v>0</v>
      </c>
      <c r="BG206" s="143">
        <f t="shared" si="36"/>
        <v>0</v>
      </c>
      <c r="BH206" s="143">
        <f t="shared" si="37"/>
        <v>0</v>
      </c>
      <c r="BI206" s="143">
        <f t="shared" si="38"/>
        <v>0</v>
      </c>
      <c r="BJ206" s="16" t="s">
        <v>85</v>
      </c>
      <c r="BK206" s="143">
        <f t="shared" si="39"/>
        <v>250</v>
      </c>
      <c r="BL206" s="16" t="s">
        <v>765</v>
      </c>
      <c r="BM206" s="142" t="s">
        <v>1216</v>
      </c>
    </row>
    <row r="207" spans="2:65" s="1" customFormat="1" ht="16.5" customHeight="1">
      <c r="B207" s="31"/>
      <c r="C207" s="131" t="s">
        <v>833</v>
      </c>
      <c r="D207" s="131" t="s">
        <v>164</v>
      </c>
      <c r="E207" s="132" t="s">
        <v>2737</v>
      </c>
      <c r="F207" s="133" t="s">
        <v>3627</v>
      </c>
      <c r="G207" s="134" t="s">
        <v>614</v>
      </c>
      <c r="H207" s="135">
        <v>150</v>
      </c>
      <c r="I207" s="136">
        <v>5</v>
      </c>
      <c r="J207" s="137">
        <f t="shared" si="30"/>
        <v>750</v>
      </c>
      <c r="K207" s="133" t="s">
        <v>1</v>
      </c>
      <c r="L207" s="31"/>
      <c r="M207" s="138" t="s">
        <v>1</v>
      </c>
      <c r="N207" s="139" t="s">
        <v>42</v>
      </c>
      <c r="P207" s="140">
        <f t="shared" si="31"/>
        <v>0</v>
      </c>
      <c r="Q207" s="140">
        <v>0</v>
      </c>
      <c r="R207" s="140">
        <f t="shared" si="32"/>
        <v>0</v>
      </c>
      <c r="S207" s="140">
        <v>0</v>
      </c>
      <c r="T207" s="141">
        <f t="shared" si="33"/>
        <v>0</v>
      </c>
      <c r="AR207" s="142" t="s">
        <v>765</v>
      </c>
      <c r="AT207" s="142" t="s">
        <v>164</v>
      </c>
      <c r="AU207" s="142" t="s">
        <v>85</v>
      </c>
      <c r="AY207" s="16" t="s">
        <v>161</v>
      </c>
      <c r="BE207" s="143">
        <f t="shared" si="34"/>
        <v>750</v>
      </c>
      <c r="BF207" s="143">
        <f t="shared" si="35"/>
        <v>0</v>
      </c>
      <c r="BG207" s="143">
        <f t="shared" si="36"/>
        <v>0</v>
      </c>
      <c r="BH207" s="143">
        <f t="shared" si="37"/>
        <v>0</v>
      </c>
      <c r="BI207" s="143">
        <f t="shared" si="38"/>
        <v>0</v>
      </c>
      <c r="BJ207" s="16" t="s">
        <v>85</v>
      </c>
      <c r="BK207" s="143">
        <f t="shared" si="39"/>
        <v>750</v>
      </c>
      <c r="BL207" s="16" t="s">
        <v>765</v>
      </c>
      <c r="BM207" s="142" t="s">
        <v>1225</v>
      </c>
    </row>
    <row r="208" spans="2:65" s="1" customFormat="1" ht="16.5" customHeight="1">
      <c r="B208" s="31"/>
      <c r="C208" s="173" t="s">
        <v>840</v>
      </c>
      <c r="D208" s="173" t="s">
        <v>614</v>
      </c>
      <c r="E208" s="174" t="s">
        <v>3628</v>
      </c>
      <c r="F208" s="175" t="s">
        <v>3627</v>
      </c>
      <c r="G208" s="176" t="s">
        <v>614</v>
      </c>
      <c r="H208" s="177">
        <v>150</v>
      </c>
      <c r="I208" s="136">
        <v>20</v>
      </c>
      <c r="J208" s="178">
        <f t="shared" si="30"/>
        <v>3000</v>
      </c>
      <c r="K208" s="175" t="s">
        <v>1</v>
      </c>
      <c r="L208" s="179"/>
      <c r="M208" s="180" t="s">
        <v>1</v>
      </c>
      <c r="N208" s="181" t="s">
        <v>42</v>
      </c>
      <c r="P208" s="140">
        <f t="shared" si="31"/>
        <v>0</v>
      </c>
      <c r="Q208" s="140">
        <v>0</v>
      </c>
      <c r="R208" s="140">
        <f t="shared" si="32"/>
        <v>0</v>
      </c>
      <c r="S208" s="140">
        <v>0</v>
      </c>
      <c r="T208" s="141">
        <f t="shared" si="33"/>
        <v>0</v>
      </c>
      <c r="AR208" s="142" t="s">
        <v>1715</v>
      </c>
      <c r="AT208" s="142" t="s">
        <v>614</v>
      </c>
      <c r="AU208" s="142" t="s">
        <v>85</v>
      </c>
      <c r="AY208" s="16" t="s">
        <v>161</v>
      </c>
      <c r="BE208" s="143">
        <f t="shared" si="34"/>
        <v>3000</v>
      </c>
      <c r="BF208" s="143">
        <f t="shared" si="35"/>
        <v>0</v>
      </c>
      <c r="BG208" s="143">
        <f t="shared" si="36"/>
        <v>0</v>
      </c>
      <c r="BH208" s="143">
        <f t="shared" si="37"/>
        <v>0</v>
      </c>
      <c r="BI208" s="143">
        <f t="shared" si="38"/>
        <v>0</v>
      </c>
      <c r="BJ208" s="16" t="s">
        <v>85</v>
      </c>
      <c r="BK208" s="143">
        <f t="shared" si="39"/>
        <v>3000</v>
      </c>
      <c r="BL208" s="16" t="s">
        <v>765</v>
      </c>
      <c r="BM208" s="142" t="s">
        <v>1234</v>
      </c>
    </row>
    <row r="209" spans="2:65" s="1" customFormat="1" ht="16.5" customHeight="1">
      <c r="B209" s="31"/>
      <c r="C209" s="131" t="s">
        <v>847</v>
      </c>
      <c r="D209" s="131" t="s">
        <v>164</v>
      </c>
      <c r="E209" s="132" t="s">
        <v>2742</v>
      </c>
      <c r="F209" s="133" t="s">
        <v>3629</v>
      </c>
      <c r="G209" s="134" t="s">
        <v>614</v>
      </c>
      <c r="H209" s="135">
        <v>100</v>
      </c>
      <c r="I209" s="136">
        <v>5</v>
      </c>
      <c r="J209" s="137">
        <f t="shared" si="30"/>
        <v>500</v>
      </c>
      <c r="K209" s="133" t="s">
        <v>1</v>
      </c>
      <c r="L209" s="31"/>
      <c r="M209" s="138" t="s">
        <v>1</v>
      </c>
      <c r="N209" s="139" t="s">
        <v>42</v>
      </c>
      <c r="P209" s="140">
        <f t="shared" si="31"/>
        <v>0</v>
      </c>
      <c r="Q209" s="140">
        <v>0</v>
      </c>
      <c r="R209" s="140">
        <f t="shared" si="32"/>
        <v>0</v>
      </c>
      <c r="S209" s="140">
        <v>0</v>
      </c>
      <c r="T209" s="141">
        <f t="shared" si="33"/>
        <v>0</v>
      </c>
      <c r="AR209" s="142" t="s">
        <v>765</v>
      </c>
      <c r="AT209" s="142" t="s">
        <v>164</v>
      </c>
      <c r="AU209" s="142" t="s">
        <v>85</v>
      </c>
      <c r="AY209" s="16" t="s">
        <v>161</v>
      </c>
      <c r="BE209" s="143">
        <f t="shared" si="34"/>
        <v>500</v>
      </c>
      <c r="BF209" s="143">
        <f t="shared" si="35"/>
        <v>0</v>
      </c>
      <c r="BG209" s="143">
        <f t="shared" si="36"/>
        <v>0</v>
      </c>
      <c r="BH209" s="143">
        <f t="shared" si="37"/>
        <v>0</v>
      </c>
      <c r="BI209" s="143">
        <f t="shared" si="38"/>
        <v>0</v>
      </c>
      <c r="BJ209" s="16" t="s">
        <v>85</v>
      </c>
      <c r="BK209" s="143">
        <f t="shared" si="39"/>
        <v>500</v>
      </c>
      <c r="BL209" s="16" t="s">
        <v>765</v>
      </c>
      <c r="BM209" s="142" t="s">
        <v>1242</v>
      </c>
    </row>
    <row r="210" spans="2:65" s="1" customFormat="1" ht="16.5" customHeight="1">
      <c r="B210" s="31"/>
      <c r="C210" s="173" t="s">
        <v>855</v>
      </c>
      <c r="D210" s="173" t="s">
        <v>614</v>
      </c>
      <c r="E210" s="174" t="s">
        <v>2744</v>
      </c>
      <c r="F210" s="175" t="s">
        <v>3629</v>
      </c>
      <c r="G210" s="176" t="s">
        <v>614</v>
      </c>
      <c r="H210" s="177">
        <v>100</v>
      </c>
      <c r="I210" s="136">
        <v>13</v>
      </c>
      <c r="J210" s="178">
        <f t="shared" si="30"/>
        <v>1300</v>
      </c>
      <c r="K210" s="175" t="s">
        <v>1</v>
      </c>
      <c r="L210" s="179"/>
      <c r="M210" s="180" t="s">
        <v>1</v>
      </c>
      <c r="N210" s="181" t="s">
        <v>42</v>
      </c>
      <c r="P210" s="140">
        <f t="shared" si="31"/>
        <v>0</v>
      </c>
      <c r="Q210" s="140">
        <v>0</v>
      </c>
      <c r="R210" s="140">
        <f t="shared" si="32"/>
        <v>0</v>
      </c>
      <c r="S210" s="140">
        <v>0</v>
      </c>
      <c r="T210" s="141">
        <f t="shared" si="33"/>
        <v>0</v>
      </c>
      <c r="AR210" s="142" t="s">
        <v>1715</v>
      </c>
      <c r="AT210" s="142" t="s">
        <v>614</v>
      </c>
      <c r="AU210" s="142" t="s">
        <v>85</v>
      </c>
      <c r="AY210" s="16" t="s">
        <v>161</v>
      </c>
      <c r="BE210" s="143">
        <f t="shared" si="34"/>
        <v>1300</v>
      </c>
      <c r="BF210" s="143">
        <f t="shared" si="35"/>
        <v>0</v>
      </c>
      <c r="BG210" s="143">
        <f t="shared" si="36"/>
        <v>0</v>
      </c>
      <c r="BH210" s="143">
        <f t="shared" si="37"/>
        <v>0</v>
      </c>
      <c r="BI210" s="143">
        <f t="shared" si="38"/>
        <v>0</v>
      </c>
      <c r="BJ210" s="16" t="s">
        <v>85</v>
      </c>
      <c r="BK210" s="143">
        <f t="shared" si="39"/>
        <v>1300</v>
      </c>
      <c r="BL210" s="16" t="s">
        <v>765</v>
      </c>
      <c r="BM210" s="142" t="s">
        <v>1251</v>
      </c>
    </row>
    <row r="211" spans="2:65" s="1" customFormat="1" ht="16.5" customHeight="1">
      <c r="B211" s="31"/>
      <c r="C211" s="131" t="s">
        <v>860</v>
      </c>
      <c r="D211" s="131" t="s">
        <v>164</v>
      </c>
      <c r="E211" s="132" t="s">
        <v>2745</v>
      </c>
      <c r="F211" s="133" t="s">
        <v>3630</v>
      </c>
      <c r="G211" s="134" t="s">
        <v>614</v>
      </c>
      <c r="H211" s="135">
        <v>20</v>
      </c>
      <c r="I211" s="136">
        <v>5</v>
      </c>
      <c r="J211" s="137">
        <f t="shared" si="30"/>
        <v>100</v>
      </c>
      <c r="K211" s="133" t="s">
        <v>1</v>
      </c>
      <c r="L211" s="31"/>
      <c r="M211" s="138" t="s">
        <v>1</v>
      </c>
      <c r="N211" s="139" t="s">
        <v>42</v>
      </c>
      <c r="P211" s="140">
        <f t="shared" si="31"/>
        <v>0</v>
      </c>
      <c r="Q211" s="140">
        <v>0</v>
      </c>
      <c r="R211" s="140">
        <f t="shared" si="32"/>
        <v>0</v>
      </c>
      <c r="S211" s="140">
        <v>0</v>
      </c>
      <c r="T211" s="141">
        <f t="shared" si="33"/>
        <v>0</v>
      </c>
      <c r="AR211" s="142" t="s">
        <v>765</v>
      </c>
      <c r="AT211" s="142" t="s">
        <v>164</v>
      </c>
      <c r="AU211" s="142" t="s">
        <v>85</v>
      </c>
      <c r="AY211" s="16" t="s">
        <v>161</v>
      </c>
      <c r="BE211" s="143">
        <f t="shared" si="34"/>
        <v>100</v>
      </c>
      <c r="BF211" s="143">
        <f t="shared" si="35"/>
        <v>0</v>
      </c>
      <c r="BG211" s="143">
        <f t="shared" si="36"/>
        <v>0</v>
      </c>
      <c r="BH211" s="143">
        <f t="shared" si="37"/>
        <v>0</v>
      </c>
      <c r="BI211" s="143">
        <f t="shared" si="38"/>
        <v>0</v>
      </c>
      <c r="BJ211" s="16" t="s">
        <v>85</v>
      </c>
      <c r="BK211" s="143">
        <f t="shared" si="39"/>
        <v>100</v>
      </c>
      <c r="BL211" s="16" t="s">
        <v>765</v>
      </c>
      <c r="BM211" s="142" t="s">
        <v>1260</v>
      </c>
    </row>
    <row r="212" spans="2:65" s="1" customFormat="1" ht="16.5" customHeight="1">
      <c r="B212" s="31"/>
      <c r="C212" s="173" t="s">
        <v>869</v>
      </c>
      <c r="D212" s="173" t="s">
        <v>614</v>
      </c>
      <c r="E212" s="174" t="s">
        <v>2747</v>
      </c>
      <c r="F212" s="175" t="s">
        <v>3630</v>
      </c>
      <c r="G212" s="176" t="s">
        <v>614</v>
      </c>
      <c r="H212" s="177">
        <v>20</v>
      </c>
      <c r="I212" s="136">
        <v>12</v>
      </c>
      <c r="J212" s="178">
        <f t="shared" si="30"/>
        <v>240</v>
      </c>
      <c r="K212" s="175" t="s">
        <v>1</v>
      </c>
      <c r="L212" s="179"/>
      <c r="M212" s="180" t="s">
        <v>1</v>
      </c>
      <c r="N212" s="181" t="s">
        <v>42</v>
      </c>
      <c r="P212" s="140">
        <f t="shared" si="31"/>
        <v>0</v>
      </c>
      <c r="Q212" s="140">
        <v>0</v>
      </c>
      <c r="R212" s="140">
        <f t="shared" si="32"/>
        <v>0</v>
      </c>
      <c r="S212" s="140">
        <v>0</v>
      </c>
      <c r="T212" s="141">
        <f t="shared" si="33"/>
        <v>0</v>
      </c>
      <c r="AR212" s="142" t="s">
        <v>1715</v>
      </c>
      <c r="AT212" s="142" t="s">
        <v>614</v>
      </c>
      <c r="AU212" s="142" t="s">
        <v>85</v>
      </c>
      <c r="AY212" s="16" t="s">
        <v>161</v>
      </c>
      <c r="BE212" s="143">
        <f t="shared" si="34"/>
        <v>240</v>
      </c>
      <c r="BF212" s="143">
        <f t="shared" si="35"/>
        <v>0</v>
      </c>
      <c r="BG212" s="143">
        <f t="shared" si="36"/>
        <v>0</v>
      </c>
      <c r="BH212" s="143">
        <f t="shared" si="37"/>
        <v>0</v>
      </c>
      <c r="BI212" s="143">
        <f t="shared" si="38"/>
        <v>0</v>
      </c>
      <c r="BJ212" s="16" t="s">
        <v>85</v>
      </c>
      <c r="BK212" s="143">
        <f t="shared" si="39"/>
        <v>240</v>
      </c>
      <c r="BL212" s="16" t="s">
        <v>765</v>
      </c>
      <c r="BM212" s="142" t="s">
        <v>1268</v>
      </c>
    </row>
    <row r="213" spans="2:65" s="1" customFormat="1" ht="16.5" customHeight="1">
      <c r="B213" s="31"/>
      <c r="C213" s="131" t="s">
        <v>874</v>
      </c>
      <c r="D213" s="131" t="s">
        <v>164</v>
      </c>
      <c r="E213" s="132" t="s">
        <v>2748</v>
      </c>
      <c r="F213" s="133" t="s">
        <v>3631</v>
      </c>
      <c r="G213" s="134" t="s">
        <v>614</v>
      </c>
      <c r="H213" s="135">
        <v>60</v>
      </c>
      <c r="I213" s="136">
        <v>5</v>
      </c>
      <c r="J213" s="137">
        <f t="shared" si="30"/>
        <v>300</v>
      </c>
      <c r="K213" s="133" t="s">
        <v>1</v>
      </c>
      <c r="L213" s="31"/>
      <c r="M213" s="138" t="s">
        <v>1</v>
      </c>
      <c r="N213" s="139" t="s">
        <v>42</v>
      </c>
      <c r="P213" s="140">
        <f t="shared" si="31"/>
        <v>0</v>
      </c>
      <c r="Q213" s="140">
        <v>0</v>
      </c>
      <c r="R213" s="140">
        <f t="shared" si="32"/>
        <v>0</v>
      </c>
      <c r="S213" s="140">
        <v>0</v>
      </c>
      <c r="T213" s="141">
        <f t="shared" si="33"/>
        <v>0</v>
      </c>
      <c r="AR213" s="142" t="s">
        <v>765</v>
      </c>
      <c r="AT213" s="142" t="s">
        <v>164</v>
      </c>
      <c r="AU213" s="142" t="s">
        <v>85</v>
      </c>
      <c r="AY213" s="16" t="s">
        <v>161</v>
      </c>
      <c r="BE213" s="143">
        <f t="shared" si="34"/>
        <v>300</v>
      </c>
      <c r="BF213" s="143">
        <f t="shared" si="35"/>
        <v>0</v>
      </c>
      <c r="BG213" s="143">
        <f t="shared" si="36"/>
        <v>0</v>
      </c>
      <c r="BH213" s="143">
        <f t="shared" si="37"/>
        <v>0</v>
      </c>
      <c r="BI213" s="143">
        <f t="shared" si="38"/>
        <v>0</v>
      </c>
      <c r="BJ213" s="16" t="s">
        <v>85</v>
      </c>
      <c r="BK213" s="143">
        <f t="shared" si="39"/>
        <v>300</v>
      </c>
      <c r="BL213" s="16" t="s">
        <v>765</v>
      </c>
      <c r="BM213" s="142" t="s">
        <v>1276</v>
      </c>
    </row>
    <row r="214" spans="2:65" s="1" customFormat="1" ht="16.5" customHeight="1">
      <c r="B214" s="31"/>
      <c r="C214" s="173" t="s">
        <v>879</v>
      </c>
      <c r="D214" s="173" t="s">
        <v>614</v>
      </c>
      <c r="E214" s="174" t="s">
        <v>3632</v>
      </c>
      <c r="F214" s="175" t="s">
        <v>3631</v>
      </c>
      <c r="G214" s="176" t="s">
        <v>614</v>
      </c>
      <c r="H214" s="177">
        <v>60</v>
      </c>
      <c r="I214" s="136">
        <v>13</v>
      </c>
      <c r="J214" s="178">
        <f t="shared" si="30"/>
        <v>780</v>
      </c>
      <c r="K214" s="175" t="s">
        <v>1</v>
      </c>
      <c r="L214" s="179"/>
      <c r="M214" s="180" t="s">
        <v>1</v>
      </c>
      <c r="N214" s="181" t="s">
        <v>42</v>
      </c>
      <c r="P214" s="140">
        <f t="shared" si="31"/>
        <v>0</v>
      </c>
      <c r="Q214" s="140">
        <v>0</v>
      </c>
      <c r="R214" s="140">
        <f t="shared" si="32"/>
        <v>0</v>
      </c>
      <c r="S214" s="140">
        <v>0</v>
      </c>
      <c r="T214" s="141">
        <f t="shared" si="33"/>
        <v>0</v>
      </c>
      <c r="AR214" s="142" t="s">
        <v>1715</v>
      </c>
      <c r="AT214" s="142" t="s">
        <v>614</v>
      </c>
      <c r="AU214" s="142" t="s">
        <v>85</v>
      </c>
      <c r="AY214" s="16" t="s">
        <v>161</v>
      </c>
      <c r="BE214" s="143">
        <f t="shared" si="34"/>
        <v>780</v>
      </c>
      <c r="BF214" s="143">
        <f t="shared" si="35"/>
        <v>0</v>
      </c>
      <c r="BG214" s="143">
        <f t="shared" si="36"/>
        <v>0</v>
      </c>
      <c r="BH214" s="143">
        <f t="shared" si="37"/>
        <v>0</v>
      </c>
      <c r="BI214" s="143">
        <f t="shared" si="38"/>
        <v>0</v>
      </c>
      <c r="BJ214" s="16" t="s">
        <v>85</v>
      </c>
      <c r="BK214" s="143">
        <f t="shared" si="39"/>
        <v>780</v>
      </c>
      <c r="BL214" s="16" t="s">
        <v>765</v>
      </c>
      <c r="BM214" s="142" t="s">
        <v>1285</v>
      </c>
    </row>
    <row r="215" spans="2:65" s="1" customFormat="1" ht="16.5" customHeight="1">
      <c r="B215" s="31"/>
      <c r="C215" s="131" t="s">
        <v>885</v>
      </c>
      <c r="D215" s="131" t="s">
        <v>164</v>
      </c>
      <c r="E215" s="132" t="s">
        <v>2751</v>
      </c>
      <c r="F215" s="133" t="s">
        <v>3633</v>
      </c>
      <c r="G215" s="134" t="s">
        <v>614</v>
      </c>
      <c r="H215" s="135">
        <v>160</v>
      </c>
      <c r="I215" s="136">
        <v>5</v>
      </c>
      <c r="J215" s="137">
        <f t="shared" si="30"/>
        <v>800</v>
      </c>
      <c r="K215" s="133" t="s">
        <v>1</v>
      </c>
      <c r="L215" s="31"/>
      <c r="M215" s="138" t="s">
        <v>1</v>
      </c>
      <c r="N215" s="139" t="s">
        <v>42</v>
      </c>
      <c r="P215" s="140">
        <f t="shared" si="31"/>
        <v>0</v>
      </c>
      <c r="Q215" s="140">
        <v>0</v>
      </c>
      <c r="R215" s="140">
        <f t="shared" si="32"/>
        <v>0</v>
      </c>
      <c r="S215" s="140">
        <v>0</v>
      </c>
      <c r="T215" s="141">
        <f t="shared" si="33"/>
        <v>0</v>
      </c>
      <c r="AR215" s="142" t="s">
        <v>765</v>
      </c>
      <c r="AT215" s="142" t="s">
        <v>164</v>
      </c>
      <c r="AU215" s="142" t="s">
        <v>85</v>
      </c>
      <c r="AY215" s="16" t="s">
        <v>161</v>
      </c>
      <c r="BE215" s="143">
        <f t="shared" si="34"/>
        <v>800</v>
      </c>
      <c r="BF215" s="143">
        <f t="shared" si="35"/>
        <v>0</v>
      </c>
      <c r="BG215" s="143">
        <f t="shared" si="36"/>
        <v>0</v>
      </c>
      <c r="BH215" s="143">
        <f t="shared" si="37"/>
        <v>0</v>
      </c>
      <c r="BI215" s="143">
        <f t="shared" si="38"/>
        <v>0</v>
      </c>
      <c r="BJ215" s="16" t="s">
        <v>85</v>
      </c>
      <c r="BK215" s="143">
        <f t="shared" si="39"/>
        <v>800</v>
      </c>
      <c r="BL215" s="16" t="s">
        <v>765</v>
      </c>
      <c r="BM215" s="142" t="s">
        <v>1293</v>
      </c>
    </row>
    <row r="216" spans="2:65" s="1" customFormat="1" ht="16.5" customHeight="1">
      <c r="B216" s="31"/>
      <c r="C216" s="173" t="s">
        <v>891</v>
      </c>
      <c r="D216" s="173" t="s">
        <v>614</v>
      </c>
      <c r="E216" s="174" t="s">
        <v>3634</v>
      </c>
      <c r="F216" s="175" t="s">
        <v>3633</v>
      </c>
      <c r="G216" s="176" t="s">
        <v>614</v>
      </c>
      <c r="H216" s="177">
        <v>160</v>
      </c>
      <c r="I216" s="136">
        <v>13</v>
      </c>
      <c r="J216" s="178">
        <f t="shared" si="30"/>
        <v>2080</v>
      </c>
      <c r="K216" s="175" t="s">
        <v>1</v>
      </c>
      <c r="L216" s="179"/>
      <c r="M216" s="180" t="s">
        <v>1</v>
      </c>
      <c r="N216" s="181" t="s">
        <v>42</v>
      </c>
      <c r="P216" s="140">
        <f t="shared" si="31"/>
        <v>0</v>
      </c>
      <c r="Q216" s="140">
        <v>0</v>
      </c>
      <c r="R216" s="140">
        <f t="shared" si="32"/>
        <v>0</v>
      </c>
      <c r="S216" s="140">
        <v>0</v>
      </c>
      <c r="T216" s="141">
        <f t="shared" si="33"/>
        <v>0</v>
      </c>
      <c r="AR216" s="142" t="s">
        <v>1715</v>
      </c>
      <c r="AT216" s="142" t="s">
        <v>614</v>
      </c>
      <c r="AU216" s="142" t="s">
        <v>85</v>
      </c>
      <c r="AY216" s="16" t="s">
        <v>161</v>
      </c>
      <c r="BE216" s="143">
        <f t="shared" si="34"/>
        <v>2080</v>
      </c>
      <c r="BF216" s="143">
        <f t="shared" si="35"/>
        <v>0</v>
      </c>
      <c r="BG216" s="143">
        <f t="shared" si="36"/>
        <v>0</v>
      </c>
      <c r="BH216" s="143">
        <f t="shared" si="37"/>
        <v>0</v>
      </c>
      <c r="BI216" s="143">
        <f t="shared" si="38"/>
        <v>0</v>
      </c>
      <c r="BJ216" s="16" t="s">
        <v>85</v>
      </c>
      <c r="BK216" s="143">
        <f t="shared" si="39"/>
        <v>2080</v>
      </c>
      <c r="BL216" s="16" t="s">
        <v>765</v>
      </c>
      <c r="BM216" s="142" t="s">
        <v>1302</v>
      </c>
    </row>
    <row r="217" spans="2:65" s="1" customFormat="1" ht="16.5" customHeight="1">
      <c r="B217" s="31"/>
      <c r="C217" s="131" t="s">
        <v>895</v>
      </c>
      <c r="D217" s="131" t="s">
        <v>164</v>
      </c>
      <c r="E217" s="132" t="s">
        <v>2754</v>
      </c>
      <c r="F217" s="133" t="s">
        <v>3635</v>
      </c>
      <c r="G217" s="134" t="s">
        <v>614</v>
      </c>
      <c r="H217" s="135">
        <v>80</v>
      </c>
      <c r="I217" s="136">
        <v>5</v>
      </c>
      <c r="J217" s="137">
        <f t="shared" si="30"/>
        <v>400</v>
      </c>
      <c r="K217" s="133" t="s">
        <v>1</v>
      </c>
      <c r="L217" s="31"/>
      <c r="M217" s="138" t="s">
        <v>1</v>
      </c>
      <c r="N217" s="139" t="s">
        <v>42</v>
      </c>
      <c r="P217" s="140">
        <f t="shared" si="31"/>
        <v>0</v>
      </c>
      <c r="Q217" s="140">
        <v>0</v>
      </c>
      <c r="R217" s="140">
        <f t="shared" si="32"/>
        <v>0</v>
      </c>
      <c r="S217" s="140">
        <v>0</v>
      </c>
      <c r="T217" s="141">
        <f t="shared" si="33"/>
        <v>0</v>
      </c>
      <c r="AR217" s="142" t="s">
        <v>765</v>
      </c>
      <c r="AT217" s="142" t="s">
        <v>164</v>
      </c>
      <c r="AU217" s="142" t="s">
        <v>85</v>
      </c>
      <c r="AY217" s="16" t="s">
        <v>161</v>
      </c>
      <c r="BE217" s="143">
        <f t="shared" si="34"/>
        <v>400</v>
      </c>
      <c r="BF217" s="143">
        <f t="shared" si="35"/>
        <v>0</v>
      </c>
      <c r="BG217" s="143">
        <f t="shared" si="36"/>
        <v>0</v>
      </c>
      <c r="BH217" s="143">
        <f t="shared" si="37"/>
        <v>0</v>
      </c>
      <c r="BI217" s="143">
        <f t="shared" si="38"/>
        <v>0</v>
      </c>
      <c r="BJ217" s="16" t="s">
        <v>85</v>
      </c>
      <c r="BK217" s="143">
        <f t="shared" si="39"/>
        <v>400</v>
      </c>
      <c r="BL217" s="16" t="s">
        <v>765</v>
      </c>
      <c r="BM217" s="142" t="s">
        <v>1312</v>
      </c>
    </row>
    <row r="218" spans="2:65" s="1" customFormat="1" ht="16.5" customHeight="1">
      <c r="B218" s="31"/>
      <c r="C218" s="173" t="s">
        <v>900</v>
      </c>
      <c r="D218" s="173" t="s">
        <v>614</v>
      </c>
      <c r="E218" s="174" t="s">
        <v>2756</v>
      </c>
      <c r="F218" s="175" t="s">
        <v>3635</v>
      </c>
      <c r="G218" s="176" t="s">
        <v>614</v>
      </c>
      <c r="H218" s="177">
        <v>80</v>
      </c>
      <c r="I218" s="136">
        <v>15</v>
      </c>
      <c r="J218" s="178">
        <f t="shared" si="30"/>
        <v>1200</v>
      </c>
      <c r="K218" s="175" t="s">
        <v>1</v>
      </c>
      <c r="L218" s="179"/>
      <c r="M218" s="180" t="s">
        <v>1</v>
      </c>
      <c r="N218" s="181" t="s">
        <v>42</v>
      </c>
      <c r="P218" s="140">
        <f t="shared" si="31"/>
        <v>0</v>
      </c>
      <c r="Q218" s="140">
        <v>0</v>
      </c>
      <c r="R218" s="140">
        <f t="shared" si="32"/>
        <v>0</v>
      </c>
      <c r="S218" s="140">
        <v>0</v>
      </c>
      <c r="T218" s="141">
        <f t="shared" si="33"/>
        <v>0</v>
      </c>
      <c r="AR218" s="142" t="s">
        <v>1715</v>
      </c>
      <c r="AT218" s="142" t="s">
        <v>614</v>
      </c>
      <c r="AU218" s="142" t="s">
        <v>85</v>
      </c>
      <c r="AY218" s="16" t="s">
        <v>161</v>
      </c>
      <c r="BE218" s="143">
        <f t="shared" si="34"/>
        <v>1200</v>
      </c>
      <c r="BF218" s="143">
        <f t="shared" si="35"/>
        <v>0</v>
      </c>
      <c r="BG218" s="143">
        <f t="shared" si="36"/>
        <v>0</v>
      </c>
      <c r="BH218" s="143">
        <f t="shared" si="37"/>
        <v>0</v>
      </c>
      <c r="BI218" s="143">
        <f t="shared" si="38"/>
        <v>0</v>
      </c>
      <c r="BJ218" s="16" t="s">
        <v>85</v>
      </c>
      <c r="BK218" s="143">
        <f t="shared" si="39"/>
        <v>1200</v>
      </c>
      <c r="BL218" s="16" t="s">
        <v>765</v>
      </c>
      <c r="BM218" s="142" t="s">
        <v>1320</v>
      </c>
    </row>
    <row r="219" spans="2:65" s="1" customFormat="1" ht="16.5" customHeight="1">
      <c r="B219" s="31"/>
      <c r="C219" s="131" t="s">
        <v>904</v>
      </c>
      <c r="D219" s="131" t="s">
        <v>164</v>
      </c>
      <c r="E219" s="132" t="s">
        <v>2757</v>
      </c>
      <c r="F219" s="133" t="s">
        <v>3636</v>
      </c>
      <c r="G219" s="134" t="s">
        <v>614</v>
      </c>
      <c r="H219" s="135">
        <v>25</v>
      </c>
      <c r="I219" s="136">
        <v>5</v>
      </c>
      <c r="J219" s="137">
        <f t="shared" si="30"/>
        <v>125</v>
      </c>
      <c r="K219" s="133" t="s">
        <v>1</v>
      </c>
      <c r="L219" s="31"/>
      <c r="M219" s="138" t="s">
        <v>1</v>
      </c>
      <c r="N219" s="139" t="s">
        <v>42</v>
      </c>
      <c r="P219" s="140">
        <f t="shared" si="31"/>
        <v>0</v>
      </c>
      <c r="Q219" s="140">
        <v>0</v>
      </c>
      <c r="R219" s="140">
        <f t="shared" si="32"/>
        <v>0</v>
      </c>
      <c r="S219" s="140">
        <v>0</v>
      </c>
      <c r="T219" s="141">
        <f t="shared" si="33"/>
        <v>0</v>
      </c>
      <c r="AR219" s="142" t="s">
        <v>765</v>
      </c>
      <c r="AT219" s="142" t="s">
        <v>164</v>
      </c>
      <c r="AU219" s="142" t="s">
        <v>85</v>
      </c>
      <c r="AY219" s="16" t="s">
        <v>161</v>
      </c>
      <c r="BE219" s="143">
        <f t="shared" si="34"/>
        <v>125</v>
      </c>
      <c r="BF219" s="143">
        <f t="shared" si="35"/>
        <v>0</v>
      </c>
      <c r="BG219" s="143">
        <f t="shared" si="36"/>
        <v>0</v>
      </c>
      <c r="BH219" s="143">
        <f t="shared" si="37"/>
        <v>0</v>
      </c>
      <c r="BI219" s="143">
        <f t="shared" si="38"/>
        <v>0</v>
      </c>
      <c r="BJ219" s="16" t="s">
        <v>85</v>
      </c>
      <c r="BK219" s="143">
        <f t="shared" si="39"/>
        <v>125</v>
      </c>
      <c r="BL219" s="16" t="s">
        <v>765</v>
      </c>
      <c r="BM219" s="142" t="s">
        <v>1330</v>
      </c>
    </row>
    <row r="220" spans="2:65" s="1" customFormat="1" ht="16.5" customHeight="1">
      <c r="B220" s="31"/>
      <c r="C220" s="173" t="s">
        <v>910</v>
      </c>
      <c r="D220" s="173" t="s">
        <v>614</v>
      </c>
      <c r="E220" s="174" t="s">
        <v>2759</v>
      </c>
      <c r="F220" s="175" t="s">
        <v>3636</v>
      </c>
      <c r="G220" s="176" t="s">
        <v>614</v>
      </c>
      <c r="H220" s="177">
        <v>25</v>
      </c>
      <c r="I220" s="136">
        <v>20</v>
      </c>
      <c r="J220" s="178">
        <f t="shared" si="30"/>
        <v>500</v>
      </c>
      <c r="K220" s="175" t="s">
        <v>1</v>
      </c>
      <c r="L220" s="179"/>
      <c r="M220" s="180" t="s">
        <v>1</v>
      </c>
      <c r="N220" s="181" t="s">
        <v>42</v>
      </c>
      <c r="P220" s="140">
        <f t="shared" si="31"/>
        <v>0</v>
      </c>
      <c r="Q220" s="140">
        <v>0</v>
      </c>
      <c r="R220" s="140">
        <f t="shared" si="32"/>
        <v>0</v>
      </c>
      <c r="S220" s="140">
        <v>0</v>
      </c>
      <c r="T220" s="141">
        <f t="shared" si="33"/>
        <v>0</v>
      </c>
      <c r="AR220" s="142" t="s">
        <v>1715</v>
      </c>
      <c r="AT220" s="142" t="s">
        <v>614</v>
      </c>
      <c r="AU220" s="142" t="s">
        <v>85</v>
      </c>
      <c r="AY220" s="16" t="s">
        <v>161</v>
      </c>
      <c r="BE220" s="143">
        <f t="shared" si="34"/>
        <v>500</v>
      </c>
      <c r="BF220" s="143">
        <f t="shared" si="35"/>
        <v>0</v>
      </c>
      <c r="BG220" s="143">
        <f t="shared" si="36"/>
        <v>0</v>
      </c>
      <c r="BH220" s="143">
        <f t="shared" si="37"/>
        <v>0</v>
      </c>
      <c r="BI220" s="143">
        <f t="shared" si="38"/>
        <v>0</v>
      </c>
      <c r="BJ220" s="16" t="s">
        <v>85</v>
      </c>
      <c r="BK220" s="143">
        <f t="shared" si="39"/>
        <v>500</v>
      </c>
      <c r="BL220" s="16" t="s">
        <v>765</v>
      </c>
      <c r="BM220" s="142" t="s">
        <v>1338</v>
      </c>
    </row>
    <row r="221" spans="2:65" s="1" customFormat="1" ht="16.5" customHeight="1">
      <c r="B221" s="31"/>
      <c r="C221" s="131" t="s">
        <v>915</v>
      </c>
      <c r="D221" s="131" t="s">
        <v>164</v>
      </c>
      <c r="E221" s="132" t="s">
        <v>2760</v>
      </c>
      <c r="F221" s="133" t="s">
        <v>3636</v>
      </c>
      <c r="G221" s="134" t="s">
        <v>614</v>
      </c>
      <c r="H221" s="135">
        <v>12</v>
      </c>
      <c r="I221" s="136">
        <v>5</v>
      </c>
      <c r="J221" s="137">
        <f t="shared" si="30"/>
        <v>60</v>
      </c>
      <c r="K221" s="133" t="s">
        <v>1</v>
      </c>
      <c r="L221" s="31"/>
      <c r="M221" s="138" t="s">
        <v>1</v>
      </c>
      <c r="N221" s="139" t="s">
        <v>42</v>
      </c>
      <c r="P221" s="140">
        <f t="shared" si="31"/>
        <v>0</v>
      </c>
      <c r="Q221" s="140">
        <v>0</v>
      </c>
      <c r="R221" s="140">
        <f t="shared" si="32"/>
        <v>0</v>
      </c>
      <c r="S221" s="140">
        <v>0</v>
      </c>
      <c r="T221" s="141">
        <f t="shared" si="33"/>
        <v>0</v>
      </c>
      <c r="AR221" s="142" t="s">
        <v>765</v>
      </c>
      <c r="AT221" s="142" t="s">
        <v>164</v>
      </c>
      <c r="AU221" s="142" t="s">
        <v>85</v>
      </c>
      <c r="AY221" s="16" t="s">
        <v>161</v>
      </c>
      <c r="BE221" s="143">
        <f t="shared" si="34"/>
        <v>60</v>
      </c>
      <c r="BF221" s="143">
        <f t="shared" si="35"/>
        <v>0</v>
      </c>
      <c r="BG221" s="143">
        <f t="shared" si="36"/>
        <v>0</v>
      </c>
      <c r="BH221" s="143">
        <f t="shared" si="37"/>
        <v>0</v>
      </c>
      <c r="BI221" s="143">
        <f t="shared" si="38"/>
        <v>0</v>
      </c>
      <c r="BJ221" s="16" t="s">
        <v>85</v>
      </c>
      <c r="BK221" s="143">
        <f t="shared" si="39"/>
        <v>60</v>
      </c>
      <c r="BL221" s="16" t="s">
        <v>765</v>
      </c>
      <c r="BM221" s="142" t="s">
        <v>1348</v>
      </c>
    </row>
    <row r="222" spans="2:65" s="1" customFormat="1" ht="16.5" customHeight="1">
      <c r="B222" s="31"/>
      <c r="C222" s="173" t="s">
        <v>919</v>
      </c>
      <c r="D222" s="173" t="s">
        <v>614</v>
      </c>
      <c r="E222" s="174" t="s">
        <v>2762</v>
      </c>
      <c r="F222" s="175" t="s">
        <v>3636</v>
      </c>
      <c r="G222" s="176" t="s">
        <v>614</v>
      </c>
      <c r="H222" s="177">
        <v>12</v>
      </c>
      <c r="I222" s="136">
        <v>28</v>
      </c>
      <c r="J222" s="178">
        <f t="shared" si="30"/>
        <v>336</v>
      </c>
      <c r="K222" s="175" t="s">
        <v>1</v>
      </c>
      <c r="L222" s="179"/>
      <c r="M222" s="180" t="s">
        <v>1</v>
      </c>
      <c r="N222" s="181" t="s">
        <v>42</v>
      </c>
      <c r="P222" s="140">
        <f t="shared" si="31"/>
        <v>0</v>
      </c>
      <c r="Q222" s="140">
        <v>0</v>
      </c>
      <c r="R222" s="140">
        <f t="shared" si="32"/>
        <v>0</v>
      </c>
      <c r="S222" s="140">
        <v>0</v>
      </c>
      <c r="T222" s="141">
        <f t="shared" si="33"/>
        <v>0</v>
      </c>
      <c r="AR222" s="142" t="s">
        <v>1715</v>
      </c>
      <c r="AT222" s="142" t="s">
        <v>614</v>
      </c>
      <c r="AU222" s="142" t="s">
        <v>85</v>
      </c>
      <c r="AY222" s="16" t="s">
        <v>161</v>
      </c>
      <c r="BE222" s="143">
        <f t="shared" si="34"/>
        <v>336</v>
      </c>
      <c r="BF222" s="143">
        <f t="shared" si="35"/>
        <v>0</v>
      </c>
      <c r="BG222" s="143">
        <f t="shared" si="36"/>
        <v>0</v>
      </c>
      <c r="BH222" s="143">
        <f t="shared" si="37"/>
        <v>0</v>
      </c>
      <c r="BI222" s="143">
        <f t="shared" si="38"/>
        <v>0</v>
      </c>
      <c r="BJ222" s="16" t="s">
        <v>85</v>
      </c>
      <c r="BK222" s="143">
        <f t="shared" si="39"/>
        <v>336</v>
      </c>
      <c r="BL222" s="16" t="s">
        <v>765</v>
      </c>
      <c r="BM222" s="142" t="s">
        <v>1361</v>
      </c>
    </row>
    <row r="223" spans="2:65" s="1" customFormat="1" ht="16.5" customHeight="1">
      <c r="B223" s="31"/>
      <c r="C223" s="131" t="s">
        <v>925</v>
      </c>
      <c r="D223" s="131" t="s">
        <v>164</v>
      </c>
      <c r="E223" s="132" t="s">
        <v>3637</v>
      </c>
      <c r="F223" s="133" t="s">
        <v>3638</v>
      </c>
      <c r="G223" s="134" t="s">
        <v>1665</v>
      </c>
      <c r="H223" s="135">
        <v>20</v>
      </c>
      <c r="I223" s="136">
        <v>35</v>
      </c>
      <c r="J223" s="137">
        <f t="shared" si="30"/>
        <v>700</v>
      </c>
      <c r="K223" s="133" t="s">
        <v>1</v>
      </c>
      <c r="L223" s="31"/>
      <c r="M223" s="138" t="s">
        <v>1</v>
      </c>
      <c r="N223" s="139" t="s">
        <v>42</v>
      </c>
      <c r="P223" s="140">
        <f t="shared" si="31"/>
        <v>0</v>
      </c>
      <c r="Q223" s="140">
        <v>0</v>
      </c>
      <c r="R223" s="140">
        <f t="shared" si="32"/>
        <v>0</v>
      </c>
      <c r="S223" s="140">
        <v>0</v>
      </c>
      <c r="T223" s="141">
        <f t="shared" si="33"/>
        <v>0</v>
      </c>
      <c r="AR223" s="142" t="s">
        <v>765</v>
      </c>
      <c r="AT223" s="142" t="s">
        <v>164</v>
      </c>
      <c r="AU223" s="142" t="s">
        <v>85</v>
      </c>
      <c r="AY223" s="16" t="s">
        <v>161</v>
      </c>
      <c r="BE223" s="143">
        <f t="shared" si="34"/>
        <v>700</v>
      </c>
      <c r="BF223" s="143">
        <f t="shared" si="35"/>
        <v>0</v>
      </c>
      <c r="BG223" s="143">
        <f t="shared" si="36"/>
        <v>0</v>
      </c>
      <c r="BH223" s="143">
        <f t="shared" si="37"/>
        <v>0</v>
      </c>
      <c r="BI223" s="143">
        <f t="shared" si="38"/>
        <v>0</v>
      </c>
      <c r="BJ223" s="16" t="s">
        <v>85</v>
      </c>
      <c r="BK223" s="143">
        <f t="shared" si="39"/>
        <v>700</v>
      </c>
      <c r="BL223" s="16" t="s">
        <v>765</v>
      </c>
      <c r="BM223" s="142" t="s">
        <v>1372</v>
      </c>
    </row>
    <row r="224" spans="2:65" s="1" customFormat="1" ht="16.5" customHeight="1">
      <c r="B224" s="31"/>
      <c r="C224" s="173" t="s">
        <v>931</v>
      </c>
      <c r="D224" s="173" t="s">
        <v>614</v>
      </c>
      <c r="E224" s="174" t="s">
        <v>2765</v>
      </c>
      <c r="F224" s="175" t="s">
        <v>3638</v>
      </c>
      <c r="G224" s="176" t="s">
        <v>1665</v>
      </c>
      <c r="H224" s="177">
        <v>20</v>
      </c>
      <c r="I224" s="136">
        <v>10</v>
      </c>
      <c r="J224" s="178">
        <f t="shared" si="30"/>
        <v>200</v>
      </c>
      <c r="K224" s="175" t="s">
        <v>1</v>
      </c>
      <c r="L224" s="179"/>
      <c r="M224" s="180" t="s">
        <v>1</v>
      </c>
      <c r="N224" s="181" t="s">
        <v>42</v>
      </c>
      <c r="P224" s="140">
        <f t="shared" si="31"/>
        <v>0</v>
      </c>
      <c r="Q224" s="140">
        <v>0</v>
      </c>
      <c r="R224" s="140">
        <f t="shared" si="32"/>
        <v>0</v>
      </c>
      <c r="S224" s="140">
        <v>0</v>
      </c>
      <c r="T224" s="141">
        <f t="shared" si="33"/>
        <v>0</v>
      </c>
      <c r="AR224" s="142" t="s">
        <v>1715</v>
      </c>
      <c r="AT224" s="142" t="s">
        <v>614</v>
      </c>
      <c r="AU224" s="142" t="s">
        <v>85</v>
      </c>
      <c r="AY224" s="16" t="s">
        <v>161</v>
      </c>
      <c r="BE224" s="143">
        <f t="shared" si="34"/>
        <v>200</v>
      </c>
      <c r="BF224" s="143">
        <f t="shared" si="35"/>
        <v>0</v>
      </c>
      <c r="BG224" s="143">
        <f t="shared" si="36"/>
        <v>0</v>
      </c>
      <c r="BH224" s="143">
        <f t="shared" si="37"/>
        <v>0</v>
      </c>
      <c r="BI224" s="143">
        <f t="shared" si="38"/>
        <v>0</v>
      </c>
      <c r="BJ224" s="16" t="s">
        <v>85</v>
      </c>
      <c r="BK224" s="143">
        <f t="shared" si="39"/>
        <v>200</v>
      </c>
      <c r="BL224" s="16" t="s">
        <v>765</v>
      </c>
      <c r="BM224" s="142" t="s">
        <v>1382</v>
      </c>
    </row>
    <row r="225" spans="2:65" s="1" customFormat="1" ht="21.75" customHeight="1">
      <c r="B225" s="31"/>
      <c r="C225" s="131" t="s">
        <v>936</v>
      </c>
      <c r="D225" s="131" t="s">
        <v>164</v>
      </c>
      <c r="E225" s="132" t="s">
        <v>2766</v>
      </c>
      <c r="F225" s="133" t="s">
        <v>3639</v>
      </c>
      <c r="G225" s="134" t="s">
        <v>1665</v>
      </c>
      <c r="H225" s="135">
        <v>4</v>
      </c>
      <c r="I225" s="136">
        <v>250</v>
      </c>
      <c r="J225" s="137">
        <f t="shared" si="30"/>
        <v>1000</v>
      </c>
      <c r="K225" s="133" t="s">
        <v>1</v>
      </c>
      <c r="L225" s="31"/>
      <c r="M225" s="138" t="s">
        <v>1</v>
      </c>
      <c r="N225" s="139" t="s">
        <v>42</v>
      </c>
      <c r="P225" s="140">
        <f t="shared" si="31"/>
        <v>0</v>
      </c>
      <c r="Q225" s="140">
        <v>0</v>
      </c>
      <c r="R225" s="140">
        <f t="shared" si="32"/>
        <v>0</v>
      </c>
      <c r="S225" s="140">
        <v>0</v>
      </c>
      <c r="T225" s="141">
        <f t="shared" si="33"/>
        <v>0</v>
      </c>
      <c r="AR225" s="142" t="s">
        <v>765</v>
      </c>
      <c r="AT225" s="142" t="s">
        <v>164</v>
      </c>
      <c r="AU225" s="142" t="s">
        <v>85</v>
      </c>
      <c r="AY225" s="16" t="s">
        <v>161</v>
      </c>
      <c r="BE225" s="143">
        <f t="shared" si="34"/>
        <v>1000</v>
      </c>
      <c r="BF225" s="143">
        <f t="shared" si="35"/>
        <v>0</v>
      </c>
      <c r="BG225" s="143">
        <f t="shared" si="36"/>
        <v>0</v>
      </c>
      <c r="BH225" s="143">
        <f t="shared" si="37"/>
        <v>0</v>
      </c>
      <c r="BI225" s="143">
        <f t="shared" si="38"/>
        <v>0</v>
      </c>
      <c r="BJ225" s="16" t="s">
        <v>85</v>
      </c>
      <c r="BK225" s="143">
        <f t="shared" si="39"/>
        <v>1000</v>
      </c>
      <c r="BL225" s="16" t="s">
        <v>765</v>
      </c>
      <c r="BM225" s="142" t="s">
        <v>1391</v>
      </c>
    </row>
    <row r="226" spans="2:65" s="1" customFormat="1" ht="21.75" customHeight="1">
      <c r="B226" s="31"/>
      <c r="C226" s="173" t="s">
        <v>942</v>
      </c>
      <c r="D226" s="173" t="s">
        <v>614</v>
      </c>
      <c r="E226" s="174" t="s">
        <v>2768</v>
      </c>
      <c r="F226" s="175" t="s">
        <v>3639</v>
      </c>
      <c r="G226" s="176" t="s">
        <v>1665</v>
      </c>
      <c r="H226" s="177">
        <v>4</v>
      </c>
      <c r="I226" s="136">
        <v>400</v>
      </c>
      <c r="J226" s="178">
        <f t="shared" si="30"/>
        <v>1600</v>
      </c>
      <c r="K226" s="175" t="s">
        <v>1</v>
      </c>
      <c r="L226" s="179"/>
      <c r="M226" s="180" t="s">
        <v>1</v>
      </c>
      <c r="N226" s="181" t="s">
        <v>42</v>
      </c>
      <c r="P226" s="140">
        <f t="shared" si="31"/>
        <v>0</v>
      </c>
      <c r="Q226" s="140">
        <v>0</v>
      </c>
      <c r="R226" s="140">
        <f t="shared" si="32"/>
        <v>0</v>
      </c>
      <c r="S226" s="140">
        <v>0</v>
      </c>
      <c r="T226" s="141">
        <f t="shared" si="33"/>
        <v>0</v>
      </c>
      <c r="AR226" s="142" t="s">
        <v>1715</v>
      </c>
      <c r="AT226" s="142" t="s">
        <v>614</v>
      </c>
      <c r="AU226" s="142" t="s">
        <v>85</v>
      </c>
      <c r="AY226" s="16" t="s">
        <v>161</v>
      </c>
      <c r="BE226" s="143">
        <f t="shared" si="34"/>
        <v>1600</v>
      </c>
      <c r="BF226" s="143">
        <f t="shared" si="35"/>
        <v>0</v>
      </c>
      <c r="BG226" s="143">
        <f t="shared" si="36"/>
        <v>0</v>
      </c>
      <c r="BH226" s="143">
        <f t="shared" si="37"/>
        <v>0</v>
      </c>
      <c r="BI226" s="143">
        <f t="shared" si="38"/>
        <v>0</v>
      </c>
      <c r="BJ226" s="16" t="s">
        <v>85</v>
      </c>
      <c r="BK226" s="143">
        <f t="shared" si="39"/>
        <v>1600</v>
      </c>
      <c r="BL226" s="16" t="s">
        <v>765</v>
      </c>
      <c r="BM226" s="142" t="s">
        <v>1402</v>
      </c>
    </row>
    <row r="227" spans="2:65" s="1" customFormat="1" ht="24.2" customHeight="1">
      <c r="B227" s="31"/>
      <c r="C227" s="131" t="s">
        <v>948</v>
      </c>
      <c r="D227" s="131" t="s">
        <v>164</v>
      </c>
      <c r="E227" s="132" t="s">
        <v>3640</v>
      </c>
      <c r="F227" s="133" t="s">
        <v>3641</v>
      </c>
      <c r="G227" s="134" t="s">
        <v>2983</v>
      </c>
      <c r="H227" s="135">
        <v>1</v>
      </c>
      <c r="I227" s="136">
        <v>1000</v>
      </c>
      <c r="J227" s="137">
        <f t="shared" si="30"/>
        <v>1000</v>
      </c>
      <c r="K227" s="133" t="s">
        <v>1</v>
      </c>
      <c r="L227" s="31"/>
      <c r="M227" s="138" t="s">
        <v>1</v>
      </c>
      <c r="N227" s="139" t="s">
        <v>42</v>
      </c>
      <c r="P227" s="140">
        <f t="shared" si="31"/>
        <v>0</v>
      </c>
      <c r="Q227" s="140">
        <v>0</v>
      </c>
      <c r="R227" s="140">
        <f t="shared" si="32"/>
        <v>0</v>
      </c>
      <c r="S227" s="140">
        <v>0</v>
      </c>
      <c r="T227" s="141">
        <f t="shared" si="33"/>
        <v>0</v>
      </c>
      <c r="AR227" s="142" t="s">
        <v>765</v>
      </c>
      <c r="AT227" s="142" t="s">
        <v>164</v>
      </c>
      <c r="AU227" s="142" t="s">
        <v>85</v>
      </c>
      <c r="AY227" s="16" t="s">
        <v>161</v>
      </c>
      <c r="BE227" s="143">
        <f t="shared" si="34"/>
        <v>1000</v>
      </c>
      <c r="BF227" s="143">
        <f t="shared" si="35"/>
        <v>0</v>
      </c>
      <c r="BG227" s="143">
        <f t="shared" si="36"/>
        <v>0</v>
      </c>
      <c r="BH227" s="143">
        <f t="shared" si="37"/>
        <v>0</v>
      </c>
      <c r="BI227" s="143">
        <f t="shared" si="38"/>
        <v>0</v>
      </c>
      <c r="BJ227" s="16" t="s">
        <v>85</v>
      </c>
      <c r="BK227" s="143">
        <f t="shared" si="39"/>
        <v>1000</v>
      </c>
      <c r="BL227" s="16" t="s">
        <v>765</v>
      </c>
      <c r="BM227" s="142" t="s">
        <v>1413</v>
      </c>
    </row>
    <row r="228" spans="2:65" s="1" customFormat="1" ht="24.2" customHeight="1">
      <c r="B228" s="31"/>
      <c r="C228" s="173" t="s">
        <v>953</v>
      </c>
      <c r="D228" s="173" t="s">
        <v>614</v>
      </c>
      <c r="E228" s="174" t="s">
        <v>3642</v>
      </c>
      <c r="F228" s="175" t="s">
        <v>3641</v>
      </c>
      <c r="G228" s="176" t="s">
        <v>2983</v>
      </c>
      <c r="H228" s="177">
        <v>1</v>
      </c>
      <c r="I228" s="136">
        <v>1000</v>
      </c>
      <c r="J228" s="178">
        <f t="shared" si="30"/>
        <v>1000</v>
      </c>
      <c r="K228" s="175" t="s">
        <v>1</v>
      </c>
      <c r="L228" s="179"/>
      <c r="M228" s="180" t="s">
        <v>1</v>
      </c>
      <c r="N228" s="181" t="s">
        <v>42</v>
      </c>
      <c r="P228" s="140">
        <f t="shared" si="31"/>
        <v>0</v>
      </c>
      <c r="Q228" s="140">
        <v>0</v>
      </c>
      <c r="R228" s="140">
        <f t="shared" si="32"/>
        <v>0</v>
      </c>
      <c r="S228" s="140">
        <v>0</v>
      </c>
      <c r="T228" s="141">
        <f t="shared" si="33"/>
        <v>0</v>
      </c>
      <c r="AR228" s="142" t="s">
        <v>1715</v>
      </c>
      <c r="AT228" s="142" t="s">
        <v>614</v>
      </c>
      <c r="AU228" s="142" t="s">
        <v>85</v>
      </c>
      <c r="AY228" s="16" t="s">
        <v>161</v>
      </c>
      <c r="BE228" s="143">
        <f t="shared" si="34"/>
        <v>1000</v>
      </c>
      <c r="BF228" s="143">
        <f t="shared" si="35"/>
        <v>0</v>
      </c>
      <c r="BG228" s="143">
        <f t="shared" si="36"/>
        <v>0</v>
      </c>
      <c r="BH228" s="143">
        <f t="shared" si="37"/>
        <v>0</v>
      </c>
      <c r="BI228" s="143">
        <f t="shared" si="38"/>
        <v>0</v>
      </c>
      <c r="BJ228" s="16" t="s">
        <v>85</v>
      </c>
      <c r="BK228" s="143">
        <f t="shared" si="39"/>
        <v>1000</v>
      </c>
      <c r="BL228" s="16" t="s">
        <v>765</v>
      </c>
      <c r="BM228" s="142" t="s">
        <v>1421</v>
      </c>
    </row>
    <row r="229" spans="2:65" s="1" customFormat="1" ht="16.5" customHeight="1">
      <c r="B229" s="31"/>
      <c r="C229" s="131" t="s">
        <v>957</v>
      </c>
      <c r="D229" s="131" t="s">
        <v>164</v>
      </c>
      <c r="E229" s="132" t="s">
        <v>2772</v>
      </c>
      <c r="F229" s="133" t="s">
        <v>3643</v>
      </c>
      <c r="G229" s="134" t="s">
        <v>2983</v>
      </c>
      <c r="H229" s="135">
        <v>1</v>
      </c>
      <c r="I229" s="136">
        <v>5000</v>
      </c>
      <c r="J229" s="137">
        <f t="shared" si="30"/>
        <v>5000</v>
      </c>
      <c r="K229" s="133" t="s">
        <v>1</v>
      </c>
      <c r="L229" s="31"/>
      <c r="M229" s="138" t="s">
        <v>1</v>
      </c>
      <c r="N229" s="139" t="s">
        <v>42</v>
      </c>
      <c r="P229" s="140">
        <f t="shared" si="31"/>
        <v>0</v>
      </c>
      <c r="Q229" s="140">
        <v>0</v>
      </c>
      <c r="R229" s="140">
        <f t="shared" si="32"/>
        <v>0</v>
      </c>
      <c r="S229" s="140">
        <v>0</v>
      </c>
      <c r="T229" s="141">
        <f t="shared" si="33"/>
        <v>0</v>
      </c>
      <c r="AR229" s="142" t="s">
        <v>765</v>
      </c>
      <c r="AT229" s="142" t="s">
        <v>164</v>
      </c>
      <c r="AU229" s="142" t="s">
        <v>85</v>
      </c>
      <c r="AY229" s="16" t="s">
        <v>161</v>
      </c>
      <c r="BE229" s="143">
        <f t="shared" si="34"/>
        <v>5000</v>
      </c>
      <c r="BF229" s="143">
        <f t="shared" si="35"/>
        <v>0</v>
      </c>
      <c r="BG229" s="143">
        <f t="shared" si="36"/>
        <v>0</v>
      </c>
      <c r="BH229" s="143">
        <f t="shared" si="37"/>
        <v>0</v>
      </c>
      <c r="BI229" s="143">
        <f t="shared" si="38"/>
        <v>0</v>
      </c>
      <c r="BJ229" s="16" t="s">
        <v>85</v>
      </c>
      <c r="BK229" s="143">
        <f t="shared" si="39"/>
        <v>5000</v>
      </c>
      <c r="BL229" s="16" t="s">
        <v>765</v>
      </c>
      <c r="BM229" s="142" t="s">
        <v>1429</v>
      </c>
    </row>
    <row r="230" spans="2:65" s="1" customFormat="1" ht="16.5" customHeight="1">
      <c r="B230" s="31"/>
      <c r="C230" s="131" t="s">
        <v>961</v>
      </c>
      <c r="D230" s="131" t="s">
        <v>164</v>
      </c>
      <c r="E230" s="132" t="s">
        <v>2775</v>
      </c>
      <c r="F230" s="133" t="s">
        <v>3644</v>
      </c>
      <c r="G230" s="134" t="s">
        <v>2850</v>
      </c>
      <c r="H230" s="135">
        <v>16</v>
      </c>
      <c r="I230" s="136">
        <v>400</v>
      </c>
      <c r="J230" s="137">
        <f t="shared" si="30"/>
        <v>6400</v>
      </c>
      <c r="K230" s="133" t="s">
        <v>1</v>
      </c>
      <c r="L230" s="31"/>
      <c r="M230" s="138" t="s">
        <v>1</v>
      </c>
      <c r="N230" s="139" t="s">
        <v>42</v>
      </c>
      <c r="P230" s="140">
        <f t="shared" si="31"/>
        <v>0</v>
      </c>
      <c r="Q230" s="140">
        <v>0</v>
      </c>
      <c r="R230" s="140">
        <f t="shared" si="32"/>
        <v>0</v>
      </c>
      <c r="S230" s="140">
        <v>0</v>
      </c>
      <c r="T230" s="141">
        <f t="shared" si="33"/>
        <v>0</v>
      </c>
      <c r="AR230" s="142" t="s">
        <v>765</v>
      </c>
      <c r="AT230" s="142" t="s">
        <v>164</v>
      </c>
      <c r="AU230" s="142" t="s">
        <v>85</v>
      </c>
      <c r="AY230" s="16" t="s">
        <v>161</v>
      </c>
      <c r="BE230" s="143">
        <f t="shared" si="34"/>
        <v>6400</v>
      </c>
      <c r="BF230" s="143">
        <f t="shared" si="35"/>
        <v>0</v>
      </c>
      <c r="BG230" s="143">
        <f t="shared" si="36"/>
        <v>0</v>
      </c>
      <c r="BH230" s="143">
        <f t="shared" si="37"/>
        <v>0</v>
      </c>
      <c r="BI230" s="143">
        <f t="shared" si="38"/>
        <v>0</v>
      </c>
      <c r="BJ230" s="16" t="s">
        <v>85</v>
      </c>
      <c r="BK230" s="143">
        <f t="shared" si="39"/>
        <v>6400</v>
      </c>
      <c r="BL230" s="16" t="s">
        <v>765</v>
      </c>
      <c r="BM230" s="142" t="s">
        <v>1438</v>
      </c>
    </row>
    <row r="231" spans="2:65" s="1" customFormat="1" ht="16.5" customHeight="1">
      <c r="B231" s="31"/>
      <c r="C231" s="131" t="s">
        <v>965</v>
      </c>
      <c r="D231" s="131" t="s">
        <v>164</v>
      </c>
      <c r="E231" s="132" t="s">
        <v>3645</v>
      </c>
      <c r="F231" s="133" t="s">
        <v>3646</v>
      </c>
      <c r="G231" s="134" t="s">
        <v>2850</v>
      </c>
      <c r="H231" s="135">
        <v>50</v>
      </c>
      <c r="I231" s="136">
        <v>200</v>
      </c>
      <c r="J231" s="137">
        <f t="shared" si="30"/>
        <v>10000</v>
      </c>
      <c r="K231" s="133" t="s">
        <v>1</v>
      </c>
      <c r="L231" s="31"/>
      <c r="M231" s="138" t="s">
        <v>1</v>
      </c>
      <c r="N231" s="139" t="s">
        <v>42</v>
      </c>
      <c r="P231" s="140">
        <f t="shared" si="31"/>
        <v>0</v>
      </c>
      <c r="Q231" s="140">
        <v>0</v>
      </c>
      <c r="R231" s="140">
        <f t="shared" si="32"/>
        <v>0</v>
      </c>
      <c r="S231" s="140">
        <v>0</v>
      </c>
      <c r="T231" s="141">
        <f t="shared" si="33"/>
        <v>0</v>
      </c>
      <c r="AR231" s="142" t="s">
        <v>765</v>
      </c>
      <c r="AT231" s="142" t="s">
        <v>164</v>
      </c>
      <c r="AU231" s="142" t="s">
        <v>85</v>
      </c>
      <c r="AY231" s="16" t="s">
        <v>161</v>
      </c>
      <c r="BE231" s="143">
        <f t="shared" si="34"/>
        <v>10000</v>
      </c>
      <c r="BF231" s="143">
        <f t="shared" si="35"/>
        <v>0</v>
      </c>
      <c r="BG231" s="143">
        <f t="shared" si="36"/>
        <v>0</v>
      </c>
      <c r="BH231" s="143">
        <f t="shared" si="37"/>
        <v>0</v>
      </c>
      <c r="BI231" s="143">
        <f t="shared" si="38"/>
        <v>0</v>
      </c>
      <c r="BJ231" s="16" t="s">
        <v>85</v>
      </c>
      <c r="BK231" s="143">
        <f t="shared" si="39"/>
        <v>10000</v>
      </c>
      <c r="BL231" s="16" t="s">
        <v>765</v>
      </c>
      <c r="BM231" s="142" t="s">
        <v>1448</v>
      </c>
    </row>
    <row r="232" spans="2:65" s="11" customFormat="1" ht="22.9" customHeight="1">
      <c r="B232" s="119"/>
      <c r="D232" s="120" t="s">
        <v>76</v>
      </c>
      <c r="E232" s="129" t="s">
        <v>2186</v>
      </c>
      <c r="F232" s="129" t="s">
        <v>3647</v>
      </c>
      <c r="I232" s="122"/>
      <c r="J232" s="130">
        <f>BK232</f>
        <v>0</v>
      </c>
      <c r="L232" s="119"/>
      <c r="M232" s="183"/>
      <c r="N232" s="184"/>
      <c r="O232" s="184"/>
      <c r="P232" s="185">
        <v>0</v>
      </c>
      <c r="Q232" s="184"/>
      <c r="R232" s="185">
        <v>0</v>
      </c>
      <c r="S232" s="184"/>
      <c r="T232" s="186">
        <v>0</v>
      </c>
      <c r="AR232" s="120" t="s">
        <v>181</v>
      </c>
      <c r="AT232" s="127" t="s">
        <v>76</v>
      </c>
      <c r="AU232" s="127" t="s">
        <v>85</v>
      </c>
      <c r="AY232" s="120" t="s">
        <v>161</v>
      </c>
      <c r="BK232" s="128">
        <v>0</v>
      </c>
    </row>
    <row r="233" spans="2:65" s="1" customFormat="1" ht="6.95" customHeight="1">
      <c r="B233" s="43"/>
      <c r="C233" s="44"/>
      <c r="D233" s="44"/>
      <c r="E233" s="44"/>
      <c r="F233" s="44"/>
      <c r="G233" s="44"/>
      <c r="H233" s="44"/>
      <c r="I233" s="44"/>
      <c r="J233" s="44"/>
      <c r="K233" s="44"/>
      <c r="L233" s="31"/>
    </row>
  </sheetData>
  <sheetProtection algorithmName="SHA-512" hashValue="oktYMTKt1jRI0NIPKGB2ZZoh9pVyX9k36eIGwaGl5f2gc7zisKzQvJf/k5E8sYFA6QcJX53sRLTmYC/syGoT5Q==" saltValue="kDDWHJu0S2sbnFr2mPWuDafJGrxDEgxpRVv6EiwsEZ+WLg/H8yGuoBEqGcO7pXNcuYiIWeYGWu4OwH/wD8tGhw==" spinCount="100000" sheet="1" objects="1" scenarios="1" formatColumns="0" formatRows="0" autoFilter="0"/>
  <autoFilter ref="C122:K232" xr:uid="{00000000-0009-0000-0000-000007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8"/>
  <sheetViews>
    <sheetView showGridLines="0" workbookViewId="0">
      <selection activeCell="H296" sqref="H2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108</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3648</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ROUND(J125, 2)</f>
        <v>1129374.6599999999</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ROUND((SUM(BE125:BE297)),  2)</f>
        <v>1129374.6599999999</v>
      </c>
      <c r="I33" s="91">
        <v>0.21</v>
      </c>
      <c r="J33" s="90">
        <f>ROUND(((SUM(BE125:BE297))*I33),  2)</f>
        <v>237168.68</v>
      </c>
      <c r="L33" s="31"/>
    </row>
    <row r="34" spans="2:12" s="1" customFormat="1" ht="14.45" customHeight="1">
      <c r="B34" s="31"/>
      <c r="E34" s="26" t="s">
        <v>43</v>
      </c>
      <c r="F34" s="90">
        <f>ROUND((SUM(BF125:BF297)),  2)</f>
        <v>0</v>
      </c>
      <c r="I34" s="91">
        <v>0.15</v>
      </c>
      <c r="J34" s="90">
        <f>ROUND(((SUM(BF125:BF297))*I34),  2)</f>
        <v>0</v>
      </c>
      <c r="L34" s="31"/>
    </row>
    <row r="35" spans="2:12" s="1" customFormat="1" ht="14.45" hidden="1" customHeight="1">
      <c r="B35" s="31"/>
      <c r="E35" s="26" t="s">
        <v>44</v>
      </c>
      <c r="F35" s="90">
        <f>ROUND((SUM(BG125:BG297)),  2)</f>
        <v>0</v>
      </c>
      <c r="I35" s="91">
        <v>0.21</v>
      </c>
      <c r="J35" s="90">
        <f>0</f>
        <v>0</v>
      </c>
      <c r="L35" s="31"/>
    </row>
    <row r="36" spans="2:12" s="1" customFormat="1" ht="14.45" hidden="1" customHeight="1">
      <c r="B36" s="31"/>
      <c r="E36" s="26" t="s">
        <v>45</v>
      </c>
      <c r="F36" s="90">
        <f>ROUND((SUM(BH125:BH297)),  2)</f>
        <v>0</v>
      </c>
      <c r="I36" s="91">
        <v>0.15</v>
      </c>
      <c r="J36" s="90">
        <f>0</f>
        <v>0</v>
      </c>
      <c r="L36" s="31"/>
    </row>
    <row r="37" spans="2:12" s="1" customFormat="1" ht="14.45" hidden="1" customHeight="1">
      <c r="B37" s="31"/>
      <c r="E37" s="26" t="s">
        <v>46</v>
      </c>
      <c r="F37" s="90">
        <f>ROUND((SUM(BI125:BI297)),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1366543.3399999999</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02 - 8 - Komunikace</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J125</f>
        <v>1129374.6600000001</v>
      </c>
      <c r="L96" s="31"/>
      <c r="AU96" s="16" t="s">
        <v>134</v>
      </c>
    </row>
    <row r="97" spans="2:12" s="8" customFormat="1" ht="24.95" hidden="1" customHeight="1">
      <c r="B97" s="103"/>
      <c r="D97" s="104" t="s">
        <v>135</v>
      </c>
      <c r="E97" s="105"/>
      <c r="F97" s="105"/>
      <c r="G97" s="105"/>
      <c r="H97" s="105"/>
      <c r="I97" s="105"/>
      <c r="J97" s="106">
        <f>J126</f>
        <v>1045322.66</v>
      </c>
      <c r="L97" s="103"/>
    </row>
    <row r="98" spans="2:12" s="9" customFormat="1" ht="19.899999999999999" hidden="1" customHeight="1">
      <c r="B98" s="107"/>
      <c r="D98" s="108" t="s">
        <v>497</v>
      </c>
      <c r="E98" s="109"/>
      <c r="F98" s="109"/>
      <c r="G98" s="109"/>
      <c r="H98" s="109"/>
      <c r="I98" s="109"/>
      <c r="J98" s="110">
        <f>J127</f>
        <v>194364.18</v>
      </c>
      <c r="L98" s="107"/>
    </row>
    <row r="99" spans="2:12" s="9" customFormat="1" ht="19.899999999999999" hidden="1" customHeight="1">
      <c r="B99" s="107"/>
      <c r="D99" s="108" t="s">
        <v>498</v>
      </c>
      <c r="E99" s="109"/>
      <c r="F99" s="109"/>
      <c r="G99" s="109"/>
      <c r="H99" s="109"/>
      <c r="I99" s="109"/>
      <c r="J99" s="110">
        <f>J177</f>
        <v>52969.2</v>
      </c>
      <c r="L99" s="107"/>
    </row>
    <row r="100" spans="2:12" s="9" customFormat="1" ht="19.899999999999999" hidden="1" customHeight="1">
      <c r="B100" s="107"/>
      <c r="D100" s="108" t="s">
        <v>499</v>
      </c>
      <c r="E100" s="109"/>
      <c r="F100" s="109"/>
      <c r="G100" s="109"/>
      <c r="H100" s="109"/>
      <c r="I100" s="109"/>
      <c r="J100" s="110">
        <f>J203</f>
        <v>40333.75</v>
      </c>
      <c r="L100" s="107"/>
    </row>
    <row r="101" spans="2:12" s="9" customFormat="1" ht="19.899999999999999" hidden="1" customHeight="1">
      <c r="B101" s="107"/>
      <c r="D101" s="108" t="s">
        <v>3649</v>
      </c>
      <c r="E101" s="109"/>
      <c r="F101" s="109"/>
      <c r="G101" s="109"/>
      <c r="H101" s="109"/>
      <c r="I101" s="109"/>
      <c r="J101" s="110">
        <f>J215</f>
        <v>579149.71000000008</v>
      </c>
      <c r="L101" s="107"/>
    </row>
    <row r="102" spans="2:12" s="9" customFormat="1" ht="19.899999999999999" hidden="1" customHeight="1">
      <c r="B102" s="107"/>
      <c r="D102" s="108" t="s">
        <v>136</v>
      </c>
      <c r="E102" s="109"/>
      <c r="F102" s="109"/>
      <c r="G102" s="109"/>
      <c r="H102" s="109"/>
      <c r="I102" s="109"/>
      <c r="J102" s="110">
        <f>J252</f>
        <v>121367.95999999999</v>
      </c>
      <c r="L102" s="107"/>
    </row>
    <row r="103" spans="2:12" s="9" customFormat="1" ht="19.899999999999999" hidden="1" customHeight="1">
      <c r="B103" s="107"/>
      <c r="D103" s="108" t="s">
        <v>507</v>
      </c>
      <c r="E103" s="109"/>
      <c r="F103" s="109"/>
      <c r="G103" s="109"/>
      <c r="H103" s="109"/>
      <c r="I103" s="109"/>
      <c r="J103" s="110">
        <f>J281</f>
        <v>57137.86</v>
      </c>
      <c r="L103" s="107"/>
    </row>
    <row r="104" spans="2:12" s="8" customFormat="1" ht="24.95" hidden="1" customHeight="1">
      <c r="B104" s="103"/>
      <c r="D104" s="104" t="s">
        <v>138</v>
      </c>
      <c r="E104" s="105"/>
      <c r="F104" s="105"/>
      <c r="G104" s="105"/>
      <c r="H104" s="105"/>
      <c r="I104" s="105"/>
      <c r="J104" s="106">
        <f>J285</f>
        <v>84052</v>
      </c>
      <c r="L104" s="103"/>
    </row>
    <row r="105" spans="2:12" s="9" customFormat="1" ht="19.899999999999999" hidden="1" customHeight="1">
      <c r="B105" s="107"/>
      <c r="D105" s="108" t="s">
        <v>139</v>
      </c>
      <c r="E105" s="109"/>
      <c r="F105" s="109"/>
      <c r="G105" s="109"/>
      <c r="H105" s="109"/>
      <c r="I105" s="109"/>
      <c r="J105" s="110">
        <f>J286</f>
        <v>84052</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146</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8" t="str">
        <f>E7</f>
        <v>STAVEBNÍ ÚPRAVY HASIČSKÉ ZBROJNICE HEŘMANICE - SLEZSKÁ OSTRAVA</v>
      </c>
      <c r="F115" s="229"/>
      <c r="G115" s="229"/>
      <c r="H115" s="229"/>
      <c r="L115" s="31"/>
    </row>
    <row r="116" spans="2:65" s="1" customFormat="1" ht="12" customHeight="1">
      <c r="B116" s="31"/>
      <c r="C116" s="26" t="s">
        <v>128</v>
      </c>
      <c r="L116" s="31"/>
    </row>
    <row r="117" spans="2:65" s="1" customFormat="1" ht="16.5" customHeight="1">
      <c r="B117" s="31"/>
      <c r="E117" s="222" t="str">
        <f>E9</f>
        <v>SO 02 - 8 - Komunikace</v>
      </c>
      <c r="F117" s="227"/>
      <c r="G117" s="227"/>
      <c r="H117" s="227"/>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29</v>
      </c>
      <c r="J121" s="29" t="str">
        <f>E21</f>
        <v>SPAN s.r.o.</v>
      </c>
      <c r="L121" s="31"/>
    </row>
    <row r="122" spans="2:65" s="1" customFormat="1" ht="15.2" customHeight="1">
      <c r="B122" s="31"/>
      <c r="C122" s="26" t="s">
        <v>28</v>
      </c>
      <c r="F122" s="24" t="str">
        <f>IF(E18="","",E18)</f>
        <v>Hydor s.r.o.</v>
      </c>
      <c r="I122" s="26" t="s">
        <v>34</v>
      </c>
      <c r="J122" s="29" t="str">
        <f>E24</f>
        <v>SPAN S.R.O.</v>
      </c>
      <c r="L122" s="31"/>
    </row>
    <row r="123" spans="2:65" s="1" customFormat="1" ht="10.35" customHeight="1">
      <c r="B123" s="31"/>
      <c r="L123" s="31"/>
    </row>
    <row r="124" spans="2:65" s="10" customFormat="1" ht="29.25" customHeight="1">
      <c r="B124" s="111"/>
      <c r="C124" s="112" t="s">
        <v>147</v>
      </c>
      <c r="D124" s="113" t="s">
        <v>62</v>
      </c>
      <c r="E124" s="113" t="s">
        <v>58</v>
      </c>
      <c r="F124" s="113" t="s">
        <v>59</v>
      </c>
      <c r="G124" s="113" t="s">
        <v>148</v>
      </c>
      <c r="H124" s="113" t="s">
        <v>149</v>
      </c>
      <c r="I124" s="113" t="s">
        <v>150</v>
      </c>
      <c r="J124" s="113" t="s">
        <v>132</v>
      </c>
      <c r="K124" s="114" t="s">
        <v>151</v>
      </c>
      <c r="L124" s="111"/>
      <c r="M124" s="58" t="s">
        <v>1</v>
      </c>
      <c r="N124" s="59" t="s">
        <v>41</v>
      </c>
      <c r="O124" s="59" t="s">
        <v>152</v>
      </c>
      <c r="P124" s="59" t="s">
        <v>153</v>
      </c>
      <c r="Q124" s="59" t="s">
        <v>154</v>
      </c>
      <c r="R124" s="59" t="s">
        <v>155</v>
      </c>
      <c r="S124" s="59" t="s">
        <v>156</v>
      </c>
      <c r="T124" s="60" t="s">
        <v>157</v>
      </c>
    </row>
    <row r="125" spans="2:65" s="1" customFormat="1" ht="22.9" customHeight="1">
      <c r="B125" s="31"/>
      <c r="C125" s="63" t="s">
        <v>158</v>
      </c>
      <c r="J125" s="115">
        <f>BK125</f>
        <v>1129374.6600000001</v>
      </c>
      <c r="L125" s="31"/>
      <c r="M125" s="61"/>
      <c r="N125" s="52"/>
      <c r="O125" s="52"/>
      <c r="P125" s="116">
        <f>P126+P285</f>
        <v>0</v>
      </c>
      <c r="Q125" s="52"/>
      <c r="R125" s="116">
        <f>R126+R285</f>
        <v>560.54515466999999</v>
      </c>
      <c r="S125" s="52"/>
      <c r="T125" s="117">
        <f>T126+T285</f>
        <v>0.25919999999999999</v>
      </c>
      <c r="AT125" s="16" t="s">
        <v>76</v>
      </c>
      <c r="AU125" s="16" t="s">
        <v>134</v>
      </c>
      <c r="BK125" s="118">
        <f>BK126+BK285</f>
        <v>1129374.6600000001</v>
      </c>
    </row>
    <row r="126" spans="2:65" s="11" customFormat="1" ht="25.9" customHeight="1">
      <c r="B126" s="119"/>
      <c r="D126" s="120" t="s">
        <v>76</v>
      </c>
      <c r="E126" s="121" t="s">
        <v>159</v>
      </c>
      <c r="F126" s="121" t="s">
        <v>160</v>
      </c>
      <c r="I126" s="122"/>
      <c r="J126" s="123">
        <f>BK126</f>
        <v>1045322.66</v>
      </c>
      <c r="L126" s="119"/>
      <c r="M126" s="124"/>
      <c r="P126" s="125">
        <f>P127+P177+P203+P215+P252+P281</f>
        <v>0</v>
      </c>
      <c r="R126" s="125">
        <f>R127+R177+R203+R215+R252+R281</f>
        <v>560.17526951000002</v>
      </c>
      <c r="T126" s="126">
        <f>T127+T177+T203+T215+T252+T281</f>
        <v>0</v>
      </c>
      <c r="AR126" s="120" t="s">
        <v>85</v>
      </c>
      <c r="AT126" s="127" t="s">
        <v>76</v>
      </c>
      <c r="AU126" s="127" t="s">
        <v>77</v>
      </c>
      <c r="AY126" s="120" t="s">
        <v>161</v>
      </c>
      <c r="BK126" s="128">
        <f>BK127+BK177+BK203+BK215+BK252+BK281</f>
        <v>1045322.66</v>
      </c>
    </row>
    <row r="127" spans="2:65" s="11" customFormat="1" ht="22.9" customHeight="1">
      <c r="B127" s="119"/>
      <c r="D127" s="120" t="s">
        <v>76</v>
      </c>
      <c r="E127" s="129" t="s">
        <v>85</v>
      </c>
      <c r="F127" s="129" t="s">
        <v>517</v>
      </c>
      <c r="I127" s="122"/>
      <c r="J127" s="130">
        <f>BK127</f>
        <v>194364.18</v>
      </c>
      <c r="L127" s="119"/>
      <c r="M127" s="124"/>
      <c r="P127" s="125">
        <f>SUM(P128:P176)</f>
        <v>0</v>
      </c>
      <c r="R127" s="125">
        <f>SUM(R128:R176)</f>
        <v>202.96766496000001</v>
      </c>
      <c r="T127" s="126">
        <f>SUM(T128:T176)</f>
        <v>0</v>
      </c>
      <c r="AR127" s="120" t="s">
        <v>85</v>
      </c>
      <c r="AT127" s="127" t="s">
        <v>76</v>
      </c>
      <c r="AU127" s="127" t="s">
        <v>85</v>
      </c>
      <c r="AY127" s="120" t="s">
        <v>161</v>
      </c>
      <c r="BK127" s="128">
        <f>SUM(BK128:BK176)</f>
        <v>194364.18</v>
      </c>
    </row>
    <row r="128" spans="2:65" s="1" customFormat="1" ht="33" customHeight="1">
      <c r="B128" s="31"/>
      <c r="C128" s="131" t="s">
        <v>85</v>
      </c>
      <c r="D128" s="131" t="s">
        <v>164</v>
      </c>
      <c r="E128" s="132" t="s">
        <v>3650</v>
      </c>
      <c r="F128" s="133" t="s">
        <v>3651</v>
      </c>
      <c r="G128" s="134" t="s">
        <v>167</v>
      </c>
      <c r="H128" s="135">
        <v>156.096</v>
      </c>
      <c r="I128" s="136">
        <v>1</v>
      </c>
      <c r="J128" s="137">
        <f>ROUND(I128*H128,2)</f>
        <v>156.1</v>
      </c>
      <c r="K128" s="133" t="s">
        <v>168</v>
      </c>
      <c r="L128" s="31"/>
      <c r="M128" s="138" t="s">
        <v>1</v>
      </c>
      <c r="N128" s="139" t="s">
        <v>42</v>
      </c>
      <c r="P128" s="140">
        <f>O128*H128</f>
        <v>0</v>
      </c>
      <c r="Q128" s="140">
        <v>0</v>
      </c>
      <c r="R128" s="140">
        <f>Q128*H128</f>
        <v>0</v>
      </c>
      <c r="S128" s="140">
        <v>0</v>
      </c>
      <c r="T128" s="141">
        <f>S128*H128</f>
        <v>0</v>
      </c>
      <c r="AR128" s="142" t="s">
        <v>169</v>
      </c>
      <c r="AT128" s="142" t="s">
        <v>164</v>
      </c>
      <c r="AU128" s="142" t="s">
        <v>87</v>
      </c>
      <c r="AY128" s="16" t="s">
        <v>161</v>
      </c>
      <c r="BE128" s="143">
        <f>IF(N128="základní",J128,0)</f>
        <v>156.1</v>
      </c>
      <c r="BF128" s="143">
        <f>IF(N128="snížená",J128,0)</f>
        <v>0</v>
      </c>
      <c r="BG128" s="143">
        <f>IF(N128="zákl. přenesená",J128,0)</f>
        <v>0</v>
      </c>
      <c r="BH128" s="143">
        <f>IF(N128="sníž. přenesená",J128,0)</f>
        <v>0</v>
      </c>
      <c r="BI128" s="143">
        <f>IF(N128="nulová",J128,0)</f>
        <v>0</v>
      </c>
      <c r="BJ128" s="16" t="s">
        <v>85</v>
      </c>
      <c r="BK128" s="143">
        <f>ROUND(I128*H128,2)</f>
        <v>156.1</v>
      </c>
      <c r="BL128" s="16" t="s">
        <v>169</v>
      </c>
      <c r="BM128" s="142" t="s">
        <v>3652</v>
      </c>
    </row>
    <row r="129" spans="2:65" s="1" customFormat="1" ht="29.25">
      <c r="B129" s="31"/>
      <c r="D129" s="144" t="s">
        <v>171</v>
      </c>
      <c r="F129" s="145" t="s">
        <v>3653</v>
      </c>
      <c r="I129" s="146"/>
      <c r="L129" s="31"/>
      <c r="M129" s="147"/>
      <c r="T129" s="55"/>
      <c r="AT129" s="16" t="s">
        <v>171</v>
      </c>
      <c r="AU129" s="16" t="s">
        <v>87</v>
      </c>
    </row>
    <row r="130" spans="2:65" s="12" customFormat="1">
      <c r="B130" s="148"/>
      <c r="D130" s="144" t="s">
        <v>178</v>
      </c>
      <c r="E130" s="149" t="s">
        <v>1</v>
      </c>
      <c r="F130" s="150" t="s">
        <v>3654</v>
      </c>
      <c r="H130" s="151">
        <v>156.096</v>
      </c>
      <c r="I130" s="152"/>
      <c r="L130" s="148"/>
      <c r="M130" s="153"/>
      <c r="T130" s="154"/>
      <c r="AT130" s="149" t="s">
        <v>178</v>
      </c>
      <c r="AU130" s="149" t="s">
        <v>87</v>
      </c>
      <c r="AV130" s="12" t="s">
        <v>87</v>
      </c>
      <c r="AW130" s="12" t="s">
        <v>33</v>
      </c>
      <c r="AX130" s="12" t="s">
        <v>77</v>
      </c>
      <c r="AY130" s="149" t="s">
        <v>161</v>
      </c>
    </row>
    <row r="131" spans="2:65" s="13" customFormat="1">
      <c r="B131" s="155"/>
      <c r="D131" s="144" t="s">
        <v>178</v>
      </c>
      <c r="E131" s="156" t="s">
        <v>1</v>
      </c>
      <c r="F131" s="157" t="s">
        <v>180</v>
      </c>
      <c r="H131" s="158">
        <v>156.096</v>
      </c>
      <c r="I131" s="159"/>
      <c r="L131" s="155"/>
      <c r="M131" s="160"/>
      <c r="T131" s="161"/>
      <c r="AT131" s="156" t="s">
        <v>178</v>
      </c>
      <c r="AU131" s="156" t="s">
        <v>87</v>
      </c>
      <c r="AV131" s="13" t="s">
        <v>169</v>
      </c>
      <c r="AW131" s="13" t="s">
        <v>33</v>
      </c>
      <c r="AX131" s="13" t="s">
        <v>85</v>
      </c>
      <c r="AY131" s="156" t="s">
        <v>161</v>
      </c>
    </row>
    <row r="132" spans="2:65" s="1" customFormat="1" ht="33" customHeight="1">
      <c r="B132" s="31"/>
      <c r="C132" s="131" t="s">
        <v>87</v>
      </c>
      <c r="D132" s="131" t="s">
        <v>164</v>
      </c>
      <c r="E132" s="132" t="s">
        <v>3655</v>
      </c>
      <c r="F132" s="133" t="s">
        <v>3656</v>
      </c>
      <c r="G132" s="134" t="s">
        <v>167</v>
      </c>
      <c r="H132" s="135">
        <v>3.84</v>
      </c>
      <c r="I132" s="136">
        <v>1</v>
      </c>
      <c r="J132" s="137">
        <f>ROUND(I132*H132,2)</f>
        <v>3.84</v>
      </c>
      <c r="K132" s="133" t="s">
        <v>168</v>
      </c>
      <c r="L132" s="31"/>
      <c r="M132" s="138" t="s">
        <v>1</v>
      </c>
      <c r="N132" s="139" t="s">
        <v>42</v>
      </c>
      <c r="P132" s="140">
        <f>O132*H132</f>
        <v>0</v>
      </c>
      <c r="Q132" s="140">
        <v>0</v>
      </c>
      <c r="R132" s="140">
        <f>Q132*H132</f>
        <v>0</v>
      </c>
      <c r="S132" s="140">
        <v>0</v>
      </c>
      <c r="T132" s="141">
        <f>S132*H132</f>
        <v>0</v>
      </c>
      <c r="AR132" s="142" t="s">
        <v>169</v>
      </c>
      <c r="AT132" s="142" t="s">
        <v>164</v>
      </c>
      <c r="AU132" s="142" t="s">
        <v>87</v>
      </c>
      <c r="AY132" s="16" t="s">
        <v>161</v>
      </c>
      <c r="BE132" s="143">
        <f>IF(N132="základní",J132,0)</f>
        <v>3.84</v>
      </c>
      <c r="BF132" s="143">
        <f>IF(N132="snížená",J132,0)</f>
        <v>0</v>
      </c>
      <c r="BG132" s="143">
        <f>IF(N132="zákl. přenesená",J132,0)</f>
        <v>0</v>
      </c>
      <c r="BH132" s="143">
        <f>IF(N132="sníž. přenesená",J132,0)</f>
        <v>0</v>
      </c>
      <c r="BI132" s="143">
        <f>IF(N132="nulová",J132,0)</f>
        <v>0</v>
      </c>
      <c r="BJ132" s="16" t="s">
        <v>85</v>
      </c>
      <c r="BK132" s="143">
        <f>ROUND(I132*H132,2)</f>
        <v>3.84</v>
      </c>
      <c r="BL132" s="16" t="s">
        <v>169</v>
      </c>
      <c r="BM132" s="142" t="s">
        <v>3657</v>
      </c>
    </row>
    <row r="133" spans="2:65" s="1" customFormat="1" ht="19.5">
      <c r="B133" s="31"/>
      <c r="D133" s="144" t="s">
        <v>171</v>
      </c>
      <c r="F133" s="145" t="s">
        <v>3658</v>
      </c>
      <c r="I133" s="146"/>
      <c r="L133" s="31"/>
      <c r="M133" s="147"/>
      <c r="T133" s="55"/>
      <c r="AT133" s="16" t="s">
        <v>171</v>
      </c>
      <c r="AU133" s="16" t="s">
        <v>87</v>
      </c>
    </row>
    <row r="134" spans="2:65" s="1" customFormat="1" ht="33" customHeight="1">
      <c r="B134" s="31"/>
      <c r="C134" s="131" t="s">
        <v>181</v>
      </c>
      <c r="D134" s="131" t="s">
        <v>164</v>
      </c>
      <c r="E134" s="132" t="s">
        <v>3659</v>
      </c>
      <c r="F134" s="133" t="s">
        <v>3660</v>
      </c>
      <c r="G134" s="134" t="s">
        <v>167</v>
      </c>
      <c r="H134" s="135">
        <v>68.900000000000006</v>
      </c>
      <c r="I134" s="136">
        <v>1</v>
      </c>
      <c r="J134" s="137">
        <f>ROUND(I134*H134,2)</f>
        <v>68.900000000000006</v>
      </c>
      <c r="K134" s="133" t="s">
        <v>168</v>
      </c>
      <c r="L134" s="31"/>
      <c r="M134" s="138" t="s">
        <v>1</v>
      </c>
      <c r="N134" s="139" t="s">
        <v>42</v>
      </c>
      <c r="P134" s="140">
        <f>O134*H134</f>
        <v>0</v>
      </c>
      <c r="Q134" s="140">
        <v>0</v>
      </c>
      <c r="R134" s="140">
        <f>Q134*H134</f>
        <v>0</v>
      </c>
      <c r="S134" s="140">
        <v>0</v>
      </c>
      <c r="T134" s="141">
        <f>S134*H134</f>
        <v>0</v>
      </c>
      <c r="AR134" s="142" t="s">
        <v>169</v>
      </c>
      <c r="AT134" s="142" t="s">
        <v>164</v>
      </c>
      <c r="AU134" s="142" t="s">
        <v>87</v>
      </c>
      <c r="AY134" s="16" t="s">
        <v>161</v>
      </c>
      <c r="BE134" s="143">
        <f>IF(N134="základní",J134,0)</f>
        <v>68.900000000000006</v>
      </c>
      <c r="BF134" s="143">
        <f>IF(N134="snížená",J134,0)</f>
        <v>0</v>
      </c>
      <c r="BG134" s="143">
        <f>IF(N134="zákl. přenesená",J134,0)</f>
        <v>0</v>
      </c>
      <c r="BH134" s="143">
        <f>IF(N134="sníž. přenesená",J134,0)</f>
        <v>0</v>
      </c>
      <c r="BI134" s="143">
        <f>IF(N134="nulová",J134,0)</f>
        <v>0</v>
      </c>
      <c r="BJ134" s="16" t="s">
        <v>85</v>
      </c>
      <c r="BK134" s="143">
        <f>ROUND(I134*H134,2)</f>
        <v>68.900000000000006</v>
      </c>
      <c r="BL134" s="16" t="s">
        <v>169</v>
      </c>
      <c r="BM134" s="142" t="s">
        <v>3661</v>
      </c>
    </row>
    <row r="135" spans="2:65" s="1" customFormat="1" ht="29.25">
      <c r="B135" s="31"/>
      <c r="D135" s="144" t="s">
        <v>171</v>
      </c>
      <c r="F135" s="145" t="s">
        <v>3662</v>
      </c>
      <c r="I135" s="146"/>
      <c r="L135" s="31"/>
      <c r="M135" s="147"/>
      <c r="T135" s="55"/>
      <c r="AT135" s="16" t="s">
        <v>171</v>
      </c>
      <c r="AU135" s="16" t="s">
        <v>87</v>
      </c>
    </row>
    <row r="136" spans="2:65" s="1" customFormat="1" ht="24.2" customHeight="1">
      <c r="B136" s="31"/>
      <c r="C136" s="131" t="s">
        <v>169</v>
      </c>
      <c r="D136" s="131" t="s">
        <v>164</v>
      </c>
      <c r="E136" s="132" t="s">
        <v>3663</v>
      </c>
      <c r="F136" s="133" t="s">
        <v>3664</v>
      </c>
      <c r="G136" s="134" t="s">
        <v>167</v>
      </c>
      <c r="H136" s="135">
        <v>32.76</v>
      </c>
      <c r="I136" s="136">
        <v>1</v>
      </c>
      <c r="J136" s="137">
        <f>ROUND(I136*H136,2)</f>
        <v>32.76</v>
      </c>
      <c r="K136" s="133" t="s">
        <v>168</v>
      </c>
      <c r="L136" s="31"/>
      <c r="M136" s="138" t="s">
        <v>1</v>
      </c>
      <c r="N136" s="139" t="s">
        <v>42</v>
      </c>
      <c r="P136" s="140">
        <f>O136*H136</f>
        <v>0</v>
      </c>
      <c r="Q136" s="140">
        <v>0</v>
      </c>
      <c r="R136" s="140">
        <f>Q136*H136</f>
        <v>0</v>
      </c>
      <c r="S136" s="140">
        <v>0</v>
      </c>
      <c r="T136" s="141">
        <f>S136*H136</f>
        <v>0</v>
      </c>
      <c r="AR136" s="142" t="s">
        <v>169</v>
      </c>
      <c r="AT136" s="142" t="s">
        <v>164</v>
      </c>
      <c r="AU136" s="142" t="s">
        <v>87</v>
      </c>
      <c r="AY136" s="16" t="s">
        <v>161</v>
      </c>
      <c r="BE136" s="143">
        <f>IF(N136="základní",J136,0)</f>
        <v>32.76</v>
      </c>
      <c r="BF136" s="143">
        <f>IF(N136="snížená",J136,0)</f>
        <v>0</v>
      </c>
      <c r="BG136" s="143">
        <f>IF(N136="zákl. přenesená",J136,0)</f>
        <v>0</v>
      </c>
      <c r="BH136" s="143">
        <f>IF(N136="sníž. přenesená",J136,0)</f>
        <v>0</v>
      </c>
      <c r="BI136" s="143">
        <f>IF(N136="nulová",J136,0)</f>
        <v>0</v>
      </c>
      <c r="BJ136" s="16" t="s">
        <v>85</v>
      </c>
      <c r="BK136" s="143">
        <f>ROUND(I136*H136,2)</f>
        <v>32.76</v>
      </c>
      <c r="BL136" s="16" t="s">
        <v>169</v>
      </c>
      <c r="BM136" s="142" t="s">
        <v>3665</v>
      </c>
    </row>
    <row r="137" spans="2:65" s="1" customFormat="1" ht="19.5">
      <c r="B137" s="31"/>
      <c r="D137" s="144" t="s">
        <v>171</v>
      </c>
      <c r="F137" s="145" t="s">
        <v>3666</v>
      </c>
      <c r="I137" s="146"/>
      <c r="L137" s="31"/>
      <c r="M137" s="147"/>
      <c r="T137" s="55"/>
      <c r="AT137" s="16" t="s">
        <v>171</v>
      </c>
      <c r="AU137" s="16" t="s">
        <v>87</v>
      </c>
    </row>
    <row r="138" spans="2:65" s="1" customFormat="1" ht="21.75" customHeight="1">
      <c r="B138" s="31"/>
      <c r="C138" s="131" t="s">
        <v>190</v>
      </c>
      <c r="D138" s="131" t="s">
        <v>164</v>
      </c>
      <c r="E138" s="132" t="s">
        <v>578</v>
      </c>
      <c r="F138" s="133" t="s">
        <v>579</v>
      </c>
      <c r="G138" s="134" t="s">
        <v>175</v>
      </c>
      <c r="H138" s="135">
        <v>26.744</v>
      </c>
      <c r="I138" s="136">
        <v>1</v>
      </c>
      <c r="J138" s="137">
        <f>ROUND(I138*H138,2)</f>
        <v>26.74</v>
      </c>
      <c r="K138" s="133" t="s">
        <v>168</v>
      </c>
      <c r="L138" s="31"/>
      <c r="M138" s="138" t="s">
        <v>1</v>
      </c>
      <c r="N138" s="139" t="s">
        <v>42</v>
      </c>
      <c r="P138" s="140">
        <f>O138*H138</f>
        <v>0</v>
      </c>
      <c r="Q138" s="140">
        <v>8.4000000000000003E-4</v>
      </c>
      <c r="R138" s="140">
        <f>Q138*H138</f>
        <v>2.2464959999999999E-2</v>
      </c>
      <c r="S138" s="140">
        <v>0</v>
      </c>
      <c r="T138" s="141">
        <f>S138*H138</f>
        <v>0</v>
      </c>
      <c r="AR138" s="142" t="s">
        <v>169</v>
      </c>
      <c r="AT138" s="142" t="s">
        <v>164</v>
      </c>
      <c r="AU138" s="142" t="s">
        <v>87</v>
      </c>
      <c r="AY138" s="16" t="s">
        <v>161</v>
      </c>
      <c r="BE138" s="143">
        <f>IF(N138="základní",J138,0)</f>
        <v>26.74</v>
      </c>
      <c r="BF138" s="143">
        <f>IF(N138="snížená",J138,0)</f>
        <v>0</v>
      </c>
      <c r="BG138" s="143">
        <f>IF(N138="zákl. přenesená",J138,0)</f>
        <v>0</v>
      </c>
      <c r="BH138" s="143">
        <f>IF(N138="sníž. přenesená",J138,0)</f>
        <v>0</v>
      </c>
      <c r="BI138" s="143">
        <f>IF(N138="nulová",J138,0)</f>
        <v>0</v>
      </c>
      <c r="BJ138" s="16" t="s">
        <v>85</v>
      </c>
      <c r="BK138" s="143">
        <f>ROUND(I138*H138,2)</f>
        <v>26.74</v>
      </c>
      <c r="BL138" s="16" t="s">
        <v>169</v>
      </c>
      <c r="BM138" s="142" t="s">
        <v>3667</v>
      </c>
    </row>
    <row r="139" spans="2:65" s="1" customFormat="1" ht="19.5">
      <c r="B139" s="31"/>
      <c r="D139" s="144" t="s">
        <v>171</v>
      </c>
      <c r="F139" s="145" t="s">
        <v>3666</v>
      </c>
      <c r="I139" s="146"/>
      <c r="L139" s="31"/>
      <c r="M139" s="147"/>
      <c r="T139" s="55"/>
      <c r="AT139" s="16" t="s">
        <v>171</v>
      </c>
      <c r="AU139" s="16" t="s">
        <v>87</v>
      </c>
    </row>
    <row r="140" spans="2:65" s="1" customFormat="1" ht="24.2" customHeight="1">
      <c r="B140" s="31"/>
      <c r="C140" s="131" t="s">
        <v>195</v>
      </c>
      <c r="D140" s="131" t="s">
        <v>164</v>
      </c>
      <c r="E140" s="132" t="s">
        <v>582</v>
      </c>
      <c r="F140" s="133" t="s">
        <v>583</v>
      </c>
      <c r="G140" s="134" t="s">
        <v>175</v>
      </c>
      <c r="H140" s="135">
        <v>26.744</v>
      </c>
      <c r="I140" s="136">
        <v>1</v>
      </c>
      <c r="J140" s="137">
        <f>ROUND(I140*H140,2)</f>
        <v>26.74</v>
      </c>
      <c r="K140" s="133" t="s">
        <v>168</v>
      </c>
      <c r="L140" s="31"/>
      <c r="M140" s="138" t="s">
        <v>1</v>
      </c>
      <c r="N140" s="139" t="s">
        <v>42</v>
      </c>
      <c r="P140" s="140">
        <f>O140*H140</f>
        <v>0</v>
      </c>
      <c r="Q140" s="140">
        <v>0</v>
      </c>
      <c r="R140" s="140">
        <f>Q140*H140</f>
        <v>0</v>
      </c>
      <c r="S140" s="140">
        <v>0</v>
      </c>
      <c r="T140" s="141">
        <f>S140*H140</f>
        <v>0</v>
      </c>
      <c r="AR140" s="142" t="s">
        <v>169</v>
      </c>
      <c r="AT140" s="142" t="s">
        <v>164</v>
      </c>
      <c r="AU140" s="142" t="s">
        <v>87</v>
      </c>
      <c r="AY140" s="16" t="s">
        <v>161</v>
      </c>
      <c r="BE140" s="143">
        <f>IF(N140="základní",J140,0)</f>
        <v>26.74</v>
      </c>
      <c r="BF140" s="143">
        <f>IF(N140="snížená",J140,0)</f>
        <v>0</v>
      </c>
      <c r="BG140" s="143">
        <f>IF(N140="zákl. přenesená",J140,0)</f>
        <v>0</v>
      </c>
      <c r="BH140" s="143">
        <f>IF(N140="sníž. přenesená",J140,0)</f>
        <v>0</v>
      </c>
      <c r="BI140" s="143">
        <f>IF(N140="nulová",J140,0)</f>
        <v>0</v>
      </c>
      <c r="BJ140" s="16" t="s">
        <v>85</v>
      </c>
      <c r="BK140" s="143">
        <f>ROUND(I140*H140,2)</f>
        <v>26.74</v>
      </c>
      <c r="BL140" s="16" t="s">
        <v>169</v>
      </c>
      <c r="BM140" s="142" t="s">
        <v>3668</v>
      </c>
    </row>
    <row r="141" spans="2:65" s="1" customFormat="1" ht="37.9" customHeight="1">
      <c r="B141" s="31"/>
      <c r="C141" s="131" t="s">
        <v>200</v>
      </c>
      <c r="D141" s="131" t="s">
        <v>164</v>
      </c>
      <c r="E141" s="132" t="s">
        <v>595</v>
      </c>
      <c r="F141" s="133" t="s">
        <v>596</v>
      </c>
      <c r="G141" s="134" t="s">
        <v>167</v>
      </c>
      <c r="H141" s="135">
        <v>228.833</v>
      </c>
      <c r="I141" s="136">
        <v>1</v>
      </c>
      <c r="J141" s="137">
        <f>ROUND(I141*H141,2)</f>
        <v>228.83</v>
      </c>
      <c r="K141" s="133" t="s">
        <v>168</v>
      </c>
      <c r="L141" s="31"/>
      <c r="M141" s="138" t="s">
        <v>1</v>
      </c>
      <c r="N141" s="139" t="s">
        <v>42</v>
      </c>
      <c r="P141" s="140">
        <f>O141*H141</f>
        <v>0</v>
      </c>
      <c r="Q141" s="140">
        <v>0</v>
      </c>
      <c r="R141" s="140">
        <f>Q141*H141</f>
        <v>0</v>
      </c>
      <c r="S141" s="140">
        <v>0</v>
      </c>
      <c r="T141" s="141">
        <f>S141*H141</f>
        <v>0</v>
      </c>
      <c r="AR141" s="142" t="s">
        <v>169</v>
      </c>
      <c r="AT141" s="142" t="s">
        <v>164</v>
      </c>
      <c r="AU141" s="142" t="s">
        <v>87</v>
      </c>
      <c r="AY141" s="16" t="s">
        <v>161</v>
      </c>
      <c r="BE141" s="143">
        <f>IF(N141="základní",J141,0)</f>
        <v>228.83</v>
      </c>
      <c r="BF141" s="143">
        <f>IF(N141="snížená",J141,0)</f>
        <v>0</v>
      </c>
      <c r="BG141" s="143">
        <f>IF(N141="zákl. přenesená",J141,0)</f>
        <v>0</v>
      </c>
      <c r="BH141" s="143">
        <f>IF(N141="sníž. přenesená",J141,0)</f>
        <v>0</v>
      </c>
      <c r="BI141" s="143">
        <f>IF(N141="nulová",J141,0)</f>
        <v>0</v>
      </c>
      <c r="BJ141" s="16" t="s">
        <v>85</v>
      </c>
      <c r="BK141" s="143">
        <f>ROUND(I141*H141,2)</f>
        <v>228.83</v>
      </c>
      <c r="BL141" s="16" t="s">
        <v>169</v>
      </c>
      <c r="BM141" s="142" t="s">
        <v>3669</v>
      </c>
    </row>
    <row r="142" spans="2:65" s="1" customFormat="1" ht="29.25">
      <c r="B142" s="31"/>
      <c r="D142" s="144" t="s">
        <v>171</v>
      </c>
      <c r="F142" s="145" t="s">
        <v>3670</v>
      </c>
      <c r="I142" s="146"/>
      <c r="L142" s="31"/>
      <c r="M142" s="147"/>
      <c r="T142" s="55"/>
      <c r="AT142" s="16" t="s">
        <v>171</v>
      </c>
      <c r="AU142" s="16" t="s">
        <v>87</v>
      </c>
    </row>
    <row r="143" spans="2:65" s="12" customFormat="1">
      <c r="B143" s="148"/>
      <c r="D143" s="144" t="s">
        <v>178</v>
      </c>
      <c r="E143" s="149" t="s">
        <v>1</v>
      </c>
      <c r="F143" s="150" t="s">
        <v>3671</v>
      </c>
      <c r="H143" s="151">
        <v>228.833</v>
      </c>
      <c r="I143" s="152"/>
      <c r="L143" s="148"/>
      <c r="M143" s="153"/>
      <c r="T143" s="154"/>
      <c r="AT143" s="149" t="s">
        <v>178</v>
      </c>
      <c r="AU143" s="149" t="s">
        <v>87</v>
      </c>
      <c r="AV143" s="12" t="s">
        <v>87</v>
      </c>
      <c r="AW143" s="12" t="s">
        <v>33</v>
      </c>
      <c r="AX143" s="12" t="s">
        <v>77</v>
      </c>
      <c r="AY143" s="149" t="s">
        <v>161</v>
      </c>
    </row>
    <row r="144" spans="2:65" s="13" customFormat="1">
      <c r="B144" s="155"/>
      <c r="D144" s="144" t="s">
        <v>178</v>
      </c>
      <c r="E144" s="156" t="s">
        <v>1</v>
      </c>
      <c r="F144" s="157" t="s">
        <v>180</v>
      </c>
      <c r="H144" s="158">
        <v>228.833</v>
      </c>
      <c r="I144" s="159"/>
      <c r="L144" s="155"/>
      <c r="M144" s="160"/>
      <c r="T144" s="161"/>
      <c r="AT144" s="156" t="s">
        <v>178</v>
      </c>
      <c r="AU144" s="156" t="s">
        <v>87</v>
      </c>
      <c r="AV144" s="13" t="s">
        <v>169</v>
      </c>
      <c r="AW144" s="13" t="s">
        <v>33</v>
      </c>
      <c r="AX144" s="13" t="s">
        <v>85</v>
      </c>
      <c r="AY144" s="156" t="s">
        <v>161</v>
      </c>
    </row>
    <row r="145" spans="2:65" s="1" customFormat="1" ht="37.9" customHeight="1">
      <c r="B145" s="31"/>
      <c r="C145" s="131" t="s">
        <v>204</v>
      </c>
      <c r="D145" s="131" t="s">
        <v>164</v>
      </c>
      <c r="E145" s="132" t="s">
        <v>595</v>
      </c>
      <c r="F145" s="133" t="s">
        <v>596</v>
      </c>
      <c r="G145" s="134" t="s">
        <v>167</v>
      </c>
      <c r="H145" s="135">
        <v>68.900000000000006</v>
      </c>
      <c r="I145" s="136">
        <v>1</v>
      </c>
      <c r="J145" s="137">
        <f>ROUND(I145*H145,2)</f>
        <v>68.900000000000006</v>
      </c>
      <c r="K145" s="133" t="s">
        <v>168</v>
      </c>
      <c r="L145" s="31"/>
      <c r="M145" s="138" t="s">
        <v>1</v>
      </c>
      <c r="N145" s="139" t="s">
        <v>42</v>
      </c>
      <c r="P145" s="140">
        <f>O145*H145</f>
        <v>0</v>
      </c>
      <c r="Q145" s="140">
        <v>0</v>
      </c>
      <c r="R145" s="140">
        <f>Q145*H145</f>
        <v>0</v>
      </c>
      <c r="S145" s="140">
        <v>0</v>
      </c>
      <c r="T145" s="141">
        <f>S145*H145</f>
        <v>0</v>
      </c>
      <c r="AR145" s="142" t="s">
        <v>169</v>
      </c>
      <c r="AT145" s="142" t="s">
        <v>164</v>
      </c>
      <c r="AU145" s="142" t="s">
        <v>87</v>
      </c>
      <c r="AY145" s="16" t="s">
        <v>161</v>
      </c>
      <c r="BE145" s="143">
        <f>IF(N145="základní",J145,0)</f>
        <v>68.900000000000006</v>
      </c>
      <c r="BF145" s="143">
        <f>IF(N145="snížená",J145,0)</f>
        <v>0</v>
      </c>
      <c r="BG145" s="143">
        <f>IF(N145="zákl. přenesená",J145,0)</f>
        <v>0</v>
      </c>
      <c r="BH145" s="143">
        <f>IF(N145="sníž. přenesená",J145,0)</f>
        <v>0</v>
      </c>
      <c r="BI145" s="143">
        <f>IF(N145="nulová",J145,0)</f>
        <v>0</v>
      </c>
      <c r="BJ145" s="16" t="s">
        <v>85</v>
      </c>
      <c r="BK145" s="143">
        <f>ROUND(I145*H145,2)</f>
        <v>68.900000000000006</v>
      </c>
      <c r="BL145" s="16" t="s">
        <v>169</v>
      </c>
      <c r="BM145" s="142" t="s">
        <v>3672</v>
      </c>
    </row>
    <row r="146" spans="2:65" s="1" customFormat="1" ht="29.25">
      <c r="B146" s="31"/>
      <c r="D146" s="144" t="s">
        <v>171</v>
      </c>
      <c r="F146" s="145" t="s">
        <v>3673</v>
      </c>
      <c r="I146" s="146"/>
      <c r="L146" s="31"/>
      <c r="M146" s="147"/>
      <c r="T146" s="55"/>
      <c r="AT146" s="16" t="s">
        <v>171</v>
      </c>
      <c r="AU146" s="16" t="s">
        <v>87</v>
      </c>
    </row>
    <row r="147" spans="2:65" s="12" customFormat="1">
      <c r="B147" s="148"/>
      <c r="D147" s="144" t="s">
        <v>178</v>
      </c>
      <c r="E147" s="149" t="s">
        <v>1</v>
      </c>
      <c r="F147" s="150" t="s">
        <v>3674</v>
      </c>
      <c r="H147" s="151">
        <v>68.900000000000006</v>
      </c>
      <c r="I147" s="152"/>
      <c r="L147" s="148"/>
      <c r="M147" s="153"/>
      <c r="T147" s="154"/>
      <c r="AT147" s="149" t="s">
        <v>178</v>
      </c>
      <c r="AU147" s="149" t="s">
        <v>87</v>
      </c>
      <c r="AV147" s="12" t="s">
        <v>87</v>
      </c>
      <c r="AW147" s="12" t="s">
        <v>33</v>
      </c>
      <c r="AX147" s="12" t="s">
        <v>85</v>
      </c>
      <c r="AY147" s="149" t="s">
        <v>161</v>
      </c>
    </row>
    <row r="148" spans="2:65" s="1" customFormat="1" ht="37.9" customHeight="1">
      <c r="B148" s="31"/>
      <c r="C148" s="131" t="s">
        <v>162</v>
      </c>
      <c r="D148" s="131" t="s">
        <v>164</v>
      </c>
      <c r="E148" s="132" t="s">
        <v>595</v>
      </c>
      <c r="F148" s="133" t="s">
        <v>596</v>
      </c>
      <c r="G148" s="134" t="s">
        <v>167</v>
      </c>
      <c r="H148" s="135">
        <v>101.4</v>
      </c>
      <c r="I148" s="136">
        <v>1</v>
      </c>
      <c r="J148" s="137">
        <f>ROUND(I148*H148,2)</f>
        <v>101.4</v>
      </c>
      <c r="K148" s="133" t="s">
        <v>168</v>
      </c>
      <c r="L148" s="31"/>
      <c r="M148" s="138" t="s">
        <v>1</v>
      </c>
      <c r="N148" s="139" t="s">
        <v>42</v>
      </c>
      <c r="P148" s="140">
        <f>O148*H148</f>
        <v>0</v>
      </c>
      <c r="Q148" s="140">
        <v>0</v>
      </c>
      <c r="R148" s="140">
        <f>Q148*H148</f>
        <v>0</v>
      </c>
      <c r="S148" s="140">
        <v>0</v>
      </c>
      <c r="T148" s="141">
        <f>S148*H148</f>
        <v>0</v>
      </c>
      <c r="AR148" s="142" t="s">
        <v>169</v>
      </c>
      <c r="AT148" s="142" t="s">
        <v>164</v>
      </c>
      <c r="AU148" s="142" t="s">
        <v>87</v>
      </c>
      <c r="AY148" s="16" t="s">
        <v>161</v>
      </c>
      <c r="BE148" s="143">
        <f>IF(N148="základní",J148,0)</f>
        <v>101.4</v>
      </c>
      <c r="BF148" s="143">
        <f>IF(N148="snížená",J148,0)</f>
        <v>0</v>
      </c>
      <c r="BG148" s="143">
        <f>IF(N148="zákl. přenesená",J148,0)</f>
        <v>0</v>
      </c>
      <c r="BH148" s="143">
        <f>IF(N148="sníž. přenesená",J148,0)</f>
        <v>0</v>
      </c>
      <c r="BI148" s="143">
        <f>IF(N148="nulová",J148,0)</f>
        <v>0</v>
      </c>
      <c r="BJ148" s="16" t="s">
        <v>85</v>
      </c>
      <c r="BK148" s="143">
        <f>ROUND(I148*H148,2)</f>
        <v>101.4</v>
      </c>
      <c r="BL148" s="16" t="s">
        <v>169</v>
      </c>
      <c r="BM148" s="142" t="s">
        <v>3675</v>
      </c>
    </row>
    <row r="149" spans="2:65" s="1" customFormat="1" ht="19.5">
      <c r="B149" s="31"/>
      <c r="D149" s="144" t="s">
        <v>171</v>
      </c>
      <c r="F149" s="145" t="s">
        <v>3676</v>
      </c>
      <c r="I149" s="146"/>
      <c r="L149" s="31"/>
      <c r="M149" s="147"/>
      <c r="T149" s="55"/>
      <c r="AT149" s="16" t="s">
        <v>171</v>
      </c>
      <c r="AU149" s="16" t="s">
        <v>87</v>
      </c>
    </row>
    <row r="150" spans="2:65" s="1" customFormat="1" ht="37.9" customHeight="1">
      <c r="B150" s="31"/>
      <c r="C150" s="131" t="s">
        <v>213</v>
      </c>
      <c r="D150" s="131" t="s">
        <v>164</v>
      </c>
      <c r="E150" s="132" t="s">
        <v>598</v>
      </c>
      <c r="F150" s="133" t="s">
        <v>599</v>
      </c>
      <c r="G150" s="134" t="s">
        <v>167</v>
      </c>
      <c r="H150" s="135">
        <v>2288.33</v>
      </c>
      <c r="I150" s="136">
        <v>1</v>
      </c>
      <c r="J150" s="137">
        <f>ROUND(I150*H150,2)</f>
        <v>2288.33</v>
      </c>
      <c r="K150" s="133" t="s">
        <v>168</v>
      </c>
      <c r="L150" s="31"/>
      <c r="M150" s="138" t="s">
        <v>1</v>
      </c>
      <c r="N150" s="139" t="s">
        <v>42</v>
      </c>
      <c r="P150" s="140">
        <f>O150*H150</f>
        <v>0</v>
      </c>
      <c r="Q150" s="140">
        <v>0</v>
      </c>
      <c r="R150" s="140">
        <f>Q150*H150</f>
        <v>0</v>
      </c>
      <c r="S150" s="140">
        <v>0</v>
      </c>
      <c r="T150" s="141">
        <f>S150*H150</f>
        <v>0</v>
      </c>
      <c r="AR150" s="142" t="s">
        <v>169</v>
      </c>
      <c r="AT150" s="142" t="s">
        <v>164</v>
      </c>
      <c r="AU150" s="142" t="s">
        <v>87</v>
      </c>
      <c r="AY150" s="16" t="s">
        <v>161</v>
      </c>
      <c r="BE150" s="143">
        <f>IF(N150="základní",J150,0)</f>
        <v>2288.33</v>
      </c>
      <c r="BF150" s="143">
        <f>IF(N150="snížená",J150,0)</f>
        <v>0</v>
      </c>
      <c r="BG150" s="143">
        <f>IF(N150="zákl. přenesená",J150,0)</f>
        <v>0</v>
      </c>
      <c r="BH150" s="143">
        <f>IF(N150="sníž. přenesená",J150,0)</f>
        <v>0</v>
      </c>
      <c r="BI150" s="143">
        <f>IF(N150="nulová",J150,0)</f>
        <v>0</v>
      </c>
      <c r="BJ150" s="16" t="s">
        <v>85</v>
      </c>
      <c r="BK150" s="143">
        <f>ROUND(I150*H150,2)</f>
        <v>2288.33</v>
      </c>
      <c r="BL150" s="16" t="s">
        <v>169</v>
      </c>
      <c r="BM150" s="142" t="s">
        <v>3677</v>
      </c>
    </row>
    <row r="151" spans="2:65" s="12" customFormat="1">
      <c r="B151" s="148"/>
      <c r="D151" s="144" t="s">
        <v>178</v>
      </c>
      <c r="E151" s="149" t="s">
        <v>1</v>
      </c>
      <c r="F151" s="150" t="s">
        <v>3678</v>
      </c>
      <c r="H151" s="151">
        <v>2288.33</v>
      </c>
      <c r="I151" s="152"/>
      <c r="L151" s="148"/>
      <c r="M151" s="153"/>
      <c r="T151" s="154"/>
      <c r="AT151" s="149" t="s">
        <v>178</v>
      </c>
      <c r="AU151" s="149" t="s">
        <v>87</v>
      </c>
      <c r="AV151" s="12" t="s">
        <v>87</v>
      </c>
      <c r="AW151" s="12" t="s">
        <v>33</v>
      </c>
      <c r="AX151" s="12" t="s">
        <v>77</v>
      </c>
      <c r="AY151" s="149" t="s">
        <v>161</v>
      </c>
    </row>
    <row r="152" spans="2:65" s="13" customFormat="1">
      <c r="B152" s="155"/>
      <c r="D152" s="144" t="s">
        <v>178</v>
      </c>
      <c r="E152" s="156" t="s">
        <v>1</v>
      </c>
      <c r="F152" s="157" t="s">
        <v>180</v>
      </c>
      <c r="H152" s="158">
        <v>2288.33</v>
      </c>
      <c r="I152" s="159"/>
      <c r="L152" s="155"/>
      <c r="M152" s="160"/>
      <c r="T152" s="161"/>
      <c r="AT152" s="156" t="s">
        <v>178</v>
      </c>
      <c r="AU152" s="156" t="s">
        <v>87</v>
      </c>
      <c r="AV152" s="13" t="s">
        <v>169</v>
      </c>
      <c r="AW152" s="13" t="s">
        <v>33</v>
      </c>
      <c r="AX152" s="13" t="s">
        <v>85</v>
      </c>
      <c r="AY152" s="156" t="s">
        <v>161</v>
      </c>
    </row>
    <row r="153" spans="2:65" s="1" customFormat="1" ht="37.9" customHeight="1">
      <c r="B153" s="31"/>
      <c r="C153" s="131" t="s">
        <v>220</v>
      </c>
      <c r="D153" s="131" t="s">
        <v>164</v>
      </c>
      <c r="E153" s="132" t="s">
        <v>598</v>
      </c>
      <c r="F153" s="133" t="s">
        <v>599</v>
      </c>
      <c r="G153" s="134" t="s">
        <v>167</v>
      </c>
      <c r="H153" s="135">
        <v>1014</v>
      </c>
      <c r="I153" s="136">
        <v>1</v>
      </c>
      <c r="J153" s="137">
        <f>ROUND(I153*H153,2)</f>
        <v>1014</v>
      </c>
      <c r="K153" s="133" t="s">
        <v>168</v>
      </c>
      <c r="L153" s="31"/>
      <c r="M153" s="138" t="s">
        <v>1</v>
      </c>
      <c r="N153" s="139" t="s">
        <v>42</v>
      </c>
      <c r="P153" s="140">
        <f>O153*H153</f>
        <v>0</v>
      </c>
      <c r="Q153" s="140">
        <v>0</v>
      </c>
      <c r="R153" s="140">
        <f>Q153*H153</f>
        <v>0</v>
      </c>
      <c r="S153" s="140">
        <v>0</v>
      </c>
      <c r="T153" s="141">
        <f>S153*H153</f>
        <v>0</v>
      </c>
      <c r="AR153" s="142" t="s">
        <v>169</v>
      </c>
      <c r="AT153" s="142" t="s">
        <v>164</v>
      </c>
      <c r="AU153" s="142" t="s">
        <v>87</v>
      </c>
      <c r="AY153" s="16" t="s">
        <v>161</v>
      </c>
      <c r="BE153" s="143">
        <f>IF(N153="základní",J153,0)</f>
        <v>1014</v>
      </c>
      <c r="BF153" s="143">
        <f>IF(N153="snížená",J153,0)</f>
        <v>0</v>
      </c>
      <c r="BG153" s="143">
        <f>IF(N153="zákl. přenesená",J153,0)</f>
        <v>0</v>
      </c>
      <c r="BH153" s="143">
        <f>IF(N153="sníž. přenesená",J153,0)</f>
        <v>0</v>
      </c>
      <c r="BI153" s="143">
        <f>IF(N153="nulová",J153,0)</f>
        <v>0</v>
      </c>
      <c r="BJ153" s="16" t="s">
        <v>85</v>
      </c>
      <c r="BK153" s="143">
        <f>ROUND(I153*H153,2)</f>
        <v>1014</v>
      </c>
      <c r="BL153" s="16" t="s">
        <v>169</v>
      </c>
      <c r="BM153" s="142" t="s">
        <v>3679</v>
      </c>
    </row>
    <row r="154" spans="2:65" s="12" customFormat="1">
      <c r="B154" s="148"/>
      <c r="D154" s="144" t="s">
        <v>178</v>
      </c>
      <c r="E154" s="149" t="s">
        <v>1</v>
      </c>
      <c r="F154" s="150" t="s">
        <v>3680</v>
      </c>
      <c r="H154" s="151">
        <v>1014</v>
      </c>
      <c r="I154" s="152"/>
      <c r="L154" s="148"/>
      <c r="M154" s="153"/>
      <c r="T154" s="154"/>
      <c r="AT154" s="149" t="s">
        <v>178</v>
      </c>
      <c r="AU154" s="149" t="s">
        <v>87</v>
      </c>
      <c r="AV154" s="12" t="s">
        <v>87</v>
      </c>
      <c r="AW154" s="12" t="s">
        <v>33</v>
      </c>
      <c r="AX154" s="12" t="s">
        <v>77</v>
      </c>
      <c r="AY154" s="149" t="s">
        <v>161</v>
      </c>
    </row>
    <row r="155" spans="2:65" s="13" customFormat="1">
      <c r="B155" s="155"/>
      <c r="D155" s="144" t="s">
        <v>178</v>
      </c>
      <c r="E155" s="156" t="s">
        <v>1</v>
      </c>
      <c r="F155" s="157" t="s">
        <v>180</v>
      </c>
      <c r="H155" s="158">
        <v>1014</v>
      </c>
      <c r="I155" s="159"/>
      <c r="L155" s="155"/>
      <c r="M155" s="160"/>
      <c r="T155" s="161"/>
      <c r="AT155" s="156" t="s">
        <v>178</v>
      </c>
      <c r="AU155" s="156" t="s">
        <v>87</v>
      </c>
      <c r="AV155" s="13" t="s">
        <v>169</v>
      </c>
      <c r="AW155" s="13" t="s">
        <v>33</v>
      </c>
      <c r="AX155" s="13" t="s">
        <v>85</v>
      </c>
      <c r="AY155" s="156" t="s">
        <v>161</v>
      </c>
    </row>
    <row r="156" spans="2:65" s="1" customFormat="1" ht="24.2" customHeight="1">
      <c r="B156" s="31"/>
      <c r="C156" s="131" t="s">
        <v>225</v>
      </c>
      <c r="D156" s="131" t="s">
        <v>164</v>
      </c>
      <c r="E156" s="132" t="s">
        <v>3681</v>
      </c>
      <c r="F156" s="133" t="s">
        <v>3682</v>
      </c>
      <c r="G156" s="134" t="s">
        <v>352</v>
      </c>
      <c r="H156" s="135">
        <v>464.64600000000002</v>
      </c>
      <c r="I156" s="136">
        <v>200</v>
      </c>
      <c r="J156" s="137">
        <f>ROUND(I156*H156,2)</f>
        <v>92929.2</v>
      </c>
      <c r="K156" s="133" t="s">
        <v>168</v>
      </c>
      <c r="L156" s="31"/>
      <c r="M156" s="138" t="s">
        <v>1</v>
      </c>
      <c r="N156" s="139" t="s">
        <v>42</v>
      </c>
      <c r="P156" s="140">
        <f>O156*H156</f>
        <v>0</v>
      </c>
      <c r="Q156" s="140">
        <v>0</v>
      </c>
      <c r="R156" s="140">
        <f>Q156*H156</f>
        <v>0</v>
      </c>
      <c r="S156" s="140">
        <v>0</v>
      </c>
      <c r="T156" s="141">
        <f>S156*H156</f>
        <v>0</v>
      </c>
      <c r="AR156" s="142" t="s">
        <v>169</v>
      </c>
      <c r="AT156" s="142" t="s">
        <v>164</v>
      </c>
      <c r="AU156" s="142" t="s">
        <v>87</v>
      </c>
      <c r="AY156" s="16" t="s">
        <v>161</v>
      </c>
      <c r="BE156" s="143">
        <f>IF(N156="základní",J156,0)</f>
        <v>92929.2</v>
      </c>
      <c r="BF156" s="143">
        <f>IF(N156="snížená",J156,0)</f>
        <v>0</v>
      </c>
      <c r="BG156" s="143">
        <f>IF(N156="zákl. přenesená",J156,0)</f>
        <v>0</v>
      </c>
      <c r="BH156" s="143">
        <f>IF(N156="sníž. přenesená",J156,0)</f>
        <v>0</v>
      </c>
      <c r="BI156" s="143">
        <f>IF(N156="nulová",J156,0)</f>
        <v>0</v>
      </c>
      <c r="BJ156" s="16" t="s">
        <v>85</v>
      </c>
      <c r="BK156" s="143">
        <f>ROUND(I156*H156,2)</f>
        <v>92929.2</v>
      </c>
      <c r="BL156" s="16" t="s">
        <v>169</v>
      </c>
      <c r="BM156" s="142" t="s">
        <v>3683</v>
      </c>
    </row>
    <row r="157" spans="2:65" s="12" customFormat="1">
      <c r="B157" s="148"/>
      <c r="D157" s="144" t="s">
        <v>178</v>
      </c>
      <c r="E157" s="149" t="s">
        <v>1</v>
      </c>
      <c r="F157" s="150" t="s">
        <v>3684</v>
      </c>
      <c r="H157" s="151">
        <v>464.64600000000002</v>
      </c>
      <c r="I157" s="152"/>
      <c r="L157" s="148"/>
      <c r="M157" s="153"/>
      <c r="T157" s="154"/>
      <c r="AT157" s="149" t="s">
        <v>178</v>
      </c>
      <c r="AU157" s="149" t="s">
        <v>87</v>
      </c>
      <c r="AV157" s="12" t="s">
        <v>87</v>
      </c>
      <c r="AW157" s="12" t="s">
        <v>33</v>
      </c>
      <c r="AX157" s="12" t="s">
        <v>77</v>
      </c>
      <c r="AY157" s="149" t="s">
        <v>161</v>
      </c>
    </row>
    <row r="158" spans="2:65" s="13" customFormat="1">
      <c r="B158" s="155"/>
      <c r="D158" s="144" t="s">
        <v>178</v>
      </c>
      <c r="E158" s="156" t="s">
        <v>1</v>
      </c>
      <c r="F158" s="157" t="s">
        <v>180</v>
      </c>
      <c r="H158" s="158">
        <v>464.64600000000002</v>
      </c>
      <c r="I158" s="159"/>
      <c r="L158" s="155"/>
      <c r="M158" s="160"/>
      <c r="T158" s="161"/>
      <c r="AT158" s="156" t="s">
        <v>178</v>
      </c>
      <c r="AU158" s="156" t="s">
        <v>87</v>
      </c>
      <c r="AV158" s="13" t="s">
        <v>169</v>
      </c>
      <c r="AW158" s="13" t="s">
        <v>33</v>
      </c>
      <c r="AX158" s="13" t="s">
        <v>85</v>
      </c>
      <c r="AY158" s="156" t="s">
        <v>161</v>
      </c>
    </row>
    <row r="159" spans="2:65" s="1" customFormat="1" ht="16.5" customHeight="1">
      <c r="B159" s="31"/>
      <c r="C159" s="131" t="s">
        <v>229</v>
      </c>
      <c r="D159" s="131" t="s">
        <v>164</v>
      </c>
      <c r="E159" s="132" t="s">
        <v>3685</v>
      </c>
      <c r="F159" s="133" t="s">
        <v>3686</v>
      </c>
      <c r="G159" s="134" t="s">
        <v>167</v>
      </c>
      <c r="H159" s="135">
        <v>251.16</v>
      </c>
      <c r="I159" s="136">
        <v>1</v>
      </c>
      <c r="J159" s="137">
        <f>ROUND(I159*H159,2)</f>
        <v>251.16</v>
      </c>
      <c r="K159" s="133" t="s">
        <v>168</v>
      </c>
      <c r="L159" s="31"/>
      <c r="M159" s="138" t="s">
        <v>1</v>
      </c>
      <c r="N159" s="139" t="s">
        <v>42</v>
      </c>
      <c r="P159" s="140">
        <f>O159*H159</f>
        <v>0</v>
      </c>
      <c r="Q159" s="140">
        <v>0</v>
      </c>
      <c r="R159" s="140">
        <f>Q159*H159</f>
        <v>0</v>
      </c>
      <c r="S159" s="140">
        <v>0</v>
      </c>
      <c r="T159" s="141">
        <f>S159*H159</f>
        <v>0</v>
      </c>
      <c r="AR159" s="142" t="s">
        <v>169</v>
      </c>
      <c r="AT159" s="142" t="s">
        <v>164</v>
      </c>
      <c r="AU159" s="142" t="s">
        <v>87</v>
      </c>
      <c r="AY159" s="16" t="s">
        <v>161</v>
      </c>
      <c r="BE159" s="143">
        <f>IF(N159="základní",J159,0)</f>
        <v>251.16</v>
      </c>
      <c r="BF159" s="143">
        <f>IF(N159="snížená",J159,0)</f>
        <v>0</v>
      </c>
      <c r="BG159" s="143">
        <f>IF(N159="zákl. přenesená",J159,0)</f>
        <v>0</v>
      </c>
      <c r="BH159" s="143">
        <f>IF(N159="sníž. přenesená",J159,0)</f>
        <v>0</v>
      </c>
      <c r="BI159" s="143">
        <f>IF(N159="nulová",J159,0)</f>
        <v>0</v>
      </c>
      <c r="BJ159" s="16" t="s">
        <v>85</v>
      </c>
      <c r="BK159" s="143">
        <f>ROUND(I159*H159,2)</f>
        <v>251.16</v>
      </c>
      <c r="BL159" s="16" t="s">
        <v>169</v>
      </c>
      <c r="BM159" s="142" t="s">
        <v>3687</v>
      </c>
    </row>
    <row r="160" spans="2:65" s="1" customFormat="1" ht="24.2" customHeight="1">
      <c r="B160" s="31"/>
      <c r="C160" s="131" t="s">
        <v>234</v>
      </c>
      <c r="D160" s="131" t="s">
        <v>164</v>
      </c>
      <c r="E160" s="132" t="s">
        <v>608</v>
      </c>
      <c r="F160" s="133" t="s">
        <v>609</v>
      </c>
      <c r="G160" s="134" t="s">
        <v>167</v>
      </c>
      <c r="H160" s="135">
        <v>101.66</v>
      </c>
      <c r="I160" s="136">
        <v>50</v>
      </c>
      <c r="J160" s="137">
        <f>ROUND(I160*H160,2)</f>
        <v>5083</v>
      </c>
      <c r="K160" s="133" t="s">
        <v>168</v>
      </c>
      <c r="L160" s="31"/>
      <c r="M160" s="138" t="s">
        <v>1</v>
      </c>
      <c r="N160" s="139" t="s">
        <v>42</v>
      </c>
      <c r="P160" s="140">
        <f>O160*H160</f>
        <v>0</v>
      </c>
      <c r="Q160" s="140">
        <v>0</v>
      </c>
      <c r="R160" s="140">
        <f>Q160*H160</f>
        <v>0</v>
      </c>
      <c r="S160" s="140">
        <v>0</v>
      </c>
      <c r="T160" s="141">
        <f>S160*H160</f>
        <v>0</v>
      </c>
      <c r="AR160" s="142" t="s">
        <v>169</v>
      </c>
      <c r="AT160" s="142" t="s">
        <v>164</v>
      </c>
      <c r="AU160" s="142" t="s">
        <v>87</v>
      </c>
      <c r="AY160" s="16" t="s">
        <v>161</v>
      </c>
      <c r="BE160" s="143">
        <f>IF(N160="základní",J160,0)</f>
        <v>5083</v>
      </c>
      <c r="BF160" s="143">
        <f>IF(N160="snížená",J160,0)</f>
        <v>0</v>
      </c>
      <c r="BG160" s="143">
        <f>IF(N160="zákl. přenesená",J160,0)</f>
        <v>0</v>
      </c>
      <c r="BH160" s="143">
        <f>IF(N160="sníž. přenesená",J160,0)</f>
        <v>0</v>
      </c>
      <c r="BI160" s="143">
        <f>IF(N160="nulová",J160,0)</f>
        <v>0</v>
      </c>
      <c r="BJ160" s="16" t="s">
        <v>85</v>
      </c>
      <c r="BK160" s="143">
        <f>ROUND(I160*H160,2)</f>
        <v>5083</v>
      </c>
      <c r="BL160" s="16" t="s">
        <v>169</v>
      </c>
      <c r="BM160" s="142" t="s">
        <v>3688</v>
      </c>
    </row>
    <row r="161" spans="2:65" s="1" customFormat="1" ht="16.5" customHeight="1">
      <c r="B161" s="31"/>
      <c r="C161" s="173" t="s">
        <v>8</v>
      </c>
      <c r="D161" s="173" t="s">
        <v>614</v>
      </c>
      <c r="E161" s="174" t="s">
        <v>615</v>
      </c>
      <c r="F161" s="175" t="s">
        <v>616</v>
      </c>
      <c r="G161" s="176" t="s">
        <v>352</v>
      </c>
      <c r="H161" s="177">
        <v>202.8</v>
      </c>
      <c r="I161" s="136">
        <v>300</v>
      </c>
      <c r="J161" s="178">
        <f>ROUND(I161*H161,2)</f>
        <v>60840</v>
      </c>
      <c r="K161" s="175" t="s">
        <v>168</v>
      </c>
      <c r="L161" s="179"/>
      <c r="M161" s="180" t="s">
        <v>1</v>
      </c>
      <c r="N161" s="181" t="s">
        <v>42</v>
      </c>
      <c r="P161" s="140">
        <f>O161*H161</f>
        <v>0</v>
      </c>
      <c r="Q161" s="140">
        <v>1</v>
      </c>
      <c r="R161" s="140">
        <f>Q161*H161</f>
        <v>202.8</v>
      </c>
      <c r="S161" s="140">
        <v>0</v>
      </c>
      <c r="T161" s="141">
        <f>S161*H161</f>
        <v>0</v>
      </c>
      <c r="AR161" s="142" t="s">
        <v>204</v>
      </c>
      <c r="AT161" s="142" t="s">
        <v>614</v>
      </c>
      <c r="AU161" s="142" t="s">
        <v>87</v>
      </c>
      <c r="AY161" s="16" t="s">
        <v>161</v>
      </c>
      <c r="BE161" s="143">
        <f>IF(N161="základní",J161,0)</f>
        <v>60840</v>
      </c>
      <c r="BF161" s="143">
        <f>IF(N161="snížená",J161,0)</f>
        <v>0</v>
      </c>
      <c r="BG161" s="143">
        <f>IF(N161="zákl. přenesená",J161,0)</f>
        <v>0</v>
      </c>
      <c r="BH161" s="143">
        <f>IF(N161="sníž. přenesená",J161,0)</f>
        <v>0</v>
      </c>
      <c r="BI161" s="143">
        <f>IF(N161="nulová",J161,0)</f>
        <v>0</v>
      </c>
      <c r="BJ161" s="16" t="s">
        <v>85</v>
      </c>
      <c r="BK161" s="143">
        <f>ROUND(I161*H161,2)</f>
        <v>60840</v>
      </c>
      <c r="BL161" s="16" t="s">
        <v>169</v>
      </c>
      <c r="BM161" s="142" t="s">
        <v>3689</v>
      </c>
    </row>
    <row r="162" spans="2:65" s="1" customFormat="1" ht="24.2" customHeight="1">
      <c r="B162" s="31"/>
      <c r="C162" s="131" t="s">
        <v>244</v>
      </c>
      <c r="D162" s="131" t="s">
        <v>164</v>
      </c>
      <c r="E162" s="132" t="s">
        <v>3690</v>
      </c>
      <c r="F162" s="133" t="s">
        <v>3691</v>
      </c>
      <c r="G162" s="134" t="s">
        <v>167</v>
      </c>
      <c r="H162" s="135">
        <v>44.2</v>
      </c>
      <c r="I162" s="136">
        <v>50</v>
      </c>
      <c r="J162" s="137">
        <f>ROUND(I162*H162,2)</f>
        <v>2210</v>
      </c>
      <c r="K162" s="133" t="s">
        <v>168</v>
      </c>
      <c r="L162" s="31"/>
      <c r="M162" s="138" t="s">
        <v>1</v>
      </c>
      <c r="N162" s="139" t="s">
        <v>42</v>
      </c>
      <c r="P162" s="140">
        <f>O162*H162</f>
        <v>0</v>
      </c>
      <c r="Q162" s="140">
        <v>0</v>
      </c>
      <c r="R162" s="140">
        <f>Q162*H162</f>
        <v>0</v>
      </c>
      <c r="S162" s="140">
        <v>0</v>
      </c>
      <c r="T162" s="141">
        <f>S162*H162</f>
        <v>0</v>
      </c>
      <c r="AR162" s="142" t="s">
        <v>169</v>
      </c>
      <c r="AT162" s="142" t="s">
        <v>164</v>
      </c>
      <c r="AU162" s="142" t="s">
        <v>87</v>
      </c>
      <c r="AY162" s="16" t="s">
        <v>161</v>
      </c>
      <c r="BE162" s="143">
        <f>IF(N162="základní",J162,0)</f>
        <v>2210</v>
      </c>
      <c r="BF162" s="143">
        <f>IF(N162="snížená",J162,0)</f>
        <v>0</v>
      </c>
      <c r="BG162" s="143">
        <f>IF(N162="zákl. přenesená",J162,0)</f>
        <v>0</v>
      </c>
      <c r="BH162" s="143">
        <f>IF(N162="sníž. přenesená",J162,0)</f>
        <v>0</v>
      </c>
      <c r="BI162" s="143">
        <f>IF(N162="nulová",J162,0)</f>
        <v>0</v>
      </c>
      <c r="BJ162" s="16" t="s">
        <v>85</v>
      </c>
      <c r="BK162" s="143">
        <f>ROUND(I162*H162,2)</f>
        <v>2210</v>
      </c>
      <c r="BL162" s="16" t="s">
        <v>169</v>
      </c>
      <c r="BM162" s="142" t="s">
        <v>3692</v>
      </c>
    </row>
    <row r="163" spans="2:65" s="1" customFormat="1" ht="19.5">
      <c r="B163" s="31"/>
      <c r="D163" s="144" t="s">
        <v>171</v>
      </c>
      <c r="F163" s="145" t="s">
        <v>3693</v>
      </c>
      <c r="I163" s="146"/>
      <c r="L163" s="31"/>
      <c r="M163" s="147"/>
      <c r="T163" s="55"/>
      <c r="AT163" s="16" t="s">
        <v>171</v>
      </c>
      <c r="AU163" s="16" t="s">
        <v>87</v>
      </c>
    </row>
    <row r="164" spans="2:65" s="1" customFormat="1" ht="24.2" customHeight="1">
      <c r="B164" s="31"/>
      <c r="C164" s="131" t="s">
        <v>249</v>
      </c>
      <c r="D164" s="131" t="s">
        <v>164</v>
      </c>
      <c r="E164" s="132" t="s">
        <v>3694</v>
      </c>
      <c r="F164" s="133" t="s">
        <v>3695</v>
      </c>
      <c r="G164" s="134" t="s">
        <v>175</v>
      </c>
      <c r="H164" s="135">
        <v>363</v>
      </c>
      <c r="I164" s="136">
        <v>20</v>
      </c>
      <c r="J164" s="137">
        <f>ROUND(I164*H164,2)</f>
        <v>7260</v>
      </c>
      <c r="K164" s="133" t="s">
        <v>168</v>
      </c>
      <c r="L164" s="31"/>
      <c r="M164" s="138" t="s">
        <v>1</v>
      </c>
      <c r="N164" s="139" t="s">
        <v>42</v>
      </c>
      <c r="P164" s="140">
        <f>O164*H164</f>
        <v>0</v>
      </c>
      <c r="Q164" s="140">
        <v>0</v>
      </c>
      <c r="R164" s="140">
        <f>Q164*H164</f>
        <v>0</v>
      </c>
      <c r="S164" s="140">
        <v>0</v>
      </c>
      <c r="T164" s="141">
        <f>S164*H164</f>
        <v>0</v>
      </c>
      <c r="AR164" s="142" t="s">
        <v>169</v>
      </c>
      <c r="AT164" s="142" t="s">
        <v>164</v>
      </c>
      <c r="AU164" s="142" t="s">
        <v>87</v>
      </c>
      <c r="AY164" s="16" t="s">
        <v>161</v>
      </c>
      <c r="BE164" s="143">
        <f>IF(N164="základní",J164,0)</f>
        <v>7260</v>
      </c>
      <c r="BF164" s="143">
        <f>IF(N164="snížená",J164,0)</f>
        <v>0</v>
      </c>
      <c r="BG164" s="143">
        <f>IF(N164="zákl. přenesená",J164,0)</f>
        <v>0</v>
      </c>
      <c r="BH164" s="143">
        <f>IF(N164="sníž. přenesená",J164,0)</f>
        <v>0</v>
      </c>
      <c r="BI164" s="143">
        <f>IF(N164="nulová",J164,0)</f>
        <v>0</v>
      </c>
      <c r="BJ164" s="16" t="s">
        <v>85</v>
      </c>
      <c r="BK164" s="143">
        <f>ROUND(I164*H164,2)</f>
        <v>7260</v>
      </c>
      <c r="BL164" s="16" t="s">
        <v>169</v>
      </c>
      <c r="BM164" s="142" t="s">
        <v>3696</v>
      </c>
    </row>
    <row r="165" spans="2:65" s="1" customFormat="1" ht="24.2" customHeight="1">
      <c r="B165" s="31"/>
      <c r="C165" s="131" t="s">
        <v>255</v>
      </c>
      <c r="D165" s="131" t="s">
        <v>164</v>
      </c>
      <c r="E165" s="132" t="s">
        <v>624</v>
      </c>
      <c r="F165" s="133" t="s">
        <v>625</v>
      </c>
      <c r="G165" s="134" t="s">
        <v>175</v>
      </c>
      <c r="H165" s="135">
        <v>363</v>
      </c>
      <c r="I165" s="136">
        <v>15</v>
      </c>
      <c r="J165" s="137">
        <f>ROUND(I165*H165,2)</f>
        <v>5445</v>
      </c>
      <c r="K165" s="133" t="s">
        <v>168</v>
      </c>
      <c r="L165" s="31"/>
      <c r="M165" s="138" t="s">
        <v>1</v>
      </c>
      <c r="N165" s="139" t="s">
        <v>42</v>
      </c>
      <c r="P165" s="140">
        <f>O165*H165</f>
        <v>0</v>
      </c>
      <c r="Q165" s="140">
        <v>0</v>
      </c>
      <c r="R165" s="140">
        <f>Q165*H165</f>
        <v>0</v>
      </c>
      <c r="S165" s="140">
        <v>0</v>
      </c>
      <c r="T165" s="141">
        <f>S165*H165</f>
        <v>0</v>
      </c>
      <c r="AR165" s="142" t="s">
        <v>169</v>
      </c>
      <c r="AT165" s="142" t="s">
        <v>164</v>
      </c>
      <c r="AU165" s="142" t="s">
        <v>87</v>
      </c>
      <c r="AY165" s="16" t="s">
        <v>161</v>
      </c>
      <c r="BE165" s="143">
        <f>IF(N165="základní",J165,0)</f>
        <v>5445</v>
      </c>
      <c r="BF165" s="143">
        <f>IF(N165="snížená",J165,0)</f>
        <v>0</v>
      </c>
      <c r="BG165" s="143">
        <f>IF(N165="zákl. přenesená",J165,0)</f>
        <v>0</v>
      </c>
      <c r="BH165" s="143">
        <f>IF(N165="sníž. přenesená",J165,0)</f>
        <v>0</v>
      </c>
      <c r="BI165" s="143">
        <f>IF(N165="nulová",J165,0)</f>
        <v>0</v>
      </c>
      <c r="BJ165" s="16" t="s">
        <v>85</v>
      </c>
      <c r="BK165" s="143">
        <f>ROUND(I165*H165,2)</f>
        <v>5445</v>
      </c>
      <c r="BL165" s="16" t="s">
        <v>169</v>
      </c>
      <c r="BM165" s="142" t="s">
        <v>3697</v>
      </c>
    </row>
    <row r="166" spans="2:65" s="1" customFormat="1" ht="19.5">
      <c r="B166" s="31"/>
      <c r="D166" s="144" t="s">
        <v>171</v>
      </c>
      <c r="F166" s="145" t="s">
        <v>3666</v>
      </c>
      <c r="I166" s="146"/>
      <c r="L166" s="31"/>
      <c r="M166" s="147"/>
      <c r="T166" s="55"/>
      <c r="AT166" s="16" t="s">
        <v>171</v>
      </c>
      <c r="AU166" s="16" t="s">
        <v>87</v>
      </c>
    </row>
    <row r="167" spans="2:65" s="12" customFormat="1">
      <c r="B167" s="148"/>
      <c r="D167" s="144" t="s">
        <v>178</v>
      </c>
      <c r="E167" s="149" t="s">
        <v>1</v>
      </c>
      <c r="F167" s="150" t="s">
        <v>3698</v>
      </c>
      <c r="H167" s="151">
        <v>363</v>
      </c>
      <c r="I167" s="152"/>
      <c r="L167" s="148"/>
      <c r="M167" s="153"/>
      <c r="T167" s="154"/>
      <c r="AT167" s="149" t="s">
        <v>178</v>
      </c>
      <c r="AU167" s="149" t="s">
        <v>87</v>
      </c>
      <c r="AV167" s="12" t="s">
        <v>87</v>
      </c>
      <c r="AW167" s="12" t="s">
        <v>33</v>
      </c>
      <c r="AX167" s="12" t="s">
        <v>77</v>
      </c>
      <c r="AY167" s="149" t="s">
        <v>161</v>
      </c>
    </row>
    <row r="168" spans="2:65" s="13" customFormat="1">
      <c r="B168" s="155"/>
      <c r="D168" s="144" t="s">
        <v>178</v>
      </c>
      <c r="E168" s="156" t="s">
        <v>1</v>
      </c>
      <c r="F168" s="157" t="s">
        <v>180</v>
      </c>
      <c r="H168" s="158">
        <v>363</v>
      </c>
      <c r="I168" s="159"/>
      <c r="L168" s="155"/>
      <c r="M168" s="160"/>
      <c r="T168" s="161"/>
      <c r="AT168" s="156" t="s">
        <v>178</v>
      </c>
      <c r="AU168" s="156" t="s">
        <v>87</v>
      </c>
      <c r="AV168" s="13" t="s">
        <v>169</v>
      </c>
      <c r="AW168" s="13" t="s">
        <v>33</v>
      </c>
      <c r="AX168" s="13" t="s">
        <v>85</v>
      </c>
      <c r="AY168" s="156" t="s">
        <v>161</v>
      </c>
    </row>
    <row r="169" spans="2:65" s="1" customFormat="1" ht="16.5" customHeight="1">
      <c r="B169" s="31"/>
      <c r="C169" s="173" t="s">
        <v>260</v>
      </c>
      <c r="D169" s="173" t="s">
        <v>614</v>
      </c>
      <c r="E169" s="174" t="s">
        <v>639</v>
      </c>
      <c r="F169" s="175" t="s">
        <v>640</v>
      </c>
      <c r="G169" s="176" t="s">
        <v>483</v>
      </c>
      <c r="H169" s="177">
        <v>145.19999999999999</v>
      </c>
      <c r="I169" s="136">
        <v>110</v>
      </c>
      <c r="J169" s="178">
        <f>ROUND(I169*H169,2)</f>
        <v>15972</v>
      </c>
      <c r="K169" s="175" t="s">
        <v>168</v>
      </c>
      <c r="L169" s="179"/>
      <c r="M169" s="180" t="s">
        <v>1</v>
      </c>
      <c r="N169" s="181" t="s">
        <v>42</v>
      </c>
      <c r="P169" s="140">
        <f>O169*H169</f>
        <v>0</v>
      </c>
      <c r="Q169" s="140">
        <v>1E-3</v>
      </c>
      <c r="R169" s="140">
        <f>Q169*H169</f>
        <v>0.1452</v>
      </c>
      <c r="S169" s="140">
        <v>0</v>
      </c>
      <c r="T169" s="141">
        <f>S169*H169</f>
        <v>0</v>
      </c>
      <c r="AR169" s="142" t="s">
        <v>204</v>
      </c>
      <c r="AT169" s="142" t="s">
        <v>614</v>
      </c>
      <c r="AU169" s="142" t="s">
        <v>87</v>
      </c>
      <c r="AY169" s="16" t="s">
        <v>161</v>
      </c>
      <c r="BE169" s="143">
        <f>IF(N169="základní",J169,0)</f>
        <v>15972</v>
      </c>
      <c r="BF169" s="143">
        <f>IF(N169="snížená",J169,0)</f>
        <v>0</v>
      </c>
      <c r="BG169" s="143">
        <f>IF(N169="zákl. přenesená",J169,0)</f>
        <v>0</v>
      </c>
      <c r="BH169" s="143">
        <f>IF(N169="sníž. přenesená",J169,0)</f>
        <v>0</v>
      </c>
      <c r="BI169" s="143">
        <f>IF(N169="nulová",J169,0)</f>
        <v>0</v>
      </c>
      <c r="BJ169" s="16" t="s">
        <v>85</v>
      </c>
      <c r="BK169" s="143">
        <f>ROUND(I169*H169,2)</f>
        <v>15972</v>
      </c>
      <c r="BL169" s="16" t="s">
        <v>169</v>
      </c>
      <c r="BM169" s="142" t="s">
        <v>3699</v>
      </c>
    </row>
    <row r="170" spans="2:65" s="12" customFormat="1">
      <c r="B170" s="148"/>
      <c r="D170" s="144" t="s">
        <v>178</v>
      </c>
      <c r="E170" s="149" t="s">
        <v>1</v>
      </c>
      <c r="F170" s="150" t="s">
        <v>3700</v>
      </c>
      <c r="H170" s="151">
        <v>145.19999999999999</v>
      </c>
      <c r="I170" s="152"/>
      <c r="L170" s="148"/>
      <c r="M170" s="153"/>
      <c r="T170" s="154"/>
      <c r="AT170" s="149" t="s">
        <v>178</v>
      </c>
      <c r="AU170" s="149" t="s">
        <v>87</v>
      </c>
      <c r="AV170" s="12" t="s">
        <v>87</v>
      </c>
      <c r="AW170" s="12" t="s">
        <v>33</v>
      </c>
      <c r="AX170" s="12" t="s">
        <v>77</v>
      </c>
      <c r="AY170" s="149" t="s">
        <v>161</v>
      </c>
    </row>
    <row r="171" spans="2:65" s="13" customFormat="1">
      <c r="B171" s="155"/>
      <c r="D171" s="144" t="s">
        <v>178</v>
      </c>
      <c r="E171" s="156" t="s">
        <v>1</v>
      </c>
      <c r="F171" s="157" t="s">
        <v>180</v>
      </c>
      <c r="H171" s="158">
        <v>145.19999999999999</v>
      </c>
      <c r="I171" s="159"/>
      <c r="L171" s="155"/>
      <c r="M171" s="160"/>
      <c r="T171" s="161"/>
      <c r="AT171" s="156" t="s">
        <v>178</v>
      </c>
      <c r="AU171" s="156" t="s">
        <v>87</v>
      </c>
      <c r="AV171" s="13" t="s">
        <v>169</v>
      </c>
      <c r="AW171" s="13" t="s">
        <v>33</v>
      </c>
      <c r="AX171" s="13" t="s">
        <v>85</v>
      </c>
      <c r="AY171" s="156" t="s">
        <v>161</v>
      </c>
    </row>
    <row r="172" spans="2:65" s="1" customFormat="1" ht="21.75" customHeight="1">
      <c r="B172" s="31"/>
      <c r="C172" s="131" t="s">
        <v>264</v>
      </c>
      <c r="D172" s="131" t="s">
        <v>164</v>
      </c>
      <c r="E172" s="132" t="s">
        <v>3701</v>
      </c>
      <c r="F172" s="133" t="s">
        <v>3702</v>
      </c>
      <c r="G172" s="134" t="s">
        <v>175</v>
      </c>
      <c r="H172" s="135">
        <v>10.4</v>
      </c>
      <c r="I172" s="136">
        <v>1</v>
      </c>
      <c r="J172" s="137">
        <f>ROUND(I172*H172,2)</f>
        <v>10.4</v>
      </c>
      <c r="K172" s="133" t="s">
        <v>1</v>
      </c>
      <c r="L172" s="31"/>
      <c r="M172" s="138" t="s">
        <v>1</v>
      </c>
      <c r="N172" s="139" t="s">
        <v>42</v>
      </c>
      <c r="P172" s="140">
        <f>O172*H172</f>
        <v>0</v>
      </c>
      <c r="Q172" s="140">
        <v>0</v>
      </c>
      <c r="R172" s="140">
        <f>Q172*H172</f>
        <v>0</v>
      </c>
      <c r="S172" s="140">
        <v>0</v>
      </c>
      <c r="T172" s="141">
        <f>S172*H172</f>
        <v>0</v>
      </c>
      <c r="AR172" s="142" t="s">
        <v>169</v>
      </c>
      <c r="AT172" s="142" t="s">
        <v>164</v>
      </c>
      <c r="AU172" s="142" t="s">
        <v>87</v>
      </c>
      <c r="AY172" s="16" t="s">
        <v>161</v>
      </c>
      <c r="BE172" s="143">
        <f>IF(N172="základní",J172,0)</f>
        <v>10.4</v>
      </c>
      <c r="BF172" s="143">
        <f>IF(N172="snížená",J172,0)</f>
        <v>0</v>
      </c>
      <c r="BG172" s="143">
        <f>IF(N172="zákl. přenesená",J172,0)</f>
        <v>0</v>
      </c>
      <c r="BH172" s="143">
        <f>IF(N172="sníž. přenesená",J172,0)</f>
        <v>0</v>
      </c>
      <c r="BI172" s="143">
        <f>IF(N172="nulová",J172,0)</f>
        <v>0</v>
      </c>
      <c r="BJ172" s="16" t="s">
        <v>85</v>
      </c>
      <c r="BK172" s="143">
        <f>ROUND(I172*H172,2)</f>
        <v>10.4</v>
      </c>
      <c r="BL172" s="16" t="s">
        <v>169</v>
      </c>
      <c r="BM172" s="142" t="s">
        <v>3703</v>
      </c>
    </row>
    <row r="173" spans="2:65" s="1" customFormat="1" ht="19.5">
      <c r="B173" s="31"/>
      <c r="D173" s="144" t="s">
        <v>171</v>
      </c>
      <c r="F173" s="145" t="s">
        <v>3666</v>
      </c>
      <c r="I173" s="146"/>
      <c r="L173" s="31"/>
      <c r="M173" s="147"/>
      <c r="T173" s="55"/>
      <c r="AT173" s="16" t="s">
        <v>171</v>
      </c>
      <c r="AU173" s="16" t="s">
        <v>87</v>
      </c>
    </row>
    <row r="174" spans="2:65" s="1" customFormat="1" ht="24.2" customHeight="1">
      <c r="B174" s="31"/>
      <c r="C174" s="131" t="s">
        <v>7</v>
      </c>
      <c r="D174" s="131" t="s">
        <v>164</v>
      </c>
      <c r="E174" s="132" t="s">
        <v>3704</v>
      </c>
      <c r="F174" s="133" t="s">
        <v>3705</v>
      </c>
      <c r="G174" s="134" t="s">
        <v>175</v>
      </c>
      <c r="H174" s="135">
        <v>346.88</v>
      </c>
      <c r="I174" s="136">
        <v>1</v>
      </c>
      <c r="J174" s="137">
        <f>ROUND(I174*H174,2)</f>
        <v>346.88</v>
      </c>
      <c r="K174" s="133" t="s">
        <v>168</v>
      </c>
      <c r="L174" s="31"/>
      <c r="M174" s="138" t="s">
        <v>1</v>
      </c>
      <c r="N174" s="139" t="s">
        <v>42</v>
      </c>
      <c r="P174" s="140">
        <f>O174*H174</f>
        <v>0</v>
      </c>
      <c r="Q174" s="140">
        <v>0</v>
      </c>
      <c r="R174" s="140">
        <f>Q174*H174</f>
        <v>0</v>
      </c>
      <c r="S174" s="140">
        <v>0</v>
      </c>
      <c r="T174" s="141">
        <f>S174*H174</f>
        <v>0</v>
      </c>
      <c r="AR174" s="142" t="s">
        <v>169</v>
      </c>
      <c r="AT174" s="142" t="s">
        <v>164</v>
      </c>
      <c r="AU174" s="142" t="s">
        <v>87</v>
      </c>
      <c r="AY174" s="16" t="s">
        <v>161</v>
      </c>
      <c r="BE174" s="143">
        <f>IF(N174="základní",J174,0)</f>
        <v>346.88</v>
      </c>
      <c r="BF174" s="143">
        <f>IF(N174="snížená",J174,0)</f>
        <v>0</v>
      </c>
      <c r="BG174" s="143">
        <f>IF(N174="zákl. přenesená",J174,0)</f>
        <v>0</v>
      </c>
      <c r="BH174" s="143">
        <f>IF(N174="sníž. přenesená",J174,0)</f>
        <v>0</v>
      </c>
      <c r="BI174" s="143">
        <f>IF(N174="nulová",J174,0)</f>
        <v>0</v>
      </c>
      <c r="BJ174" s="16" t="s">
        <v>85</v>
      </c>
      <c r="BK174" s="143">
        <f>ROUND(I174*H174,2)</f>
        <v>346.88</v>
      </c>
      <c r="BL174" s="16" t="s">
        <v>169</v>
      </c>
      <c r="BM174" s="142" t="s">
        <v>3706</v>
      </c>
    </row>
    <row r="175" spans="2:65" s="12" customFormat="1">
      <c r="B175" s="148"/>
      <c r="D175" s="144" t="s">
        <v>178</v>
      </c>
      <c r="E175" s="149" t="s">
        <v>1</v>
      </c>
      <c r="F175" s="150" t="s">
        <v>3707</v>
      </c>
      <c r="H175" s="151">
        <v>346.88</v>
      </c>
      <c r="I175" s="152"/>
      <c r="L175" s="148"/>
      <c r="M175" s="153"/>
      <c r="T175" s="154"/>
      <c r="AT175" s="149" t="s">
        <v>178</v>
      </c>
      <c r="AU175" s="149" t="s">
        <v>87</v>
      </c>
      <c r="AV175" s="12" t="s">
        <v>87</v>
      </c>
      <c r="AW175" s="12" t="s">
        <v>33</v>
      </c>
      <c r="AX175" s="12" t="s">
        <v>77</v>
      </c>
      <c r="AY175" s="149" t="s">
        <v>161</v>
      </c>
    </row>
    <row r="176" spans="2:65" s="13" customFormat="1">
      <c r="B176" s="155"/>
      <c r="D176" s="144" t="s">
        <v>178</v>
      </c>
      <c r="E176" s="156" t="s">
        <v>1</v>
      </c>
      <c r="F176" s="157" t="s">
        <v>180</v>
      </c>
      <c r="H176" s="158">
        <v>346.88</v>
      </c>
      <c r="I176" s="159"/>
      <c r="L176" s="155"/>
      <c r="M176" s="160"/>
      <c r="T176" s="161"/>
      <c r="AT176" s="156" t="s">
        <v>178</v>
      </c>
      <c r="AU176" s="156" t="s">
        <v>87</v>
      </c>
      <c r="AV176" s="13" t="s">
        <v>169</v>
      </c>
      <c r="AW176" s="13" t="s">
        <v>33</v>
      </c>
      <c r="AX176" s="13" t="s">
        <v>85</v>
      </c>
      <c r="AY176" s="156" t="s">
        <v>161</v>
      </c>
    </row>
    <row r="177" spans="2:65" s="11" customFormat="1" ht="22.9" customHeight="1">
      <c r="B177" s="119"/>
      <c r="D177" s="120" t="s">
        <v>76</v>
      </c>
      <c r="E177" s="129" t="s">
        <v>87</v>
      </c>
      <c r="F177" s="129" t="s">
        <v>644</v>
      </c>
      <c r="I177" s="122"/>
      <c r="J177" s="130">
        <f>BK177</f>
        <v>52969.2</v>
      </c>
      <c r="L177" s="119"/>
      <c r="M177" s="124"/>
      <c r="P177" s="125">
        <f>SUM(P178:P202)</f>
        <v>0</v>
      </c>
      <c r="R177" s="125">
        <f>SUM(R178:R202)</f>
        <v>23.845972849999999</v>
      </c>
      <c r="T177" s="126">
        <f>SUM(T178:T202)</f>
        <v>0</v>
      </c>
      <c r="AR177" s="120" t="s">
        <v>85</v>
      </c>
      <c r="AT177" s="127" t="s">
        <v>76</v>
      </c>
      <c r="AU177" s="127" t="s">
        <v>85</v>
      </c>
      <c r="AY177" s="120" t="s">
        <v>161</v>
      </c>
      <c r="BK177" s="128">
        <f>SUM(BK178:BK202)</f>
        <v>52969.2</v>
      </c>
    </row>
    <row r="178" spans="2:65" s="1" customFormat="1" ht="24.2" customHeight="1">
      <c r="B178" s="31"/>
      <c r="C178" s="131" t="s">
        <v>274</v>
      </c>
      <c r="D178" s="131" t="s">
        <v>164</v>
      </c>
      <c r="E178" s="132" t="s">
        <v>3708</v>
      </c>
      <c r="F178" s="133" t="s">
        <v>3709</v>
      </c>
      <c r="G178" s="134" t="s">
        <v>167</v>
      </c>
      <c r="H178" s="135">
        <v>3.21</v>
      </c>
      <c r="I178" s="136">
        <v>4180</v>
      </c>
      <c r="J178" s="137">
        <f>ROUND(I178*H178,2)</f>
        <v>13417.8</v>
      </c>
      <c r="K178" s="133" t="s">
        <v>168</v>
      </c>
      <c r="L178" s="31"/>
      <c r="M178" s="138" t="s">
        <v>1</v>
      </c>
      <c r="N178" s="139" t="s">
        <v>42</v>
      </c>
      <c r="P178" s="140">
        <f>O178*H178</f>
        <v>0</v>
      </c>
      <c r="Q178" s="140">
        <v>2.5018699999999998</v>
      </c>
      <c r="R178" s="140">
        <f>Q178*H178</f>
        <v>8.0310027000000002</v>
      </c>
      <c r="S178" s="140">
        <v>0</v>
      </c>
      <c r="T178" s="141">
        <f>S178*H178</f>
        <v>0</v>
      </c>
      <c r="AR178" s="142" t="s">
        <v>169</v>
      </c>
      <c r="AT178" s="142" t="s">
        <v>164</v>
      </c>
      <c r="AU178" s="142" t="s">
        <v>87</v>
      </c>
      <c r="AY178" s="16" t="s">
        <v>161</v>
      </c>
      <c r="BE178" s="143">
        <f>IF(N178="základní",J178,0)</f>
        <v>13417.8</v>
      </c>
      <c r="BF178" s="143">
        <f>IF(N178="snížená",J178,0)</f>
        <v>0</v>
      </c>
      <c r="BG178" s="143">
        <f>IF(N178="zákl. přenesená",J178,0)</f>
        <v>0</v>
      </c>
      <c r="BH178" s="143">
        <f>IF(N178="sníž. přenesená",J178,0)</f>
        <v>0</v>
      </c>
      <c r="BI178" s="143">
        <f>IF(N178="nulová",J178,0)</f>
        <v>0</v>
      </c>
      <c r="BJ178" s="16" t="s">
        <v>85</v>
      </c>
      <c r="BK178" s="143">
        <f>ROUND(I178*H178,2)</f>
        <v>13417.8</v>
      </c>
      <c r="BL178" s="16" t="s">
        <v>169</v>
      </c>
      <c r="BM178" s="142" t="s">
        <v>3710</v>
      </c>
    </row>
    <row r="179" spans="2:65" s="1" customFormat="1" ht="19.5">
      <c r="B179" s="31"/>
      <c r="D179" s="144" t="s">
        <v>171</v>
      </c>
      <c r="F179" s="145" t="s">
        <v>3666</v>
      </c>
      <c r="I179" s="146"/>
      <c r="L179" s="31"/>
      <c r="M179" s="147"/>
      <c r="T179" s="55"/>
      <c r="AT179" s="16" t="s">
        <v>171</v>
      </c>
      <c r="AU179" s="16" t="s">
        <v>87</v>
      </c>
    </row>
    <row r="180" spans="2:65" s="12" customFormat="1">
      <c r="B180" s="148"/>
      <c r="D180" s="144" t="s">
        <v>178</v>
      </c>
      <c r="E180" s="149" t="s">
        <v>1</v>
      </c>
      <c r="F180" s="150" t="s">
        <v>3711</v>
      </c>
      <c r="H180" s="151">
        <v>3.21</v>
      </c>
      <c r="I180" s="152"/>
      <c r="L180" s="148"/>
      <c r="M180" s="153"/>
      <c r="T180" s="154"/>
      <c r="AT180" s="149" t="s">
        <v>178</v>
      </c>
      <c r="AU180" s="149" t="s">
        <v>87</v>
      </c>
      <c r="AV180" s="12" t="s">
        <v>87</v>
      </c>
      <c r="AW180" s="12" t="s">
        <v>33</v>
      </c>
      <c r="AX180" s="12" t="s">
        <v>77</v>
      </c>
      <c r="AY180" s="149" t="s">
        <v>161</v>
      </c>
    </row>
    <row r="181" spans="2:65" s="13" customFormat="1">
      <c r="B181" s="155"/>
      <c r="D181" s="144" t="s">
        <v>178</v>
      </c>
      <c r="E181" s="156" t="s">
        <v>1</v>
      </c>
      <c r="F181" s="157" t="s">
        <v>180</v>
      </c>
      <c r="H181" s="158">
        <v>3.21</v>
      </c>
      <c r="I181" s="159"/>
      <c r="L181" s="155"/>
      <c r="M181" s="160"/>
      <c r="T181" s="161"/>
      <c r="AT181" s="156" t="s">
        <v>178</v>
      </c>
      <c r="AU181" s="156" t="s">
        <v>87</v>
      </c>
      <c r="AV181" s="13" t="s">
        <v>169</v>
      </c>
      <c r="AW181" s="13" t="s">
        <v>33</v>
      </c>
      <c r="AX181" s="13" t="s">
        <v>85</v>
      </c>
      <c r="AY181" s="156" t="s">
        <v>161</v>
      </c>
    </row>
    <row r="182" spans="2:65" s="1" customFormat="1" ht="21.75" customHeight="1">
      <c r="B182" s="31"/>
      <c r="C182" s="131" t="s">
        <v>278</v>
      </c>
      <c r="D182" s="131" t="s">
        <v>164</v>
      </c>
      <c r="E182" s="132" t="s">
        <v>3712</v>
      </c>
      <c r="F182" s="133" t="s">
        <v>3713</v>
      </c>
      <c r="G182" s="134" t="s">
        <v>352</v>
      </c>
      <c r="H182" s="135">
        <v>4.3999999999999997E-2</v>
      </c>
      <c r="I182" s="136">
        <v>40200</v>
      </c>
      <c r="J182" s="137">
        <f>ROUND(I182*H182,2)</f>
        <v>1768.8</v>
      </c>
      <c r="K182" s="133" t="s">
        <v>168</v>
      </c>
      <c r="L182" s="31"/>
      <c r="M182" s="138" t="s">
        <v>1</v>
      </c>
      <c r="N182" s="139" t="s">
        <v>42</v>
      </c>
      <c r="P182" s="140">
        <f>O182*H182</f>
        <v>0</v>
      </c>
      <c r="Q182" s="140">
        <v>1.06277</v>
      </c>
      <c r="R182" s="140">
        <f>Q182*H182</f>
        <v>4.6761879999999999E-2</v>
      </c>
      <c r="S182" s="140">
        <v>0</v>
      </c>
      <c r="T182" s="141">
        <f>S182*H182</f>
        <v>0</v>
      </c>
      <c r="AR182" s="142" t="s">
        <v>169</v>
      </c>
      <c r="AT182" s="142" t="s">
        <v>164</v>
      </c>
      <c r="AU182" s="142" t="s">
        <v>87</v>
      </c>
      <c r="AY182" s="16" t="s">
        <v>161</v>
      </c>
      <c r="BE182" s="143">
        <f>IF(N182="základní",J182,0)</f>
        <v>1768.8</v>
      </c>
      <c r="BF182" s="143">
        <f>IF(N182="snížená",J182,0)</f>
        <v>0</v>
      </c>
      <c r="BG182" s="143">
        <f>IF(N182="zákl. přenesená",J182,0)</f>
        <v>0</v>
      </c>
      <c r="BH182" s="143">
        <f>IF(N182="sníž. přenesená",J182,0)</f>
        <v>0</v>
      </c>
      <c r="BI182" s="143">
        <f>IF(N182="nulová",J182,0)</f>
        <v>0</v>
      </c>
      <c r="BJ182" s="16" t="s">
        <v>85</v>
      </c>
      <c r="BK182" s="143">
        <f>ROUND(I182*H182,2)</f>
        <v>1768.8</v>
      </c>
      <c r="BL182" s="16" t="s">
        <v>169</v>
      </c>
      <c r="BM182" s="142" t="s">
        <v>3714</v>
      </c>
    </row>
    <row r="183" spans="2:65" s="1" customFormat="1" ht="19.5">
      <c r="B183" s="31"/>
      <c r="D183" s="144" t="s">
        <v>171</v>
      </c>
      <c r="F183" s="145" t="s">
        <v>3666</v>
      </c>
      <c r="I183" s="146"/>
      <c r="L183" s="31"/>
      <c r="M183" s="147"/>
      <c r="T183" s="55"/>
      <c r="AT183" s="16" t="s">
        <v>171</v>
      </c>
      <c r="AU183" s="16" t="s">
        <v>87</v>
      </c>
    </row>
    <row r="184" spans="2:65" s="12" customFormat="1">
      <c r="B184" s="148"/>
      <c r="D184" s="144" t="s">
        <v>178</v>
      </c>
      <c r="E184" s="149" t="s">
        <v>1</v>
      </c>
      <c r="F184" s="150" t="s">
        <v>3715</v>
      </c>
      <c r="H184" s="151">
        <v>4.3999999999999997E-2</v>
      </c>
      <c r="I184" s="152"/>
      <c r="L184" s="148"/>
      <c r="M184" s="153"/>
      <c r="T184" s="154"/>
      <c r="AT184" s="149" t="s">
        <v>178</v>
      </c>
      <c r="AU184" s="149" t="s">
        <v>87</v>
      </c>
      <c r="AV184" s="12" t="s">
        <v>87</v>
      </c>
      <c r="AW184" s="12" t="s">
        <v>33</v>
      </c>
      <c r="AX184" s="12" t="s">
        <v>77</v>
      </c>
      <c r="AY184" s="149" t="s">
        <v>161</v>
      </c>
    </row>
    <row r="185" spans="2:65" s="13" customFormat="1">
      <c r="B185" s="155"/>
      <c r="D185" s="144" t="s">
        <v>178</v>
      </c>
      <c r="E185" s="156" t="s">
        <v>1</v>
      </c>
      <c r="F185" s="157" t="s">
        <v>180</v>
      </c>
      <c r="H185" s="158">
        <v>4.3999999999999997E-2</v>
      </c>
      <c r="I185" s="159"/>
      <c r="L185" s="155"/>
      <c r="M185" s="160"/>
      <c r="T185" s="161"/>
      <c r="AT185" s="156" t="s">
        <v>178</v>
      </c>
      <c r="AU185" s="156" t="s">
        <v>87</v>
      </c>
      <c r="AV185" s="13" t="s">
        <v>169</v>
      </c>
      <c r="AW185" s="13" t="s">
        <v>33</v>
      </c>
      <c r="AX185" s="13" t="s">
        <v>85</v>
      </c>
      <c r="AY185" s="156" t="s">
        <v>161</v>
      </c>
    </row>
    <row r="186" spans="2:65" s="1" customFormat="1" ht="16.5" customHeight="1">
      <c r="B186" s="31"/>
      <c r="C186" s="131" t="s">
        <v>282</v>
      </c>
      <c r="D186" s="131" t="s">
        <v>164</v>
      </c>
      <c r="E186" s="132" t="s">
        <v>3716</v>
      </c>
      <c r="F186" s="133" t="s">
        <v>3717</v>
      </c>
      <c r="G186" s="134" t="s">
        <v>167</v>
      </c>
      <c r="H186" s="135">
        <v>1.984</v>
      </c>
      <c r="I186" s="136">
        <v>3200</v>
      </c>
      <c r="J186" s="137">
        <f>ROUND(I186*H186,2)</f>
        <v>6348.8</v>
      </c>
      <c r="K186" s="133" t="s">
        <v>168</v>
      </c>
      <c r="L186" s="31"/>
      <c r="M186" s="138" t="s">
        <v>1</v>
      </c>
      <c r="N186" s="139" t="s">
        <v>42</v>
      </c>
      <c r="P186" s="140">
        <f>O186*H186</f>
        <v>0</v>
      </c>
      <c r="Q186" s="140">
        <v>2.5018699999999998</v>
      </c>
      <c r="R186" s="140">
        <f>Q186*H186</f>
        <v>4.9637100799999994</v>
      </c>
      <c r="S186" s="140">
        <v>0</v>
      </c>
      <c r="T186" s="141">
        <f>S186*H186</f>
        <v>0</v>
      </c>
      <c r="AR186" s="142" t="s">
        <v>169</v>
      </c>
      <c r="AT186" s="142" t="s">
        <v>164</v>
      </c>
      <c r="AU186" s="142" t="s">
        <v>87</v>
      </c>
      <c r="AY186" s="16" t="s">
        <v>161</v>
      </c>
      <c r="BE186" s="143">
        <f>IF(N186="základní",J186,0)</f>
        <v>6348.8</v>
      </c>
      <c r="BF186" s="143">
        <f>IF(N186="snížená",J186,0)</f>
        <v>0</v>
      </c>
      <c r="BG186" s="143">
        <f>IF(N186="zákl. přenesená",J186,0)</f>
        <v>0</v>
      </c>
      <c r="BH186" s="143">
        <f>IF(N186="sníž. přenesená",J186,0)</f>
        <v>0</v>
      </c>
      <c r="BI186" s="143">
        <f>IF(N186="nulová",J186,0)</f>
        <v>0</v>
      </c>
      <c r="BJ186" s="16" t="s">
        <v>85</v>
      </c>
      <c r="BK186" s="143">
        <f>ROUND(I186*H186,2)</f>
        <v>6348.8</v>
      </c>
      <c r="BL186" s="16" t="s">
        <v>169</v>
      </c>
      <c r="BM186" s="142" t="s">
        <v>3718</v>
      </c>
    </row>
    <row r="187" spans="2:65" s="1" customFormat="1" ht="19.5">
      <c r="B187" s="31"/>
      <c r="D187" s="144" t="s">
        <v>171</v>
      </c>
      <c r="F187" s="145" t="s">
        <v>3719</v>
      </c>
      <c r="I187" s="146"/>
      <c r="L187" s="31"/>
      <c r="M187" s="147"/>
      <c r="T187" s="55"/>
      <c r="AT187" s="16" t="s">
        <v>171</v>
      </c>
      <c r="AU187" s="16" t="s">
        <v>87</v>
      </c>
    </row>
    <row r="188" spans="2:65" s="12" customFormat="1">
      <c r="B188" s="148"/>
      <c r="D188" s="144" t="s">
        <v>178</v>
      </c>
      <c r="E188" s="149" t="s">
        <v>1</v>
      </c>
      <c r="F188" s="150" t="s">
        <v>3720</v>
      </c>
      <c r="H188" s="151">
        <v>1.984</v>
      </c>
      <c r="I188" s="152"/>
      <c r="L188" s="148"/>
      <c r="M188" s="153"/>
      <c r="T188" s="154"/>
      <c r="AT188" s="149" t="s">
        <v>178</v>
      </c>
      <c r="AU188" s="149" t="s">
        <v>87</v>
      </c>
      <c r="AV188" s="12" t="s">
        <v>87</v>
      </c>
      <c r="AW188" s="12" t="s">
        <v>33</v>
      </c>
      <c r="AX188" s="12" t="s">
        <v>77</v>
      </c>
      <c r="AY188" s="149" t="s">
        <v>161</v>
      </c>
    </row>
    <row r="189" spans="2:65" s="13" customFormat="1">
      <c r="B189" s="155"/>
      <c r="D189" s="144" t="s">
        <v>178</v>
      </c>
      <c r="E189" s="156" t="s">
        <v>1</v>
      </c>
      <c r="F189" s="157" t="s">
        <v>180</v>
      </c>
      <c r="H189" s="158">
        <v>1.984</v>
      </c>
      <c r="I189" s="159"/>
      <c r="L189" s="155"/>
      <c r="M189" s="160"/>
      <c r="T189" s="161"/>
      <c r="AT189" s="156" t="s">
        <v>178</v>
      </c>
      <c r="AU189" s="156" t="s">
        <v>87</v>
      </c>
      <c r="AV189" s="13" t="s">
        <v>169</v>
      </c>
      <c r="AW189" s="13" t="s">
        <v>33</v>
      </c>
      <c r="AX189" s="13" t="s">
        <v>85</v>
      </c>
      <c r="AY189" s="156" t="s">
        <v>161</v>
      </c>
    </row>
    <row r="190" spans="2:65" s="1" customFormat="1" ht="24.2" customHeight="1">
      <c r="B190" s="31"/>
      <c r="C190" s="131" t="s">
        <v>286</v>
      </c>
      <c r="D190" s="131" t="s">
        <v>164</v>
      </c>
      <c r="E190" s="132" t="s">
        <v>3721</v>
      </c>
      <c r="F190" s="133" t="s">
        <v>3722</v>
      </c>
      <c r="G190" s="134" t="s">
        <v>167</v>
      </c>
      <c r="H190" s="135">
        <v>4.2080000000000002</v>
      </c>
      <c r="I190" s="136">
        <v>3500</v>
      </c>
      <c r="J190" s="137">
        <f>ROUND(I190*H190,2)</f>
        <v>14728</v>
      </c>
      <c r="K190" s="133" t="s">
        <v>168</v>
      </c>
      <c r="L190" s="31"/>
      <c r="M190" s="138" t="s">
        <v>1</v>
      </c>
      <c r="N190" s="139" t="s">
        <v>42</v>
      </c>
      <c r="P190" s="140">
        <f>O190*H190</f>
        <v>0</v>
      </c>
      <c r="Q190" s="140">
        <v>2.5018699999999998</v>
      </c>
      <c r="R190" s="140">
        <f>Q190*H190</f>
        <v>10.527868959999999</v>
      </c>
      <c r="S190" s="140">
        <v>0</v>
      </c>
      <c r="T190" s="141">
        <f>S190*H190</f>
        <v>0</v>
      </c>
      <c r="AR190" s="142" t="s">
        <v>169</v>
      </c>
      <c r="AT190" s="142" t="s">
        <v>164</v>
      </c>
      <c r="AU190" s="142" t="s">
        <v>87</v>
      </c>
      <c r="AY190" s="16" t="s">
        <v>161</v>
      </c>
      <c r="BE190" s="143">
        <f>IF(N190="základní",J190,0)</f>
        <v>14728</v>
      </c>
      <c r="BF190" s="143">
        <f>IF(N190="snížená",J190,0)</f>
        <v>0</v>
      </c>
      <c r="BG190" s="143">
        <f>IF(N190="zákl. přenesená",J190,0)</f>
        <v>0</v>
      </c>
      <c r="BH190" s="143">
        <f>IF(N190="sníž. přenesená",J190,0)</f>
        <v>0</v>
      </c>
      <c r="BI190" s="143">
        <f>IF(N190="nulová",J190,0)</f>
        <v>0</v>
      </c>
      <c r="BJ190" s="16" t="s">
        <v>85</v>
      </c>
      <c r="BK190" s="143">
        <f>ROUND(I190*H190,2)</f>
        <v>14728</v>
      </c>
      <c r="BL190" s="16" t="s">
        <v>169</v>
      </c>
      <c r="BM190" s="142" t="s">
        <v>3723</v>
      </c>
    </row>
    <row r="191" spans="2:65" s="1" customFormat="1" ht="19.5">
      <c r="B191" s="31"/>
      <c r="D191" s="144" t="s">
        <v>171</v>
      </c>
      <c r="F191" s="145" t="s">
        <v>3666</v>
      </c>
      <c r="I191" s="146"/>
      <c r="L191" s="31"/>
      <c r="M191" s="147"/>
      <c r="T191" s="55"/>
      <c r="AT191" s="16" t="s">
        <v>171</v>
      </c>
      <c r="AU191" s="16" t="s">
        <v>87</v>
      </c>
    </row>
    <row r="192" spans="2:65" s="12" customFormat="1">
      <c r="B192" s="148"/>
      <c r="D192" s="144" t="s">
        <v>178</v>
      </c>
      <c r="E192" s="149" t="s">
        <v>1</v>
      </c>
      <c r="F192" s="150" t="s">
        <v>3724</v>
      </c>
      <c r="H192" s="151">
        <v>4.2080000000000002</v>
      </c>
      <c r="I192" s="152"/>
      <c r="L192" s="148"/>
      <c r="M192" s="153"/>
      <c r="T192" s="154"/>
      <c r="AT192" s="149" t="s">
        <v>178</v>
      </c>
      <c r="AU192" s="149" t="s">
        <v>87</v>
      </c>
      <c r="AV192" s="12" t="s">
        <v>87</v>
      </c>
      <c r="AW192" s="12" t="s">
        <v>33</v>
      </c>
      <c r="AX192" s="12" t="s">
        <v>77</v>
      </c>
      <c r="AY192" s="149" t="s">
        <v>161</v>
      </c>
    </row>
    <row r="193" spans="2:65" s="13" customFormat="1">
      <c r="B193" s="155"/>
      <c r="D193" s="144" t="s">
        <v>178</v>
      </c>
      <c r="E193" s="156" t="s">
        <v>1</v>
      </c>
      <c r="F193" s="157" t="s">
        <v>180</v>
      </c>
      <c r="H193" s="158">
        <v>4.2080000000000002</v>
      </c>
      <c r="I193" s="159"/>
      <c r="L193" s="155"/>
      <c r="M193" s="160"/>
      <c r="T193" s="161"/>
      <c r="AT193" s="156" t="s">
        <v>178</v>
      </c>
      <c r="AU193" s="156" t="s">
        <v>87</v>
      </c>
      <c r="AV193" s="13" t="s">
        <v>169</v>
      </c>
      <c r="AW193" s="13" t="s">
        <v>33</v>
      </c>
      <c r="AX193" s="13" t="s">
        <v>85</v>
      </c>
      <c r="AY193" s="156" t="s">
        <v>161</v>
      </c>
    </row>
    <row r="194" spans="2:65" s="1" customFormat="1" ht="16.5" customHeight="1">
      <c r="B194" s="31"/>
      <c r="C194" s="131" t="s">
        <v>290</v>
      </c>
      <c r="D194" s="131" t="s">
        <v>164</v>
      </c>
      <c r="E194" s="132" t="s">
        <v>659</v>
      </c>
      <c r="F194" s="133" t="s">
        <v>660</v>
      </c>
      <c r="G194" s="134" t="s">
        <v>175</v>
      </c>
      <c r="H194" s="135">
        <v>14.025</v>
      </c>
      <c r="I194" s="136">
        <v>562</v>
      </c>
      <c r="J194" s="137">
        <f>ROUND(I194*H194,2)</f>
        <v>7882.05</v>
      </c>
      <c r="K194" s="133" t="s">
        <v>168</v>
      </c>
      <c r="L194" s="31"/>
      <c r="M194" s="138" t="s">
        <v>1</v>
      </c>
      <c r="N194" s="139" t="s">
        <v>42</v>
      </c>
      <c r="P194" s="140">
        <f>O194*H194</f>
        <v>0</v>
      </c>
      <c r="Q194" s="140">
        <v>2.7499999999999998E-3</v>
      </c>
      <c r="R194" s="140">
        <f>Q194*H194</f>
        <v>3.8568749999999999E-2</v>
      </c>
      <c r="S194" s="140">
        <v>0</v>
      </c>
      <c r="T194" s="141">
        <f>S194*H194</f>
        <v>0</v>
      </c>
      <c r="AR194" s="142" t="s">
        <v>169</v>
      </c>
      <c r="AT194" s="142" t="s">
        <v>164</v>
      </c>
      <c r="AU194" s="142" t="s">
        <v>87</v>
      </c>
      <c r="AY194" s="16" t="s">
        <v>161</v>
      </c>
      <c r="BE194" s="143">
        <f>IF(N194="základní",J194,0)</f>
        <v>7882.05</v>
      </c>
      <c r="BF194" s="143">
        <f>IF(N194="snížená",J194,0)</f>
        <v>0</v>
      </c>
      <c r="BG194" s="143">
        <f>IF(N194="zákl. přenesená",J194,0)</f>
        <v>0</v>
      </c>
      <c r="BH194" s="143">
        <f>IF(N194="sníž. přenesená",J194,0)</f>
        <v>0</v>
      </c>
      <c r="BI194" s="143">
        <f>IF(N194="nulová",J194,0)</f>
        <v>0</v>
      </c>
      <c r="BJ194" s="16" t="s">
        <v>85</v>
      </c>
      <c r="BK194" s="143">
        <f>ROUND(I194*H194,2)</f>
        <v>7882.05</v>
      </c>
      <c r="BL194" s="16" t="s">
        <v>169</v>
      </c>
      <c r="BM194" s="142" t="s">
        <v>3725</v>
      </c>
    </row>
    <row r="195" spans="2:65" s="1" customFormat="1" ht="19.5">
      <c r="B195" s="31"/>
      <c r="D195" s="144" t="s">
        <v>171</v>
      </c>
      <c r="F195" s="145" t="s">
        <v>3666</v>
      </c>
      <c r="I195" s="146"/>
      <c r="L195" s="31"/>
      <c r="M195" s="147"/>
      <c r="T195" s="55"/>
      <c r="AT195" s="16" t="s">
        <v>171</v>
      </c>
      <c r="AU195" s="16" t="s">
        <v>87</v>
      </c>
    </row>
    <row r="196" spans="2:65" s="12" customFormat="1">
      <c r="B196" s="148"/>
      <c r="D196" s="144" t="s">
        <v>178</v>
      </c>
      <c r="E196" s="149" t="s">
        <v>1</v>
      </c>
      <c r="F196" s="150" t="s">
        <v>3726</v>
      </c>
      <c r="H196" s="151">
        <v>14.025</v>
      </c>
      <c r="I196" s="152"/>
      <c r="L196" s="148"/>
      <c r="M196" s="153"/>
      <c r="T196" s="154"/>
      <c r="AT196" s="149" t="s">
        <v>178</v>
      </c>
      <c r="AU196" s="149" t="s">
        <v>87</v>
      </c>
      <c r="AV196" s="12" t="s">
        <v>87</v>
      </c>
      <c r="AW196" s="12" t="s">
        <v>33</v>
      </c>
      <c r="AX196" s="12" t="s">
        <v>77</v>
      </c>
      <c r="AY196" s="149" t="s">
        <v>161</v>
      </c>
    </row>
    <row r="197" spans="2:65" s="13" customFormat="1">
      <c r="B197" s="155"/>
      <c r="D197" s="144" t="s">
        <v>178</v>
      </c>
      <c r="E197" s="156" t="s">
        <v>1</v>
      </c>
      <c r="F197" s="157" t="s">
        <v>180</v>
      </c>
      <c r="H197" s="158">
        <v>14.025</v>
      </c>
      <c r="I197" s="159"/>
      <c r="L197" s="155"/>
      <c r="M197" s="160"/>
      <c r="T197" s="161"/>
      <c r="AT197" s="156" t="s">
        <v>178</v>
      </c>
      <c r="AU197" s="156" t="s">
        <v>87</v>
      </c>
      <c r="AV197" s="13" t="s">
        <v>169</v>
      </c>
      <c r="AW197" s="13" t="s">
        <v>33</v>
      </c>
      <c r="AX197" s="13" t="s">
        <v>85</v>
      </c>
      <c r="AY197" s="156" t="s">
        <v>161</v>
      </c>
    </row>
    <row r="198" spans="2:65" s="1" customFormat="1" ht="21.75" customHeight="1">
      <c r="B198" s="31"/>
      <c r="C198" s="131" t="s">
        <v>294</v>
      </c>
      <c r="D198" s="131" t="s">
        <v>164</v>
      </c>
      <c r="E198" s="132" t="s">
        <v>663</v>
      </c>
      <c r="F198" s="133" t="s">
        <v>664</v>
      </c>
      <c r="G198" s="134" t="s">
        <v>175</v>
      </c>
      <c r="H198" s="135">
        <v>14.025</v>
      </c>
      <c r="I198" s="136">
        <v>150</v>
      </c>
      <c r="J198" s="137">
        <f>ROUND(I198*H198,2)</f>
        <v>2103.75</v>
      </c>
      <c r="K198" s="133" t="s">
        <v>168</v>
      </c>
      <c r="L198" s="31"/>
      <c r="M198" s="138" t="s">
        <v>1</v>
      </c>
      <c r="N198" s="139" t="s">
        <v>42</v>
      </c>
      <c r="P198" s="140">
        <f>O198*H198</f>
        <v>0</v>
      </c>
      <c r="Q198" s="140">
        <v>0</v>
      </c>
      <c r="R198" s="140">
        <f>Q198*H198</f>
        <v>0</v>
      </c>
      <c r="S198" s="140">
        <v>0</v>
      </c>
      <c r="T198" s="141">
        <f>S198*H198</f>
        <v>0</v>
      </c>
      <c r="AR198" s="142" t="s">
        <v>169</v>
      </c>
      <c r="AT198" s="142" t="s">
        <v>164</v>
      </c>
      <c r="AU198" s="142" t="s">
        <v>87</v>
      </c>
      <c r="AY198" s="16" t="s">
        <v>161</v>
      </c>
      <c r="BE198" s="143">
        <f>IF(N198="základní",J198,0)</f>
        <v>2103.75</v>
      </c>
      <c r="BF198" s="143">
        <f>IF(N198="snížená",J198,0)</f>
        <v>0</v>
      </c>
      <c r="BG198" s="143">
        <f>IF(N198="zákl. přenesená",J198,0)</f>
        <v>0</v>
      </c>
      <c r="BH198" s="143">
        <f>IF(N198="sníž. přenesená",J198,0)</f>
        <v>0</v>
      </c>
      <c r="BI198" s="143">
        <f>IF(N198="nulová",J198,0)</f>
        <v>0</v>
      </c>
      <c r="BJ198" s="16" t="s">
        <v>85</v>
      </c>
      <c r="BK198" s="143">
        <f>ROUND(I198*H198,2)</f>
        <v>2103.75</v>
      </c>
      <c r="BL198" s="16" t="s">
        <v>169</v>
      </c>
      <c r="BM198" s="142" t="s">
        <v>3727</v>
      </c>
    </row>
    <row r="199" spans="2:65" s="1" customFormat="1" ht="21.75" customHeight="1">
      <c r="B199" s="31"/>
      <c r="C199" s="131" t="s">
        <v>298</v>
      </c>
      <c r="D199" s="131" t="s">
        <v>164</v>
      </c>
      <c r="E199" s="132" t="s">
        <v>3728</v>
      </c>
      <c r="F199" s="133" t="s">
        <v>3729</v>
      </c>
      <c r="G199" s="134" t="s">
        <v>352</v>
      </c>
      <c r="H199" s="135">
        <v>0.224</v>
      </c>
      <c r="I199" s="136">
        <v>30000</v>
      </c>
      <c r="J199" s="137">
        <f>ROUND(I199*H199,2)</f>
        <v>6720</v>
      </c>
      <c r="K199" s="133" t="s">
        <v>168</v>
      </c>
      <c r="L199" s="31"/>
      <c r="M199" s="138" t="s">
        <v>1</v>
      </c>
      <c r="N199" s="139" t="s">
        <v>42</v>
      </c>
      <c r="P199" s="140">
        <f>O199*H199</f>
        <v>0</v>
      </c>
      <c r="Q199" s="140">
        <v>1.06277</v>
      </c>
      <c r="R199" s="140">
        <f>Q199*H199</f>
        <v>0.23806047999999999</v>
      </c>
      <c r="S199" s="140">
        <v>0</v>
      </c>
      <c r="T199" s="141">
        <f>S199*H199</f>
        <v>0</v>
      </c>
      <c r="AR199" s="142" t="s">
        <v>169</v>
      </c>
      <c r="AT199" s="142" t="s">
        <v>164</v>
      </c>
      <c r="AU199" s="142" t="s">
        <v>87</v>
      </c>
      <c r="AY199" s="16" t="s">
        <v>161</v>
      </c>
      <c r="BE199" s="143">
        <f>IF(N199="základní",J199,0)</f>
        <v>6720</v>
      </c>
      <c r="BF199" s="143">
        <f>IF(N199="snížená",J199,0)</f>
        <v>0</v>
      </c>
      <c r="BG199" s="143">
        <f>IF(N199="zákl. přenesená",J199,0)</f>
        <v>0</v>
      </c>
      <c r="BH199" s="143">
        <f>IF(N199="sníž. přenesená",J199,0)</f>
        <v>0</v>
      </c>
      <c r="BI199" s="143">
        <f>IF(N199="nulová",J199,0)</f>
        <v>0</v>
      </c>
      <c r="BJ199" s="16" t="s">
        <v>85</v>
      </c>
      <c r="BK199" s="143">
        <f>ROUND(I199*H199,2)</f>
        <v>6720</v>
      </c>
      <c r="BL199" s="16" t="s">
        <v>169</v>
      </c>
      <c r="BM199" s="142" t="s">
        <v>3730</v>
      </c>
    </row>
    <row r="200" spans="2:65" s="1" customFormat="1" ht="19.5">
      <c r="B200" s="31"/>
      <c r="D200" s="144" t="s">
        <v>171</v>
      </c>
      <c r="F200" s="145" t="s">
        <v>3666</v>
      </c>
      <c r="I200" s="146"/>
      <c r="L200" s="31"/>
      <c r="M200" s="147"/>
      <c r="T200" s="55"/>
      <c r="AT200" s="16" t="s">
        <v>171</v>
      </c>
      <c r="AU200" s="16" t="s">
        <v>87</v>
      </c>
    </row>
    <row r="201" spans="2:65" s="12" customFormat="1">
      <c r="B201" s="148"/>
      <c r="D201" s="144" t="s">
        <v>178</v>
      </c>
      <c r="E201" s="149" t="s">
        <v>1</v>
      </c>
      <c r="F201" s="150" t="s">
        <v>3731</v>
      </c>
      <c r="H201" s="151">
        <v>0.224</v>
      </c>
      <c r="I201" s="152"/>
      <c r="L201" s="148"/>
      <c r="M201" s="153"/>
      <c r="T201" s="154"/>
      <c r="AT201" s="149" t="s">
        <v>178</v>
      </c>
      <c r="AU201" s="149" t="s">
        <v>87</v>
      </c>
      <c r="AV201" s="12" t="s">
        <v>87</v>
      </c>
      <c r="AW201" s="12" t="s">
        <v>33</v>
      </c>
      <c r="AX201" s="12" t="s">
        <v>77</v>
      </c>
      <c r="AY201" s="149" t="s">
        <v>161</v>
      </c>
    </row>
    <row r="202" spans="2:65" s="13" customFormat="1">
      <c r="B202" s="155"/>
      <c r="D202" s="144" t="s">
        <v>178</v>
      </c>
      <c r="E202" s="156" t="s">
        <v>1</v>
      </c>
      <c r="F202" s="157" t="s">
        <v>180</v>
      </c>
      <c r="H202" s="158">
        <v>0.224</v>
      </c>
      <c r="I202" s="159"/>
      <c r="L202" s="155"/>
      <c r="M202" s="160"/>
      <c r="T202" s="161"/>
      <c r="AT202" s="156" t="s">
        <v>178</v>
      </c>
      <c r="AU202" s="156" t="s">
        <v>87</v>
      </c>
      <c r="AV202" s="13" t="s">
        <v>169</v>
      </c>
      <c r="AW202" s="13" t="s">
        <v>33</v>
      </c>
      <c r="AX202" s="13" t="s">
        <v>85</v>
      </c>
      <c r="AY202" s="156" t="s">
        <v>161</v>
      </c>
    </row>
    <row r="203" spans="2:65" s="11" customFormat="1" ht="22.9" customHeight="1">
      <c r="B203" s="119"/>
      <c r="D203" s="120" t="s">
        <v>76</v>
      </c>
      <c r="E203" s="129" t="s">
        <v>181</v>
      </c>
      <c r="F203" s="129" t="s">
        <v>671</v>
      </c>
      <c r="I203" s="122"/>
      <c r="J203" s="130">
        <f>BK203</f>
        <v>40333.75</v>
      </c>
      <c r="L203" s="119"/>
      <c r="M203" s="124"/>
      <c r="P203" s="125">
        <f>SUM(P204:P214)</f>
        <v>0</v>
      </c>
      <c r="R203" s="125">
        <f>SUM(R204:R214)</f>
        <v>5.7303964000000001</v>
      </c>
      <c r="T203" s="126">
        <f>SUM(T204:T214)</f>
        <v>0</v>
      </c>
      <c r="AR203" s="120" t="s">
        <v>85</v>
      </c>
      <c r="AT203" s="127" t="s">
        <v>76</v>
      </c>
      <c r="AU203" s="127" t="s">
        <v>85</v>
      </c>
      <c r="AY203" s="120" t="s">
        <v>161</v>
      </c>
      <c r="BK203" s="128">
        <f>SUM(BK204:BK214)</f>
        <v>40333.75</v>
      </c>
    </row>
    <row r="204" spans="2:65" s="1" customFormat="1" ht="24.2" customHeight="1">
      <c r="B204" s="31"/>
      <c r="C204" s="131" t="s">
        <v>303</v>
      </c>
      <c r="D204" s="131" t="s">
        <v>164</v>
      </c>
      <c r="E204" s="132" t="s">
        <v>3732</v>
      </c>
      <c r="F204" s="133" t="s">
        <v>3733</v>
      </c>
      <c r="G204" s="134" t="s">
        <v>267</v>
      </c>
      <c r="H204" s="135">
        <v>32</v>
      </c>
      <c r="I204" s="136">
        <v>410</v>
      </c>
      <c r="J204" s="137">
        <f>ROUND(I204*H204,2)</f>
        <v>13120</v>
      </c>
      <c r="K204" s="133" t="s">
        <v>168</v>
      </c>
      <c r="L204" s="31"/>
      <c r="M204" s="138" t="s">
        <v>1</v>
      </c>
      <c r="N204" s="139" t="s">
        <v>42</v>
      </c>
      <c r="P204" s="140">
        <f>O204*H204</f>
        <v>0</v>
      </c>
      <c r="Q204" s="140">
        <v>0.17488999999999999</v>
      </c>
      <c r="R204" s="140">
        <f>Q204*H204</f>
        <v>5.5964799999999997</v>
      </c>
      <c r="S204" s="140">
        <v>0</v>
      </c>
      <c r="T204" s="141">
        <f>S204*H204</f>
        <v>0</v>
      </c>
      <c r="AR204" s="142" t="s">
        <v>169</v>
      </c>
      <c r="AT204" s="142" t="s">
        <v>164</v>
      </c>
      <c r="AU204" s="142" t="s">
        <v>87</v>
      </c>
      <c r="AY204" s="16" t="s">
        <v>161</v>
      </c>
      <c r="BE204" s="143">
        <f>IF(N204="základní",J204,0)</f>
        <v>13120</v>
      </c>
      <c r="BF204" s="143">
        <f>IF(N204="snížená",J204,0)</f>
        <v>0</v>
      </c>
      <c r="BG204" s="143">
        <f>IF(N204="zákl. přenesená",J204,0)</f>
        <v>0</v>
      </c>
      <c r="BH204" s="143">
        <f>IF(N204="sníž. přenesená",J204,0)</f>
        <v>0</v>
      </c>
      <c r="BI204" s="143">
        <f>IF(N204="nulová",J204,0)</f>
        <v>0</v>
      </c>
      <c r="BJ204" s="16" t="s">
        <v>85</v>
      </c>
      <c r="BK204" s="143">
        <f>ROUND(I204*H204,2)</f>
        <v>13120</v>
      </c>
      <c r="BL204" s="16" t="s">
        <v>169</v>
      </c>
      <c r="BM204" s="142" t="s">
        <v>3734</v>
      </c>
    </row>
    <row r="205" spans="2:65" s="1" customFormat="1" ht="19.5">
      <c r="B205" s="31"/>
      <c r="D205" s="144" t="s">
        <v>171</v>
      </c>
      <c r="F205" s="145" t="s">
        <v>3719</v>
      </c>
      <c r="I205" s="146"/>
      <c r="L205" s="31"/>
      <c r="M205" s="147"/>
      <c r="T205" s="55"/>
      <c r="AT205" s="16" t="s">
        <v>171</v>
      </c>
      <c r="AU205" s="16" t="s">
        <v>87</v>
      </c>
    </row>
    <row r="206" spans="2:65" s="1" customFormat="1" ht="24.2" customHeight="1">
      <c r="B206" s="31"/>
      <c r="C206" s="173" t="s">
        <v>307</v>
      </c>
      <c r="D206" s="173" t="s">
        <v>614</v>
      </c>
      <c r="E206" s="174" t="s">
        <v>3735</v>
      </c>
      <c r="F206" s="175" t="s">
        <v>3736</v>
      </c>
      <c r="G206" s="176" t="s">
        <v>267</v>
      </c>
      <c r="H206" s="177">
        <v>20</v>
      </c>
      <c r="I206" s="136">
        <v>400</v>
      </c>
      <c r="J206" s="178">
        <f>ROUND(I206*H206,2)</f>
        <v>8000</v>
      </c>
      <c r="K206" s="175" t="s">
        <v>1</v>
      </c>
      <c r="L206" s="179"/>
      <c r="M206" s="180" t="s">
        <v>1</v>
      </c>
      <c r="N206" s="181" t="s">
        <v>42</v>
      </c>
      <c r="P206" s="140">
        <f>O206*H206</f>
        <v>0</v>
      </c>
      <c r="Q206" s="140">
        <v>2.3999999999999998E-3</v>
      </c>
      <c r="R206" s="140">
        <f>Q206*H206</f>
        <v>4.7999999999999994E-2</v>
      </c>
      <c r="S206" s="140">
        <v>0</v>
      </c>
      <c r="T206" s="141">
        <f>S206*H206</f>
        <v>0</v>
      </c>
      <c r="AR206" s="142" t="s">
        <v>204</v>
      </c>
      <c r="AT206" s="142" t="s">
        <v>614</v>
      </c>
      <c r="AU206" s="142" t="s">
        <v>87</v>
      </c>
      <c r="AY206" s="16" t="s">
        <v>161</v>
      </c>
      <c r="BE206" s="143">
        <f>IF(N206="základní",J206,0)</f>
        <v>8000</v>
      </c>
      <c r="BF206" s="143">
        <f>IF(N206="snížená",J206,0)</f>
        <v>0</v>
      </c>
      <c r="BG206" s="143">
        <f>IF(N206="zákl. přenesená",J206,0)</f>
        <v>0</v>
      </c>
      <c r="BH206" s="143">
        <f>IF(N206="sníž. přenesená",J206,0)</f>
        <v>0</v>
      </c>
      <c r="BI206" s="143">
        <f>IF(N206="nulová",J206,0)</f>
        <v>0</v>
      </c>
      <c r="BJ206" s="16" t="s">
        <v>85</v>
      </c>
      <c r="BK206" s="143">
        <f>ROUND(I206*H206,2)</f>
        <v>8000</v>
      </c>
      <c r="BL206" s="16" t="s">
        <v>169</v>
      </c>
      <c r="BM206" s="142" t="s">
        <v>3737</v>
      </c>
    </row>
    <row r="207" spans="2:65" s="1" customFormat="1" ht="24.2" customHeight="1">
      <c r="B207" s="31"/>
      <c r="C207" s="173" t="s">
        <v>312</v>
      </c>
      <c r="D207" s="173" t="s">
        <v>614</v>
      </c>
      <c r="E207" s="174" t="s">
        <v>3738</v>
      </c>
      <c r="F207" s="175" t="s">
        <v>3739</v>
      </c>
      <c r="G207" s="176" t="s">
        <v>267</v>
      </c>
      <c r="H207" s="177">
        <v>12</v>
      </c>
      <c r="I207" s="136">
        <v>500</v>
      </c>
      <c r="J207" s="178">
        <f>ROUND(I207*H207,2)</f>
        <v>6000</v>
      </c>
      <c r="K207" s="175" t="s">
        <v>1</v>
      </c>
      <c r="L207" s="179"/>
      <c r="M207" s="180" t="s">
        <v>1</v>
      </c>
      <c r="N207" s="181" t="s">
        <v>42</v>
      </c>
      <c r="P207" s="140">
        <f>O207*H207</f>
        <v>0</v>
      </c>
      <c r="Q207" s="140">
        <v>2E-3</v>
      </c>
      <c r="R207" s="140">
        <f>Q207*H207</f>
        <v>2.4E-2</v>
      </c>
      <c r="S207" s="140">
        <v>0</v>
      </c>
      <c r="T207" s="141">
        <f>S207*H207</f>
        <v>0</v>
      </c>
      <c r="AR207" s="142" t="s">
        <v>204</v>
      </c>
      <c r="AT207" s="142" t="s">
        <v>614</v>
      </c>
      <c r="AU207" s="142" t="s">
        <v>87</v>
      </c>
      <c r="AY207" s="16" t="s">
        <v>161</v>
      </c>
      <c r="BE207" s="143">
        <f>IF(N207="základní",J207,0)</f>
        <v>6000</v>
      </c>
      <c r="BF207" s="143">
        <f>IF(N207="snížená",J207,0)</f>
        <v>0</v>
      </c>
      <c r="BG207" s="143">
        <f>IF(N207="zákl. přenesená",J207,0)</f>
        <v>0</v>
      </c>
      <c r="BH207" s="143">
        <f>IF(N207="sníž. přenesená",J207,0)</f>
        <v>0</v>
      </c>
      <c r="BI207" s="143">
        <f>IF(N207="nulová",J207,0)</f>
        <v>0</v>
      </c>
      <c r="BJ207" s="16" t="s">
        <v>85</v>
      </c>
      <c r="BK207" s="143">
        <f>ROUND(I207*H207,2)</f>
        <v>6000</v>
      </c>
      <c r="BL207" s="16" t="s">
        <v>169</v>
      </c>
      <c r="BM207" s="142" t="s">
        <v>3740</v>
      </c>
    </row>
    <row r="208" spans="2:65" s="1" customFormat="1" ht="24.2" customHeight="1">
      <c r="B208" s="31"/>
      <c r="C208" s="131" t="s">
        <v>317</v>
      </c>
      <c r="D208" s="131" t="s">
        <v>164</v>
      </c>
      <c r="E208" s="132" t="s">
        <v>3741</v>
      </c>
      <c r="F208" s="133" t="s">
        <v>3742</v>
      </c>
      <c r="G208" s="134" t="s">
        <v>207</v>
      </c>
      <c r="H208" s="135">
        <v>49.14</v>
      </c>
      <c r="I208" s="136">
        <v>103</v>
      </c>
      <c r="J208" s="137">
        <f>ROUND(I208*H208,2)</f>
        <v>5061.42</v>
      </c>
      <c r="K208" s="133" t="s">
        <v>168</v>
      </c>
      <c r="L208" s="31"/>
      <c r="M208" s="138" t="s">
        <v>1</v>
      </c>
      <c r="N208" s="139" t="s">
        <v>42</v>
      </c>
      <c r="P208" s="140">
        <f>O208*H208</f>
        <v>0</v>
      </c>
      <c r="Q208" s="140">
        <v>0</v>
      </c>
      <c r="R208" s="140">
        <f>Q208*H208</f>
        <v>0</v>
      </c>
      <c r="S208" s="140">
        <v>0</v>
      </c>
      <c r="T208" s="141">
        <f>S208*H208</f>
        <v>0</v>
      </c>
      <c r="AR208" s="142" t="s">
        <v>169</v>
      </c>
      <c r="AT208" s="142" t="s">
        <v>164</v>
      </c>
      <c r="AU208" s="142" t="s">
        <v>87</v>
      </c>
      <c r="AY208" s="16" t="s">
        <v>161</v>
      </c>
      <c r="BE208" s="143">
        <f>IF(N208="základní",J208,0)</f>
        <v>5061.42</v>
      </c>
      <c r="BF208" s="143">
        <f>IF(N208="snížená",J208,0)</f>
        <v>0</v>
      </c>
      <c r="BG208" s="143">
        <f>IF(N208="zákl. přenesená",J208,0)</f>
        <v>0</v>
      </c>
      <c r="BH208" s="143">
        <f>IF(N208="sníž. přenesená",J208,0)</f>
        <v>0</v>
      </c>
      <c r="BI208" s="143">
        <f>IF(N208="nulová",J208,0)</f>
        <v>0</v>
      </c>
      <c r="BJ208" s="16" t="s">
        <v>85</v>
      </c>
      <c r="BK208" s="143">
        <f>ROUND(I208*H208,2)</f>
        <v>5061.42</v>
      </c>
      <c r="BL208" s="16" t="s">
        <v>169</v>
      </c>
      <c r="BM208" s="142" t="s">
        <v>3743</v>
      </c>
    </row>
    <row r="209" spans="2:65" s="1" customFormat="1" ht="19.5">
      <c r="B209" s="31"/>
      <c r="D209" s="144" t="s">
        <v>171</v>
      </c>
      <c r="F209" s="145" t="s">
        <v>3719</v>
      </c>
      <c r="I209" s="146"/>
      <c r="L209" s="31"/>
      <c r="M209" s="147"/>
      <c r="T209" s="55"/>
      <c r="AT209" s="16" t="s">
        <v>171</v>
      </c>
      <c r="AU209" s="16" t="s">
        <v>87</v>
      </c>
    </row>
    <row r="210" spans="2:65" s="12" customFormat="1">
      <c r="B210" s="148"/>
      <c r="D210" s="144" t="s">
        <v>178</v>
      </c>
      <c r="E210" s="149" t="s">
        <v>1</v>
      </c>
      <c r="F210" s="150" t="s">
        <v>3744</v>
      </c>
      <c r="H210" s="151">
        <v>49.14</v>
      </c>
      <c r="I210" s="152"/>
      <c r="L210" s="148"/>
      <c r="M210" s="153"/>
      <c r="T210" s="154"/>
      <c r="AT210" s="149" t="s">
        <v>178</v>
      </c>
      <c r="AU210" s="149" t="s">
        <v>87</v>
      </c>
      <c r="AV210" s="12" t="s">
        <v>87</v>
      </c>
      <c r="AW210" s="12" t="s">
        <v>33</v>
      </c>
      <c r="AX210" s="12" t="s">
        <v>77</v>
      </c>
      <c r="AY210" s="149" t="s">
        <v>161</v>
      </c>
    </row>
    <row r="211" spans="2:65" s="13" customFormat="1">
      <c r="B211" s="155"/>
      <c r="D211" s="144" t="s">
        <v>178</v>
      </c>
      <c r="E211" s="156" t="s">
        <v>1</v>
      </c>
      <c r="F211" s="157" t="s">
        <v>180</v>
      </c>
      <c r="H211" s="158">
        <v>49.14</v>
      </c>
      <c r="I211" s="159"/>
      <c r="L211" s="155"/>
      <c r="M211" s="160"/>
      <c r="T211" s="161"/>
      <c r="AT211" s="156" t="s">
        <v>178</v>
      </c>
      <c r="AU211" s="156" t="s">
        <v>87</v>
      </c>
      <c r="AV211" s="13" t="s">
        <v>169</v>
      </c>
      <c r="AW211" s="13" t="s">
        <v>33</v>
      </c>
      <c r="AX211" s="13" t="s">
        <v>85</v>
      </c>
      <c r="AY211" s="156" t="s">
        <v>161</v>
      </c>
    </row>
    <row r="212" spans="2:65" s="1" customFormat="1" ht="24.2" customHeight="1">
      <c r="B212" s="31"/>
      <c r="C212" s="173" t="s">
        <v>323</v>
      </c>
      <c r="D212" s="173" t="s">
        <v>614</v>
      </c>
      <c r="E212" s="174" t="s">
        <v>3745</v>
      </c>
      <c r="F212" s="175" t="s">
        <v>3746</v>
      </c>
      <c r="G212" s="176" t="s">
        <v>207</v>
      </c>
      <c r="H212" s="177">
        <v>51.597000000000001</v>
      </c>
      <c r="I212" s="136">
        <v>158</v>
      </c>
      <c r="J212" s="178">
        <f>ROUND(I212*H212,2)</f>
        <v>8152.33</v>
      </c>
      <c r="K212" s="175" t="s">
        <v>168</v>
      </c>
      <c r="L212" s="179"/>
      <c r="M212" s="180" t="s">
        <v>1</v>
      </c>
      <c r="N212" s="181" t="s">
        <v>42</v>
      </c>
      <c r="P212" s="140">
        <f>O212*H212</f>
        <v>0</v>
      </c>
      <c r="Q212" s="140">
        <v>1.1999999999999999E-3</v>
      </c>
      <c r="R212" s="140">
        <f>Q212*H212</f>
        <v>6.1916399999999996E-2</v>
      </c>
      <c r="S212" s="140">
        <v>0</v>
      </c>
      <c r="T212" s="141">
        <f>S212*H212</f>
        <v>0</v>
      </c>
      <c r="AR212" s="142" t="s">
        <v>204</v>
      </c>
      <c r="AT212" s="142" t="s">
        <v>614</v>
      </c>
      <c r="AU212" s="142" t="s">
        <v>87</v>
      </c>
      <c r="AY212" s="16" t="s">
        <v>161</v>
      </c>
      <c r="BE212" s="143">
        <f>IF(N212="základní",J212,0)</f>
        <v>8152.33</v>
      </c>
      <c r="BF212" s="143">
        <f>IF(N212="snížená",J212,0)</f>
        <v>0</v>
      </c>
      <c r="BG212" s="143">
        <f>IF(N212="zákl. přenesená",J212,0)</f>
        <v>0</v>
      </c>
      <c r="BH212" s="143">
        <f>IF(N212="sníž. přenesená",J212,0)</f>
        <v>0</v>
      </c>
      <c r="BI212" s="143">
        <f>IF(N212="nulová",J212,0)</f>
        <v>0</v>
      </c>
      <c r="BJ212" s="16" t="s">
        <v>85</v>
      </c>
      <c r="BK212" s="143">
        <f>ROUND(I212*H212,2)</f>
        <v>8152.33</v>
      </c>
      <c r="BL212" s="16" t="s">
        <v>169</v>
      </c>
      <c r="BM212" s="142" t="s">
        <v>3747</v>
      </c>
    </row>
    <row r="213" spans="2:65" s="12" customFormat="1">
      <c r="B213" s="148"/>
      <c r="D213" s="144" t="s">
        <v>178</v>
      </c>
      <c r="E213" s="149" t="s">
        <v>1</v>
      </c>
      <c r="F213" s="150" t="s">
        <v>3748</v>
      </c>
      <c r="H213" s="151">
        <v>51.597000000000001</v>
      </c>
      <c r="I213" s="152"/>
      <c r="L213" s="148"/>
      <c r="M213" s="153"/>
      <c r="T213" s="154"/>
      <c r="AT213" s="149" t="s">
        <v>178</v>
      </c>
      <c r="AU213" s="149" t="s">
        <v>87</v>
      </c>
      <c r="AV213" s="12" t="s">
        <v>87</v>
      </c>
      <c r="AW213" s="12" t="s">
        <v>33</v>
      </c>
      <c r="AX213" s="12" t="s">
        <v>77</v>
      </c>
      <c r="AY213" s="149" t="s">
        <v>161</v>
      </c>
    </row>
    <row r="214" spans="2:65" s="13" customFormat="1">
      <c r="B214" s="155"/>
      <c r="D214" s="144" t="s">
        <v>178</v>
      </c>
      <c r="E214" s="156" t="s">
        <v>1</v>
      </c>
      <c r="F214" s="157" t="s">
        <v>180</v>
      </c>
      <c r="H214" s="158">
        <v>51.597000000000001</v>
      </c>
      <c r="I214" s="159"/>
      <c r="L214" s="155"/>
      <c r="M214" s="160"/>
      <c r="T214" s="161"/>
      <c r="AT214" s="156" t="s">
        <v>178</v>
      </c>
      <c r="AU214" s="156" t="s">
        <v>87</v>
      </c>
      <c r="AV214" s="13" t="s">
        <v>169</v>
      </c>
      <c r="AW214" s="13" t="s">
        <v>33</v>
      </c>
      <c r="AX214" s="13" t="s">
        <v>85</v>
      </c>
      <c r="AY214" s="156" t="s">
        <v>161</v>
      </c>
    </row>
    <row r="215" spans="2:65" s="11" customFormat="1" ht="22.9" customHeight="1">
      <c r="B215" s="119"/>
      <c r="D215" s="120" t="s">
        <v>76</v>
      </c>
      <c r="E215" s="129" t="s">
        <v>190</v>
      </c>
      <c r="F215" s="129" t="s">
        <v>3749</v>
      </c>
      <c r="I215" s="122"/>
      <c r="J215" s="130">
        <f>BK215</f>
        <v>579149.71000000008</v>
      </c>
      <c r="L215" s="119"/>
      <c r="M215" s="124"/>
      <c r="P215" s="125">
        <f>SUM(P216:P251)</f>
        <v>0</v>
      </c>
      <c r="R215" s="125">
        <f>SUM(R216:R251)</f>
        <v>256.416538</v>
      </c>
      <c r="T215" s="126">
        <f>SUM(T216:T251)</f>
        <v>0</v>
      </c>
      <c r="AR215" s="120" t="s">
        <v>85</v>
      </c>
      <c r="AT215" s="127" t="s">
        <v>76</v>
      </c>
      <c r="AU215" s="127" t="s">
        <v>85</v>
      </c>
      <c r="AY215" s="120" t="s">
        <v>161</v>
      </c>
      <c r="BK215" s="128">
        <f>SUM(BK216:BK251)</f>
        <v>579149.71000000008</v>
      </c>
    </row>
    <row r="216" spans="2:65" s="1" customFormat="1" ht="21.75" customHeight="1">
      <c r="B216" s="31"/>
      <c r="C216" s="131" t="s">
        <v>329</v>
      </c>
      <c r="D216" s="131" t="s">
        <v>164</v>
      </c>
      <c r="E216" s="132" t="s">
        <v>3750</v>
      </c>
      <c r="F216" s="133" t="s">
        <v>3751</v>
      </c>
      <c r="G216" s="134" t="s">
        <v>175</v>
      </c>
      <c r="H216" s="135">
        <v>346.88</v>
      </c>
      <c r="I216" s="136">
        <v>36.4</v>
      </c>
      <c r="J216" s="137">
        <f>ROUND(I216*H216,2)</f>
        <v>12626.43</v>
      </c>
      <c r="K216" s="133" t="s">
        <v>168</v>
      </c>
      <c r="L216" s="31"/>
      <c r="M216" s="138" t="s">
        <v>1</v>
      </c>
      <c r="N216" s="139" t="s">
        <v>42</v>
      </c>
      <c r="P216" s="140">
        <f>O216*H216</f>
        <v>0</v>
      </c>
      <c r="Q216" s="140">
        <v>0</v>
      </c>
      <c r="R216" s="140">
        <f>Q216*H216</f>
        <v>0</v>
      </c>
      <c r="S216" s="140">
        <v>0</v>
      </c>
      <c r="T216" s="141">
        <f>S216*H216</f>
        <v>0</v>
      </c>
      <c r="AR216" s="142" t="s">
        <v>169</v>
      </c>
      <c r="AT216" s="142" t="s">
        <v>164</v>
      </c>
      <c r="AU216" s="142" t="s">
        <v>87</v>
      </c>
      <c r="AY216" s="16" t="s">
        <v>161</v>
      </c>
      <c r="BE216" s="143">
        <f>IF(N216="základní",J216,0)</f>
        <v>12626.43</v>
      </c>
      <c r="BF216" s="143">
        <f>IF(N216="snížená",J216,0)</f>
        <v>0</v>
      </c>
      <c r="BG216" s="143">
        <f>IF(N216="zákl. přenesená",J216,0)</f>
        <v>0</v>
      </c>
      <c r="BH216" s="143">
        <f>IF(N216="sníž. přenesená",J216,0)</f>
        <v>0</v>
      </c>
      <c r="BI216" s="143">
        <f>IF(N216="nulová",J216,0)</f>
        <v>0</v>
      </c>
      <c r="BJ216" s="16" t="s">
        <v>85</v>
      </c>
      <c r="BK216" s="143">
        <f>ROUND(I216*H216,2)</f>
        <v>12626.43</v>
      </c>
      <c r="BL216" s="16" t="s">
        <v>169</v>
      </c>
      <c r="BM216" s="142" t="s">
        <v>3752</v>
      </c>
    </row>
    <row r="217" spans="2:65" s="1" customFormat="1" ht="29.25">
      <c r="B217" s="31"/>
      <c r="D217" s="144" t="s">
        <v>171</v>
      </c>
      <c r="F217" s="145" t="s">
        <v>3753</v>
      </c>
      <c r="I217" s="146"/>
      <c r="L217" s="31"/>
      <c r="M217" s="147"/>
      <c r="T217" s="55"/>
      <c r="AT217" s="16" t="s">
        <v>171</v>
      </c>
      <c r="AU217" s="16" t="s">
        <v>87</v>
      </c>
    </row>
    <row r="218" spans="2:65" s="12" customFormat="1">
      <c r="B218" s="148"/>
      <c r="D218" s="144" t="s">
        <v>178</v>
      </c>
      <c r="E218" s="149" t="s">
        <v>1</v>
      </c>
      <c r="F218" s="150" t="s">
        <v>3754</v>
      </c>
      <c r="H218" s="151">
        <v>346.88</v>
      </c>
      <c r="I218" s="152"/>
      <c r="L218" s="148"/>
      <c r="M218" s="153"/>
      <c r="T218" s="154"/>
      <c r="AT218" s="149" t="s">
        <v>178</v>
      </c>
      <c r="AU218" s="149" t="s">
        <v>87</v>
      </c>
      <c r="AV218" s="12" t="s">
        <v>87</v>
      </c>
      <c r="AW218" s="12" t="s">
        <v>33</v>
      </c>
      <c r="AX218" s="12" t="s">
        <v>77</v>
      </c>
      <c r="AY218" s="149" t="s">
        <v>161</v>
      </c>
    </row>
    <row r="219" spans="2:65" s="13" customFormat="1">
      <c r="B219" s="155"/>
      <c r="D219" s="144" t="s">
        <v>178</v>
      </c>
      <c r="E219" s="156" t="s">
        <v>1</v>
      </c>
      <c r="F219" s="157" t="s">
        <v>180</v>
      </c>
      <c r="H219" s="158">
        <v>346.88</v>
      </c>
      <c r="I219" s="159"/>
      <c r="L219" s="155"/>
      <c r="M219" s="160"/>
      <c r="T219" s="161"/>
      <c r="AT219" s="156" t="s">
        <v>178</v>
      </c>
      <c r="AU219" s="156" t="s">
        <v>87</v>
      </c>
      <c r="AV219" s="13" t="s">
        <v>169</v>
      </c>
      <c r="AW219" s="13" t="s">
        <v>33</v>
      </c>
      <c r="AX219" s="13" t="s">
        <v>85</v>
      </c>
      <c r="AY219" s="156" t="s">
        <v>161</v>
      </c>
    </row>
    <row r="220" spans="2:65" s="1" customFormat="1" ht="16.5" customHeight="1">
      <c r="B220" s="31"/>
      <c r="C220" s="173" t="s">
        <v>337</v>
      </c>
      <c r="D220" s="173" t="s">
        <v>614</v>
      </c>
      <c r="E220" s="174" t="s">
        <v>3755</v>
      </c>
      <c r="F220" s="175" t="s">
        <v>3756</v>
      </c>
      <c r="G220" s="176" t="s">
        <v>352</v>
      </c>
      <c r="H220" s="177">
        <v>156</v>
      </c>
      <c r="I220" s="136">
        <v>300</v>
      </c>
      <c r="J220" s="178">
        <f>ROUND(I220*H220,2)</f>
        <v>46800</v>
      </c>
      <c r="K220" s="175" t="s">
        <v>168</v>
      </c>
      <c r="L220" s="179"/>
      <c r="M220" s="180" t="s">
        <v>1</v>
      </c>
      <c r="N220" s="181" t="s">
        <v>42</v>
      </c>
      <c r="P220" s="140">
        <f>O220*H220</f>
        <v>0</v>
      </c>
      <c r="Q220" s="140">
        <v>1</v>
      </c>
      <c r="R220" s="140">
        <f>Q220*H220</f>
        <v>156</v>
      </c>
      <c r="S220" s="140">
        <v>0</v>
      </c>
      <c r="T220" s="141">
        <f>S220*H220</f>
        <v>0</v>
      </c>
      <c r="AR220" s="142" t="s">
        <v>204</v>
      </c>
      <c r="AT220" s="142" t="s">
        <v>614</v>
      </c>
      <c r="AU220" s="142" t="s">
        <v>87</v>
      </c>
      <c r="AY220" s="16" t="s">
        <v>161</v>
      </c>
      <c r="BE220" s="143">
        <f>IF(N220="základní",J220,0)</f>
        <v>46800</v>
      </c>
      <c r="BF220" s="143">
        <f>IF(N220="snížená",J220,0)</f>
        <v>0</v>
      </c>
      <c r="BG220" s="143">
        <f>IF(N220="zákl. přenesená",J220,0)</f>
        <v>0</v>
      </c>
      <c r="BH220" s="143">
        <f>IF(N220="sníž. přenesená",J220,0)</f>
        <v>0</v>
      </c>
      <c r="BI220" s="143">
        <f>IF(N220="nulová",J220,0)</f>
        <v>0</v>
      </c>
      <c r="BJ220" s="16" t="s">
        <v>85</v>
      </c>
      <c r="BK220" s="143">
        <f>ROUND(I220*H220,2)</f>
        <v>46800</v>
      </c>
      <c r="BL220" s="16" t="s">
        <v>169</v>
      </c>
      <c r="BM220" s="142" t="s">
        <v>3757</v>
      </c>
    </row>
    <row r="221" spans="2:65" s="1" customFormat="1" ht="24.2" customHeight="1">
      <c r="B221" s="31"/>
      <c r="C221" s="131" t="s">
        <v>343</v>
      </c>
      <c r="D221" s="131" t="s">
        <v>164</v>
      </c>
      <c r="E221" s="132" t="s">
        <v>3758</v>
      </c>
      <c r="F221" s="133" t="s">
        <v>3759</v>
      </c>
      <c r="G221" s="134" t="s">
        <v>175</v>
      </c>
      <c r="H221" s="135">
        <v>346.88</v>
      </c>
      <c r="I221" s="136">
        <v>50</v>
      </c>
      <c r="J221" s="137">
        <f>ROUND(I221*H221,2)</f>
        <v>17344</v>
      </c>
      <c r="K221" s="133" t="s">
        <v>168</v>
      </c>
      <c r="L221" s="31"/>
      <c r="M221" s="138" t="s">
        <v>1</v>
      </c>
      <c r="N221" s="139" t="s">
        <v>42</v>
      </c>
      <c r="P221" s="140">
        <f>O221*H221</f>
        <v>0</v>
      </c>
      <c r="Q221" s="140">
        <v>0</v>
      </c>
      <c r="R221" s="140">
        <f>Q221*H221</f>
        <v>0</v>
      </c>
      <c r="S221" s="140">
        <v>0</v>
      </c>
      <c r="T221" s="141">
        <f>S221*H221</f>
        <v>0</v>
      </c>
      <c r="AR221" s="142" t="s">
        <v>169</v>
      </c>
      <c r="AT221" s="142" t="s">
        <v>164</v>
      </c>
      <c r="AU221" s="142" t="s">
        <v>87</v>
      </c>
      <c r="AY221" s="16" t="s">
        <v>161</v>
      </c>
      <c r="BE221" s="143">
        <f>IF(N221="základní",J221,0)</f>
        <v>17344</v>
      </c>
      <c r="BF221" s="143">
        <f>IF(N221="snížená",J221,0)</f>
        <v>0</v>
      </c>
      <c r="BG221" s="143">
        <f>IF(N221="zákl. přenesená",J221,0)</f>
        <v>0</v>
      </c>
      <c r="BH221" s="143">
        <f>IF(N221="sníž. přenesená",J221,0)</f>
        <v>0</v>
      </c>
      <c r="BI221" s="143">
        <f>IF(N221="nulová",J221,0)</f>
        <v>0</v>
      </c>
      <c r="BJ221" s="16" t="s">
        <v>85</v>
      </c>
      <c r="BK221" s="143">
        <f>ROUND(I221*H221,2)</f>
        <v>17344</v>
      </c>
      <c r="BL221" s="16" t="s">
        <v>169</v>
      </c>
      <c r="BM221" s="142" t="s">
        <v>3760</v>
      </c>
    </row>
    <row r="222" spans="2:65" s="1" customFormat="1" ht="29.25">
      <c r="B222" s="31"/>
      <c r="D222" s="144" t="s">
        <v>171</v>
      </c>
      <c r="F222" s="145" t="s">
        <v>3761</v>
      </c>
      <c r="I222" s="146"/>
      <c r="L222" s="31"/>
      <c r="M222" s="147"/>
      <c r="T222" s="55"/>
      <c r="AT222" s="16" t="s">
        <v>171</v>
      </c>
      <c r="AU222" s="16" t="s">
        <v>87</v>
      </c>
    </row>
    <row r="223" spans="2:65" s="1" customFormat="1" ht="24.2" customHeight="1">
      <c r="B223" s="31"/>
      <c r="C223" s="131" t="s">
        <v>349</v>
      </c>
      <c r="D223" s="131" t="s">
        <v>164</v>
      </c>
      <c r="E223" s="132" t="s">
        <v>3762</v>
      </c>
      <c r="F223" s="133" t="s">
        <v>3763</v>
      </c>
      <c r="G223" s="134" t="s">
        <v>175</v>
      </c>
      <c r="H223" s="135">
        <v>346.88</v>
      </c>
      <c r="I223" s="136">
        <v>1</v>
      </c>
      <c r="J223" s="137">
        <f>ROUND(I223*H223,2)</f>
        <v>346.88</v>
      </c>
      <c r="K223" s="133" t="s">
        <v>168</v>
      </c>
      <c r="L223" s="31"/>
      <c r="M223" s="138" t="s">
        <v>1</v>
      </c>
      <c r="N223" s="139" t="s">
        <v>42</v>
      </c>
      <c r="P223" s="140">
        <f>O223*H223</f>
        <v>0</v>
      </c>
      <c r="Q223" s="140">
        <v>0</v>
      </c>
      <c r="R223" s="140">
        <f>Q223*H223</f>
        <v>0</v>
      </c>
      <c r="S223" s="140">
        <v>0</v>
      </c>
      <c r="T223" s="141">
        <f>S223*H223</f>
        <v>0</v>
      </c>
      <c r="AR223" s="142" t="s">
        <v>169</v>
      </c>
      <c r="AT223" s="142" t="s">
        <v>164</v>
      </c>
      <c r="AU223" s="142" t="s">
        <v>87</v>
      </c>
      <c r="AY223" s="16" t="s">
        <v>161</v>
      </c>
      <c r="BE223" s="143">
        <f>IF(N223="základní",J223,0)</f>
        <v>346.88</v>
      </c>
      <c r="BF223" s="143">
        <f>IF(N223="snížená",J223,0)</f>
        <v>0</v>
      </c>
      <c r="BG223" s="143">
        <f>IF(N223="zákl. přenesená",J223,0)</f>
        <v>0</v>
      </c>
      <c r="BH223" s="143">
        <f>IF(N223="sníž. přenesená",J223,0)</f>
        <v>0</v>
      </c>
      <c r="BI223" s="143">
        <f>IF(N223="nulová",J223,0)</f>
        <v>0</v>
      </c>
      <c r="BJ223" s="16" t="s">
        <v>85</v>
      </c>
      <c r="BK223" s="143">
        <f>ROUND(I223*H223,2)</f>
        <v>346.88</v>
      </c>
      <c r="BL223" s="16" t="s">
        <v>169</v>
      </c>
      <c r="BM223" s="142" t="s">
        <v>3764</v>
      </c>
    </row>
    <row r="224" spans="2:65" s="1" customFormat="1" ht="29.25">
      <c r="B224" s="31"/>
      <c r="D224" s="144" t="s">
        <v>171</v>
      </c>
      <c r="F224" s="145" t="s">
        <v>3765</v>
      </c>
      <c r="I224" s="146"/>
      <c r="L224" s="31"/>
      <c r="M224" s="147"/>
      <c r="T224" s="55"/>
      <c r="AT224" s="16" t="s">
        <v>171</v>
      </c>
      <c r="AU224" s="16" t="s">
        <v>87</v>
      </c>
    </row>
    <row r="225" spans="2:65" s="1" customFormat="1" ht="16.5" customHeight="1">
      <c r="B225" s="31"/>
      <c r="C225" s="131" t="s">
        <v>354</v>
      </c>
      <c r="D225" s="131" t="s">
        <v>164</v>
      </c>
      <c r="E225" s="132" t="s">
        <v>3766</v>
      </c>
      <c r="F225" s="133" t="s">
        <v>3767</v>
      </c>
      <c r="G225" s="134" t="s">
        <v>175</v>
      </c>
      <c r="H225" s="135">
        <v>346.88</v>
      </c>
      <c r="I225" s="136">
        <v>100</v>
      </c>
      <c r="J225" s="137">
        <f>ROUND(I225*H225,2)</f>
        <v>34688</v>
      </c>
      <c r="K225" s="133" t="s">
        <v>168</v>
      </c>
      <c r="L225" s="31"/>
      <c r="M225" s="138" t="s">
        <v>1</v>
      </c>
      <c r="N225" s="139" t="s">
        <v>42</v>
      </c>
      <c r="P225" s="140">
        <f>O225*H225</f>
        <v>0</v>
      </c>
      <c r="Q225" s="140">
        <v>0</v>
      </c>
      <c r="R225" s="140">
        <f>Q225*H225</f>
        <v>0</v>
      </c>
      <c r="S225" s="140">
        <v>0</v>
      </c>
      <c r="T225" s="141">
        <f>S225*H225</f>
        <v>0</v>
      </c>
      <c r="AR225" s="142" t="s">
        <v>169</v>
      </c>
      <c r="AT225" s="142" t="s">
        <v>164</v>
      </c>
      <c r="AU225" s="142" t="s">
        <v>87</v>
      </c>
      <c r="AY225" s="16" t="s">
        <v>161</v>
      </c>
      <c r="BE225" s="143">
        <f>IF(N225="základní",J225,0)</f>
        <v>34688</v>
      </c>
      <c r="BF225" s="143">
        <f>IF(N225="snížená",J225,0)</f>
        <v>0</v>
      </c>
      <c r="BG225" s="143">
        <f>IF(N225="zákl. přenesená",J225,0)</f>
        <v>0</v>
      </c>
      <c r="BH225" s="143">
        <f>IF(N225="sníž. přenesená",J225,0)</f>
        <v>0</v>
      </c>
      <c r="BI225" s="143">
        <f>IF(N225="nulová",J225,0)</f>
        <v>0</v>
      </c>
      <c r="BJ225" s="16" t="s">
        <v>85</v>
      </c>
      <c r="BK225" s="143">
        <f>ROUND(I225*H225,2)</f>
        <v>34688</v>
      </c>
      <c r="BL225" s="16" t="s">
        <v>169</v>
      </c>
      <c r="BM225" s="142" t="s">
        <v>3768</v>
      </c>
    </row>
    <row r="226" spans="2:65" s="1" customFormat="1" ht="19.5">
      <c r="B226" s="31"/>
      <c r="D226" s="144" t="s">
        <v>171</v>
      </c>
      <c r="F226" s="145" t="s">
        <v>3666</v>
      </c>
      <c r="I226" s="146"/>
      <c r="L226" s="31"/>
      <c r="M226" s="147"/>
      <c r="T226" s="55"/>
      <c r="AT226" s="16" t="s">
        <v>171</v>
      </c>
      <c r="AU226" s="16" t="s">
        <v>87</v>
      </c>
    </row>
    <row r="227" spans="2:65" s="1" customFormat="1" ht="24.2" customHeight="1">
      <c r="B227" s="31"/>
      <c r="C227" s="131" t="s">
        <v>358</v>
      </c>
      <c r="D227" s="131" t="s">
        <v>164</v>
      </c>
      <c r="E227" s="132" t="s">
        <v>3769</v>
      </c>
      <c r="F227" s="133" t="s">
        <v>3770</v>
      </c>
      <c r="G227" s="134" t="s">
        <v>175</v>
      </c>
      <c r="H227" s="135">
        <v>346.88</v>
      </c>
      <c r="I227" s="136">
        <v>125</v>
      </c>
      <c r="J227" s="137">
        <f>ROUND(I227*H227,2)</f>
        <v>43360</v>
      </c>
      <c r="K227" s="133" t="s">
        <v>168</v>
      </c>
      <c r="L227" s="31"/>
      <c r="M227" s="138" t="s">
        <v>1</v>
      </c>
      <c r="N227" s="139" t="s">
        <v>42</v>
      </c>
      <c r="P227" s="140">
        <f>O227*H227</f>
        <v>0</v>
      </c>
      <c r="Q227" s="140">
        <v>0</v>
      </c>
      <c r="R227" s="140">
        <f>Q227*H227</f>
        <v>0</v>
      </c>
      <c r="S227" s="140">
        <v>0</v>
      </c>
      <c r="T227" s="141">
        <f>S227*H227</f>
        <v>0</v>
      </c>
      <c r="AR227" s="142" t="s">
        <v>169</v>
      </c>
      <c r="AT227" s="142" t="s">
        <v>164</v>
      </c>
      <c r="AU227" s="142" t="s">
        <v>87</v>
      </c>
      <c r="AY227" s="16" t="s">
        <v>161</v>
      </c>
      <c r="BE227" s="143">
        <f>IF(N227="základní",J227,0)</f>
        <v>43360</v>
      </c>
      <c r="BF227" s="143">
        <f>IF(N227="snížená",J227,0)</f>
        <v>0</v>
      </c>
      <c r="BG227" s="143">
        <f>IF(N227="zákl. přenesená",J227,0)</f>
        <v>0</v>
      </c>
      <c r="BH227" s="143">
        <f>IF(N227="sníž. přenesená",J227,0)</f>
        <v>0</v>
      </c>
      <c r="BI227" s="143">
        <f>IF(N227="nulová",J227,0)</f>
        <v>0</v>
      </c>
      <c r="BJ227" s="16" t="s">
        <v>85</v>
      </c>
      <c r="BK227" s="143">
        <f>ROUND(I227*H227,2)</f>
        <v>43360</v>
      </c>
      <c r="BL227" s="16" t="s">
        <v>169</v>
      </c>
      <c r="BM227" s="142" t="s">
        <v>3771</v>
      </c>
    </row>
    <row r="228" spans="2:65" s="1" customFormat="1" ht="19.5">
      <c r="B228" s="31"/>
      <c r="D228" s="144" t="s">
        <v>171</v>
      </c>
      <c r="F228" s="145" t="s">
        <v>3666</v>
      </c>
      <c r="I228" s="146"/>
      <c r="L228" s="31"/>
      <c r="M228" s="147"/>
      <c r="T228" s="55"/>
      <c r="AT228" s="16" t="s">
        <v>171</v>
      </c>
      <c r="AU228" s="16" t="s">
        <v>87</v>
      </c>
    </row>
    <row r="229" spans="2:65" s="1" customFormat="1" ht="24.2" customHeight="1">
      <c r="B229" s="31"/>
      <c r="C229" s="131" t="s">
        <v>363</v>
      </c>
      <c r="D229" s="131" t="s">
        <v>164</v>
      </c>
      <c r="E229" s="132" t="s">
        <v>3772</v>
      </c>
      <c r="F229" s="133" t="s">
        <v>3773</v>
      </c>
      <c r="G229" s="134" t="s">
        <v>175</v>
      </c>
      <c r="H229" s="135">
        <v>346.88</v>
      </c>
      <c r="I229" s="136">
        <v>150</v>
      </c>
      <c r="J229" s="137">
        <f>ROUND(I229*H229,2)</f>
        <v>52032</v>
      </c>
      <c r="K229" s="133" t="s">
        <v>168</v>
      </c>
      <c r="L229" s="31"/>
      <c r="M229" s="138" t="s">
        <v>1</v>
      </c>
      <c r="N229" s="139" t="s">
        <v>42</v>
      </c>
      <c r="P229" s="140">
        <f>O229*H229</f>
        <v>0</v>
      </c>
      <c r="Q229" s="140">
        <v>0.13188</v>
      </c>
      <c r="R229" s="140">
        <f>Q229*H229</f>
        <v>45.746534400000002</v>
      </c>
      <c r="S229" s="140">
        <v>0</v>
      </c>
      <c r="T229" s="141">
        <f>S229*H229</f>
        <v>0</v>
      </c>
      <c r="AR229" s="142" t="s">
        <v>169</v>
      </c>
      <c r="AT229" s="142" t="s">
        <v>164</v>
      </c>
      <c r="AU229" s="142" t="s">
        <v>87</v>
      </c>
      <c r="AY229" s="16" t="s">
        <v>161</v>
      </c>
      <c r="BE229" s="143">
        <f>IF(N229="základní",J229,0)</f>
        <v>52032</v>
      </c>
      <c r="BF229" s="143">
        <f>IF(N229="snížená",J229,0)</f>
        <v>0</v>
      </c>
      <c r="BG229" s="143">
        <f>IF(N229="zákl. přenesená",J229,0)</f>
        <v>0</v>
      </c>
      <c r="BH229" s="143">
        <f>IF(N229="sníž. přenesená",J229,0)</f>
        <v>0</v>
      </c>
      <c r="BI229" s="143">
        <f>IF(N229="nulová",J229,0)</f>
        <v>0</v>
      </c>
      <c r="BJ229" s="16" t="s">
        <v>85</v>
      </c>
      <c r="BK229" s="143">
        <f>ROUND(I229*H229,2)</f>
        <v>52032</v>
      </c>
      <c r="BL229" s="16" t="s">
        <v>169</v>
      </c>
      <c r="BM229" s="142" t="s">
        <v>3774</v>
      </c>
    </row>
    <row r="230" spans="2:65" s="1" customFormat="1" ht="19.5">
      <c r="B230" s="31"/>
      <c r="D230" s="144" t="s">
        <v>171</v>
      </c>
      <c r="F230" s="145" t="s">
        <v>3666</v>
      </c>
      <c r="I230" s="146"/>
      <c r="L230" s="31"/>
      <c r="M230" s="147"/>
      <c r="T230" s="55"/>
      <c r="AT230" s="16" t="s">
        <v>171</v>
      </c>
      <c r="AU230" s="16" t="s">
        <v>87</v>
      </c>
    </row>
    <row r="231" spans="2:65" s="1" customFormat="1" ht="16.5" customHeight="1">
      <c r="B231" s="31"/>
      <c r="C231" s="131" t="s">
        <v>371</v>
      </c>
      <c r="D231" s="131" t="s">
        <v>164</v>
      </c>
      <c r="E231" s="132" t="s">
        <v>3775</v>
      </c>
      <c r="F231" s="133" t="s">
        <v>3776</v>
      </c>
      <c r="G231" s="134" t="s">
        <v>175</v>
      </c>
      <c r="H231" s="135">
        <v>346.88</v>
      </c>
      <c r="I231" s="136">
        <v>120</v>
      </c>
      <c r="J231" s="137">
        <f>ROUND(I231*H231,2)</f>
        <v>41625.599999999999</v>
      </c>
      <c r="K231" s="133" t="s">
        <v>168</v>
      </c>
      <c r="L231" s="31"/>
      <c r="M231" s="138" t="s">
        <v>1</v>
      </c>
      <c r="N231" s="139" t="s">
        <v>42</v>
      </c>
      <c r="P231" s="140">
        <f>O231*H231</f>
        <v>0</v>
      </c>
      <c r="Q231" s="140">
        <v>0</v>
      </c>
      <c r="R231" s="140">
        <f>Q231*H231</f>
        <v>0</v>
      </c>
      <c r="S231" s="140">
        <v>0</v>
      </c>
      <c r="T231" s="141">
        <f>S231*H231</f>
        <v>0</v>
      </c>
      <c r="AR231" s="142" t="s">
        <v>169</v>
      </c>
      <c r="AT231" s="142" t="s">
        <v>164</v>
      </c>
      <c r="AU231" s="142" t="s">
        <v>87</v>
      </c>
      <c r="AY231" s="16" t="s">
        <v>161</v>
      </c>
      <c r="BE231" s="143">
        <f>IF(N231="základní",J231,0)</f>
        <v>41625.599999999999</v>
      </c>
      <c r="BF231" s="143">
        <f>IF(N231="snížená",J231,0)</f>
        <v>0</v>
      </c>
      <c r="BG231" s="143">
        <f>IF(N231="zákl. přenesená",J231,0)</f>
        <v>0</v>
      </c>
      <c r="BH231" s="143">
        <f>IF(N231="sníž. přenesená",J231,0)</f>
        <v>0</v>
      </c>
      <c r="BI231" s="143">
        <f>IF(N231="nulová",J231,0)</f>
        <v>0</v>
      </c>
      <c r="BJ231" s="16" t="s">
        <v>85</v>
      </c>
      <c r="BK231" s="143">
        <f>ROUND(I231*H231,2)</f>
        <v>41625.599999999999</v>
      </c>
      <c r="BL231" s="16" t="s">
        <v>169</v>
      </c>
      <c r="BM231" s="142" t="s">
        <v>3777</v>
      </c>
    </row>
    <row r="232" spans="2:65" s="1" customFormat="1" ht="29.25">
      <c r="B232" s="31"/>
      <c r="D232" s="144" t="s">
        <v>171</v>
      </c>
      <c r="F232" s="145" t="s">
        <v>3653</v>
      </c>
      <c r="I232" s="146"/>
      <c r="L232" s="31"/>
      <c r="M232" s="147"/>
      <c r="T232" s="55"/>
      <c r="AT232" s="16" t="s">
        <v>171</v>
      </c>
      <c r="AU232" s="16" t="s">
        <v>87</v>
      </c>
    </row>
    <row r="233" spans="2:65" s="1" customFormat="1" ht="33" customHeight="1">
      <c r="B233" s="31"/>
      <c r="C233" s="131" t="s">
        <v>378</v>
      </c>
      <c r="D233" s="131" t="s">
        <v>164</v>
      </c>
      <c r="E233" s="132" t="s">
        <v>3778</v>
      </c>
      <c r="F233" s="133" t="s">
        <v>3779</v>
      </c>
      <c r="G233" s="134" t="s">
        <v>175</v>
      </c>
      <c r="H233" s="135">
        <v>476.44</v>
      </c>
      <c r="I233" s="136">
        <v>400</v>
      </c>
      <c r="J233" s="137">
        <f>ROUND(I233*H233,2)</f>
        <v>190576</v>
      </c>
      <c r="K233" s="133" t="s">
        <v>168</v>
      </c>
      <c r="L233" s="31"/>
      <c r="M233" s="138" t="s">
        <v>1</v>
      </c>
      <c r="N233" s="139" t="s">
        <v>42</v>
      </c>
      <c r="P233" s="140">
        <f>O233*H233</f>
        <v>0</v>
      </c>
      <c r="Q233" s="140">
        <v>0</v>
      </c>
      <c r="R233" s="140">
        <f>Q233*H233</f>
        <v>0</v>
      </c>
      <c r="S233" s="140">
        <v>0</v>
      </c>
      <c r="T233" s="141">
        <f>S233*H233</f>
        <v>0</v>
      </c>
      <c r="AR233" s="142" t="s">
        <v>169</v>
      </c>
      <c r="AT233" s="142" t="s">
        <v>164</v>
      </c>
      <c r="AU233" s="142" t="s">
        <v>87</v>
      </c>
      <c r="AY233" s="16" t="s">
        <v>161</v>
      </c>
      <c r="BE233" s="143">
        <f>IF(N233="základní",J233,0)</f>
        <v>190576</v>
      </c>
      <c r="BF233" s="143">
        <f>IF(N233="snížená",J233,0)</f>
        <v>0</v>
      </c>
      <c r="BG233" s="143">
        <f>IF(N233="zákl. přenesená",J233,0)</f>
        <v>0</v>
      </c>
      <c r="BH233" s="143">
        <f>IF(N233="sníž. přenesená",J233,0)</f>
        <v>0</v>
      </c>
      <c r="BI233" s="143">
        <f>IF(N233="nulová",J233,0)</f>
        <v>0</v>
      </c>
      <c r="BJ233" s="16" t="s">
        <v>85</v>
      </c>
      <c r="BK233" s="143">
        <f>ROUND(I233*H233,2)</f>
        <v>190576</v>
      </c>
      <c r="BL233" s="16" t="s">
        <v>169</v>
      </c>
      <c r="BM233" s="142" t="s">
        <v>3780</v>
      </c>
    </row>
    <row r="234" spans="2:65" s="1" customFormat="1" ht="19.5">
      <c r="B234" s="31"/>
      <c r="D234" s="144" t="s">
        <v>171</v>
      </c>
      <c r="F234" s="145" t="s">
        <v>3666</v>
      </c>
      <c r="I234" s="146"/>
      <c r="L234" s="31"/>
      <c r="M234" s="147"/>
      <c r="T234" s="55"/>
      <c r="AT234" s="16" t="s">
        <v>171</v>
      </c>
      <c r="AU234" s="16" t="s">
        <v>87</v>
      </c>
    </row>
    <row r="235" spans="2:65" s="12" customFormat="1">
      <c r="B235" s="148"/>
      <c r="D235" s="144" t="s">
        <v>178</v>
      </c>
      <c r="E235" s="149" t="s">
        <v>1</v>
      </c>
      <c r="F235" s="150" t="s">
        <v>3781</v>
      </c>
      <c r="H235" s="151">
        <v>476.44</v>
      </c>
      <c r="I235" s="152"/>
      <c r="L235" s="148"/>
      <c r="M235" s="153"/>
      <c r="T235" s="154"/>
      <c r="AT235" s="149" t="s">
        <v>178</v>
      </c>
      <c r="AU235" s="149" t="s">
        <v>87</v>
      </c>
      <c r="AV235" s="12" t="s">
        <v>87</v>
      </c>
      <c r="AW235" s="12" t="s">
        <v>33</v>
      </c>
      <c r="AX235" s="12" t="s">
        <v>77</v>
      </c>
      <c r="AY235" s="149" t="s">
        <v>161</v>
      </c>
    </row>
    <row r="236" spans="2:65" s="13" customFormat="1">
      <c r="B236" s="155"/>
      <c r="D236" s="144" t="s">
        <v>178</v>
      </c>
      <c r="E236" s="156" t="s">
        <v>1</v>
      </c>
      <c r="F236" s="157" t="s">
        <v>180</v>
      </c>
      <c r="H236" s="158">
        <v>476.44</v>
      </c>
      <c r="I236" s="159"/>
      <c r="L236" s="155"/>
      <c r="M236" s="160"/>
      <c r="T236" s="161"/>
      <c r="AT236" s="156" t="s">
        <v>178</v>
      </c>
      <c r="AU236" s="156" t="s">
        <v>87</v>
      </c>
      <c r="AV236" s="13" t="s">
        <v>169</v>
      </c>
      <c r="AW236" s="13" t="s">
        <v>33</v>
      </c>
      <c r="AX236" s="13" t="s">
        <v>85</v>
      </c>
      <c r="AY236" s="156" t="s">
        <v>161</v>
      </c>
    </row>
    <row r="237" spans="2:65" s="1" customFormat="1" ht="24.2" customHeight="1">
      <c r="B237" s="31"/>
      <c r="C237" s="131" t="s">
        <v>385</v>
      </c>
      <c r="D237" s="131" t="s">
        <v>164</v>
      </c>
      <c r="E237" s="132" t="s">
        <v>3782</v>
      </c>
      <c r="F237" s="133" t="s">
        <v>3783</v>
      </c>
      <c r="G237" s="134" t="s">
        <v>175</v>
      </c>
      <c r="H237" s="135">
        <v>68.48</v>
      </c>
      <c r="I237" s="136">
        <v>250</v>
      </c>
      <c r="J237" s="137">
        <f>ROUND(I237*H237,2)</f>
        <v>17120</v>
      </c>
      <c r="K237" s="133" t="s">
        <v>168</v>
      </c>
      <c r="L237" s="31"/>
      <c r="M237" s="138" t="s">
        <v>1</v>
      </c>
      <c r="N237" s="139" t="s">
        <v>42</v>
      </c>
      <c r="P237" s="140">
        <f>O237*H237</f>
        <v>0</v>
      </c>
      <c r="Q237" s="140">
        <v>8.9219999999999994E-2</v>
      </c>
      <c r="R237" s="140">
        <f>Q237*H237</f>
        <v>6.1097855999999995</v>
      </c>
      <c r="S237" s="140">
        <v>0</v>
      </c>
      <c r="T237" s="141">
        <f>S237*H237</f>
        <v>0</v>
      </c>
      <c r="AR237" s="142" t="s">
        <v>169</v>
      </c>
      <c r="AT237" s="142" t="s">
        <v>164</v>
      </c>
      <c r="AU237" s="142" t="s">
        <v>87</v>
      </c>
      <c r="AY237" s="16" t="s">
        <v>161</v>
      </c>
      <c r="BE237" s="143">
        <f>IF(N237="základní",J237,0)</f>
        <v>17120</v>
      </c>
      <c r="BF237" s="143">
        <f>IF(N237="snížená",J237,0)</f>
        <v>0</v>
      </c>
      <c r="BG237" s="143">
        <f>IF(N237="zákl. přenesená",J237,0)</f>
        <v>0</v>
      </c>
      <c r="BH237" s="143">
        <f>IF(N237="sníž. přenesená",J237,0)</f>
        <v>0</v>
      </c>
      <c r="BI237" s="143">
        <f>IF(N237="nulová",J237,0)</f>
        <v>0</v>
      </c>
      <c r="BJ237" s="16" t="s">
        <v>85</v>
      </c>
      <c r="BK237" s="143">
        <f>ROUND(I237*H237,2)</f>
        <v>17120</v>
      </c>
      <c r="BL237" s="16" t="s">
        <v>169</v>
      </c>
      <c r="BM237" s="142" t="s">
        <v>3784</v>
      </c>
    </row>
    <row r="238" spans="2:65" s="1" customFormat="1" ht="19.5">
      <c r="B238" s="31"/>
      <c r="D238" s="144" t="s">
        <v>171</v>
      </c>
      <c r="F238" s="145" t="s">
        <v>3666</v>
      </c>
      <c r="I238" s="146"/>
      <c r="L238" s="31"/>
      <c r="M238" s="147"/>
      <c r="T238" s="55"/>
      <c r="AT238" s="16" t="s">
        <v>171</v>
      </c>
      <c r="AU238" s="16" t="s">
        <v>87</v>
      </c>
    </row>
    <row r="239" spans="2:65" s="12" customFormat="1">
      <c r="B239" s="148"/>
      <c r="D239" s="144" t="s">
        <v>178</v>
      </c>
      <c r="E239" s="149" t="s">
        <v>1</v>
      </c>
      <c r="F239" s="150" t="s">
        <v>3785</v>
      </c>
      <c r="H239" s="151">
        <v>68.48</v>
      </c>
      <c r="I239" s="152"/>
      <c r="L239" s="148"/>
      <c r="M239" s="153"/>
      <c r="T239" s="154"/>
      <c r="AT239" s="149" t="s">
        <v>178</v>
      </c>
      <c r="AU239" s="149" t="s">
        <v>87</v>
      </c>
      <c r="AV239" s="12" t="s">
        <v>87</v>
      </c>
      <c r="AW239" s="12" t="s">
        <v>33</v>
      </c>
      <c r="AX239" s="12" t="s">
        <v>77</v>
      </c>
      <c r="AY239" s="149" t="s">
        <v>161</v>
      </c>
    </row>
    <row r="240" spans="2:65" s="13" customFormat="1">
      <c r="B240" s="155"/>
      <c r="D240" s="144" t="s">
        <v>178</v>
      </c>
      <c r="E240" s="156" t="s">
        <v>1</v>
      </c>
      <c r="F240" s="157" t="s">
        <v>180</v>
      </c>
      <c r="H240" s="158">
        <v>68.48</v>
      </c>
      <c r="I240" s="159"/>
      <c r="L240" s="155"/>
      <c r="M240" s="160"/>
      <c r="T240" s="161"/>
      <c r="AT240" s="156" t="s">
        <v>178</v>
      </c>
      <c r="AU240" s="156" t="s">
        <v>87</v>
      </c>
      <c r="AV240" s="13" t="s">
        <v>169</v>
      </c>
      <c r="AW240" s="13" t="s">
        <v>33</v>
      </c>
      <c r="AX240" s="13" t="s">
        <v>85</v>
      </c>
      <c r="AY240" s="156" t="s">
        <v>161</v>
      </c>
    </row>
    <row r="241" spans="2:65" s="1" customFormat="1" ht="21.75" customHeight="1">
      <c r="B241" s="31"/>
      <c r="C241" s="173" t="s">
        <v>391</v>
      </c>
      <c r="D241" s="173" t="s">
        <v>614</v>
      </c>
      <c r="E241" s="174" t="s">
        <v>3786</v>
      </c>
      <c r="F241" s="175" t="s">
        <v>3787</v>
      </c>
      <c r="G241" s="176" t="s">
        <v>175</v>
      </c>
      <c r="H241" s="177">
        <v>71.903999999999996</v>
      </c>
      <c r="I241" s="136">
        <v>250</v>
      </c>
      <c r="J241" s="178">
        <f>ROUND(I241*H241,2)</f>
        <v>17976</v>
      </c>
      <c r="K241" s="175" t="s">
        <v>168</v>
      </c>
      <c r="L241" s="179"/>
      <c r="M241" s="180" t="s">
        <v>1</v>
      </c>
      <c r="N241" s="181" t="s">
        <v>42</v>
      </c>
      <c r="P241" s="140">
        <f>O241*H241</f>
        <v>0</v>
      </c>
      <c r="Q241" s="140">
        <v>0.13100000000000001</v>
      </c>
      <c r="R241" s="140">
        <f>Q241*H241</f>
        <v>9.4194239999999994</v>
      </c>
      <c r="S241" s="140">
        <v>0</v>
      </c>
      <c r="T241" s="141">
        <f>S241*H241</f>
        <v>0</v>
      </c>
      <c r="AR241" s="142" t="s">
        <v>204</v>
      </c>
      <c r="AT241" s="142" t="s">
        <v>614</v>
      </c>
      <c r="AU241" s="142" t="s">
        <v>87</v>
      </c>
      <c r="AY241" s="16" t="s">
        <v>161</v>
      </c>
      <c r="BE241" s="143">
        <f>IF(N241="základní",J241,0)</f>
        <v>17976</v>
      </c>
      <c r="BF241" s="143">
        <f>IF(N241="snížená",J241,0)</f>
        <v>0</v>
      </c>
      <c r="BG241" s="143">
        <f>IF(N241="zákl. přenesená",J241,0)</f>
        <v>0</v>
      </c>
      <c r="BH241" s="143">
        <f>IF(N241="sníž. přenesená",J241,0)</f>
        <v>0</v>
      </c>
      <c r="BI241" s="143">
        <f>IF(N241="nulová",J241,0)</f>
        <v>0</v>
      </c>
      <c r="BJ241" s="16" t="s">
        <v>85</v>
      </c>
      <c r="BK241" s="143">
        <f>ROUND(I241*H241,2)</f>
        <v>17976</v>
      </c>
      <c r="BL241" s="16" t="s">
        <v>169</v>
      </c>
      <c r="BM241" s="142" t="s">
        <v>3788</v>
      </c>
    </row>
    <row r="242" spans="2:65" s="12" customFormat="1">
      <c r="B242" s="148"/>
      <c r="D242" s="144" t="s">
        <v>178</v>
      </c>
      <c r="E242" s="149" t="s">
        <v>1</v>
      </c>
      <c r="F242" s="150" t="s">
        <v>3789</v>
      </c>
      <c r="H242" s="151">
        <v>71.903999999999996</v>
      </c>
      <c r="I242" s="152"/>
      <c r="L242" s="148"/>
      <c r="M242" s="153"/>
      <c r="T242" s="154"/>
      <c r="AT242" s="149" t="s">
        <v>178</v>
      </c>
      <c r="AU242" s="149" t="s">
        <v>87</v>
      </c>
      <c r="AV242" s="12" t="s">
        <v>87</v>
      </c>
      <c r="AW242" s="12" t="s">
        <v>33</v>
      </c>
      <c r="AX242" s="12" t="s">
        <v>77</v>
      </c>
      <c r="AY242" s="149" t="s">
        <v>161</v>
      </c>
    </row>
    <row r="243" spans="2:65" s="13" customFormat="1">
      <c r="B243" s="155"/>
      <c r="D243" s="144" t="s">
        <v>178</v>
      </c>
      <c r="E243" s="156" t="s">
        <v>1</v>
      </c>
      <c r="F243" s="157" t="s">
        <v>180</v>
      </c>
      <c r="H243" s="158">
        <v>71.903999999999996</v>
      </c>
      <c r="I243" s="159"/>
      <c r="L243" s="155"/>
      <c r="M243" s="160"/>
      <c r="T243" s="161"/>
      <c r="AT243" s="156" t="s">
        <v>178</v>
      </c>
      <c r="AU243" s="156" t="s">
        <v>87</v>
      </c>
      <c r="AV243" s="13" t="s">
        <v>169</v>
      </c>
      <c r="AW243" s="13" t="s">
        <v>33</v>
      </c>
      <c r="AX243" s="13" t="s">
        <v>85</v>
      </c>
      <c r="AY243" s="156" t="s">
        <v>161</v>
      </c>
    </row>
    <row r="244" spans="2:65" s="1" customFormat="1" ht="33" customHeight="1">
      <c r="B244" s="31"/>
      <c r="C244" s="131" t="s">
        <v>397</v>
      </c>
      <c r="D244" s="131" t="s">
        <v>164</v>
      </c>
      <c r="E244" s="132" t="s">
        <v>3790</v>
      </c>
      <c r="F244" s="133" t="s">
        <v>3791</v>
      </c>
      <c r="G244" s="134" t="s">
        <v>175</v>
      </c>
      <c r="H244" s="135">
        <v>137.5</v>
      </c>
      <c r="I244" s="136">
        <v>265</v>
      </c>
      <c r="J244" s="137">
        <f>ROUND(I244*H244,2)</f>
        <v>36437.5</v>
      </c>
      <c r="K244" s="133" t="s">
        <v>168</v>
      </c>
      <c r="L244" s="31"/>
      <c r="M244" s="138" t="s">
        <v>1</v>
      </c>
      <c r="N244" s="139" t="s">
        <v>42</v>
      </c>
      <c r="P244" s="140">
        <f>O244*H244</f>
        <v>0</v>
      </c>
      <c r="Q244" s="140">
        <v>9.0620000000000006E-2</v>
      </c>
      <c r="R244" s="140">
        <f>Q244*H244</f>
        <v>12.46025</v>
      </c>
      <c r="S244" s="140">
        <v>0</v>
      </c>
      <c r="T244" s="141">
        <f>S244*H244</f>
        <v>0</v>
      </c>
      <c r="AR244" s="142" t="s">
        <v>169</v>
      </c>
      <c r="AT244" s="142" t="s">
        <v>164</v>
      </c>
      <c r="AU244" s="142" t="s">
        <v>87</v>
      </c>
      <c r="AY244" s="16" t="s">
        <v>161</v>
      </c>
      <c r="BE244" s="143">
        <f>IF(N244="základní",J244,0)</f>
        <v>36437.5</v>
      </c>
      <c r="BF244" s="143">
        <f>IF(N244="snížená",J244,0)</f>
        <v>0</v>
      </c>
      <c r="BG244" s="143">
        <f>IF(N244="zákl. přenesená",J244,0)</f>
        <v>0</v>
      </c>
      <c r="BH244" s="143">
        <f>IF(N244="sníž. přenesená",J244,0)</f>
        <v>0</v>
      </c>
      <c r="BI244" s="143">
        <f>IF(N244="nulová",J244,0)</f>
        <v>0</v>
      </c>
      <c r="BJ244" s="16" t="s">
        <v>85</v>
      </c>
      <c r="BK244" s="143">
        <f>ROUND(I244*H244,2)</f>
        <v>36437.5</v>
      </c>
      <c r="BL244" s="16" t="s">
        <v>169</v>
      </c>
      <c r="BM244" s="142" t="s">
        <v>3792</v>
      </c>
    </row>
    <row r="245" spans="2:65" s="1" customFormat="1" ht="19.5">
      <c r="B245" s="31"/>
      <c r="D245" s="144" t="s">
        <v>171</v>
      </c>
      <c r="F245" s="145" t="s">
        <v>3666</v>
      </c>
      <c r="I245" s="146"/>
      <c r="L245" s="31"/>
      <c r="M245" s="147"/>
      <c r="T245" s="55"/>
      <c r="AT245" s="16" t="s">
        <v>171</v>
      </c>
      <c r="AU245" s="16" t="s">
        <v>87</v>
      </c>
    </row>
    <row r="246" spans="2:65" s="12" customFormat="1">
      <c r="B246" s="148"/>
      <c r="D246" s="144" t="s">
        <v>178</v>
      </c>
      <c r="E246" s="149" t="s">
        <v>1</v>
      </c>
      <c r="F246" s="150" t="s">
        <v>3793</v>
      </c>
      <c r="H246" s="151">
        <v>137.5</v>
      </c>
      <c r="I246" s="152"/>
      <c r="L246" s="148"/>
      <c r="M246" s="153"/>
      <c r="T246" s="154"/>
      <c r="AT246" s="149" t="s">
        <v>178</v>
      </c>
      <c r="AU246" s="149" t="s">
        <v>87</v>
      </c>
      <c r="AV246" s="12" t="s">
        <v>87</v>
      </c>
      <c r="AW246" s="12" t="s">
        <v>33</v>
      </c>
      <c r="AX246" s="12" t="s">
        <v>77</v>
      </c>
      <c r="AY246" s="149" t="s">
        <v>161</v>
      </c>
    </row>
    <row r="247" spans="2:65" s="13" customFormat="1">
      <c r="B247" s="155"/>
      <c r="D247" s="144" t="s">
        <v>178</v>
      </c>
      <c r="E247" s="156" t="s">
        <v>1</v>
      </c>
      <c r="F247" s="157" t="s">
        <v>180</v>
      </c>
      <c r="H247" s="158">
        <v>137.5</v>
      </c>
      <c r="I247" s="159"/>
      <c r="L247" s="155"/>
      <c r="M247" s="160"/>
      <c r="T247" s="161"/>
      <c r="AT247" s="156" t="s">
        <v>178</v>
      </c>
      <c r="AU247" s="156" t="s">
        <v>87</v>
      </c>
      <c r="AV247" s="13" t="s">
        <v>169</v>
      </c>
      <c r="AW247" s="13" t="s">
        <v>33</v>
      </c>
      <c r="AX247" s="13" t="s">
        <v>85</v>
      </c>
      <c r="AY247" s="156" t="s">
        <v>161</v>
      </c>
    </row>
    <row r="248" spans="2:65" s="1" customFormat="1" ht="21.75" customHeight="1">
      <c r="B248" s="31"/>
      <c r="C248" s="173" t="s">
        <v>403</v>
      </c>
      <c r="D248" s="173" t="s">
        <v>614</v>
      </c>
      <c r="E248" s="174" t="s">
        <v>3794</v>
      </c>
      <c r="F248" s="175" t="s">
        <v>3795</v>
      </c>
      <c r="G248" s="176" t="s">
        <v>175</v>
      </c>
      <c r="H248" s="177">
        <v>151.59399999999999</v>
      </c>
      <c r="I248" s="136">
        <v>450</v>
      </c>
      <c r="J248" s="178">
        <f>ROUND(I248*H248,2)</f>
        <v>68217.3</v>
      </c>
      <c r="K248" s="175" t="s">
        <v>168</v>
      </c>
      <c r="L248" s="179"/>
      <c r="M248" s="180" t="s">
        <v>1</v>
      </c>
      <c r="N248" s="181" t="s">
        <v>42</v>
      </c>
      <c r="P248" s="140">
        <f>O248*H248</f>
        <v>0</v>
      </c>
      <c r="Q248" s="140">
        <v>0.17599999999999999</v>
      </c>
      <c r="R248" s="140">
        <f>Q248*H248</f>
        <v>26.680543999999998</v>
      </c>
      <c r="S248" s="140">
        <v>0</v>
      </c>
      <c r="T248" s="141">
        <f>S248*H248</f>
        <v>0</v>
      </c>
      <c r="AR248" s="142" t="s">
        <v>204</v>
      </c>
      <c r="AT248" s="142" t="s">
        <v>614</v>
      </c>
      <c r="AU248" s="142" t="s">
        <v>87</v>
      </c>
      <c r="AY248" s="16" t="s">
        <v>161</v>
      </c>
      <c r="BE248" s="143">
        <f>IF(N248="základní",J248,0)</f>
        <v>68217.3</v>
      </c>
      <c r="BF248" s="143">
        <f>IF(N248="snížená",J248,0)</f>
        <v>0</v>
      </c>
      <c r="BG248" s="143">
        <f>IF(N248="zákl. přenesená",J248,0)</f>
        <v>0</v>
      </c>
      <c r="BH248" s="143">
        <f>IF(N248="sníž. přenesená",J248,0)</f>
        <v>0</v>
      </c>
      <c r="BI248" s="143">
        <f>IF(N248="nulová",J248,0)</f>
        <v>0</v>
      </c>
      <c r="BJ248" s="16" t="s">
        <v>85</v>
      </c>
      <c r="BK248" s="143">
        <f>ROUND(I248*H248,2)</f>
        <v>68217.3</v>
      </c>
      <c r="BL248" s="16" t="s">
        <v>169</v>
      </c>
      <c r="BM248" s="142" t="s">
        <v>3796</v>
      </c>
    </row>
    <row r="249" spans="2:65" s="12" customFormat="1">
      <c r="B249" s="148"/>
      <c r="D249" s="144" t="s">
        <v>178</v>
      </c>
      <c r="E249" s="149" t="s">
        <v>1</v>
      </c>
      <c r="F249" s="150" t="s">
        <v>3797</v>
      </c>
      <c r="H249" s="151">
        <v>144.375</v>
      </c>
      <c r="I249" s="152"/>
      <c r="L249" s="148"/>
      <c r="M249" s="153"/>
      <c r="T249" s="154"/>
      <c r="AT249" s="149" t="s">
        <v>178</v>
      </c>
      <c r="AU249" s="149" t="s">
        <v>87</v>
      </c>
      <c r="AV249" s="12" t="s">
        <v>87</v>
      </c>
      <c r="AW249" s="12" t="s">
        <v>33</v>
      </c>
      <c r="AX249" s="12" t="s">
        <v>77</v>
      </c>
      <c r="AY249" s="149" t="s">
        <v>161</v>
      </c>
    </row>
    <row r="250" spans="2:65" s="13" customFormat="1">
      <c r="B250" s="155"/>
      <c r="D250" s="144" t="s">
        <v>178</v>
      </c>
      <c r="E250" s="156" t="s">
        <v>1</v>
      </c>
      <c r="F250" s="157" t="s">
        <v>180</v>
      </c>
      <c r="H250" s="158">
        <v>144.375</v>
      </c>
      <c r="I250" s="159"/>
      <c r="L250" s="155"/>
      <c r="M250" s="160"/>
      <c r="T250" s="161"/>
      <c r="AT250" s="156" t="s">
        <v>178</v>
      </c>
      <c r="AU250" s="156" t="s">
        <v>87</v>
      </c>
      <c r="AV250" s="13" t="s">
        <v>169</v>
      </c>
      <c r="AW250" s="13" t="s">
        <v>33</v>
      </c>
      <c r="AX250" s="13" t="s">
        <v>85</v>
      </c>
      <c r="AY250" s="156" t="s">
        <v>161</v>
      </c>
    </row>
    <row r="251" spans="2:65" s="12" customFormat="1">
      <c r="B251" s="148"/>
      <c r="D251" s="144" t="s">
        <v>178</v>
      </c>
      <c r="F251" s="150" t="s">
        <v>3798</v>
      </c>
      <c r="H251" s="151">
        <v>151.59399999999999</v>
      </c>
      <c r="I251" s="152"/>
      <c r="L251" s="148"/>
      <c r="M251" s="153"/>
      <c r="T251" s="154"/>
      <c r="AT251" s="149" t="s">
        <v>178</v>
      </c>
      <c r="AU251" s="149" t="s">
        <v>87</v>
      </c>
      <c r="AV251" s="12" t="s">
        <v>87</v>
      </c>
      <c r="AW251" s="12" t="s">
        <v>4</v>
      </c>
      <c r="AX251" s="12" t="s">
        <v>85</v>
      </c>
      <c r="AY251" s="149" t="s">
        <v>161</v>
      </c>
    </row>
    <row r="252" spans="2:65" s="11" customFormat="1" ht="22.9" customHeight="1">
      <c r="B252" s="119"/>
      <c r="D252" s="120" t="s">
        <v>76</v>
      </c>
      <c r="E252" s="129" t="s">
        <v>162</v>
      </c>
      <c r="F252" s="129" t="s">
        <v>163</v>
      </c>
      <c r="I252" s="122"/>
      <c r="J252" s="130">
        <f>BK252</f>
        <v>121367.95999999999</v>
      </c>
      <c r="L252" s="119"/>
      <c r="M252" s="124"/>
      <c r="P252" s="125">
        <f>SUM(P253:P280)</f>
        <v>0</v>
      </c>
      <c r="R252" s="125">
        <f>SUM(R253:R280)</f>
        <v>71.214697299999997</v>
      </c>
      <c r="T252" s="126">
        <f>SUM(T253:T280)</f>
        <v>0</v>
      </c>
      <c r="AR252" s="120" t="s">
        <v>85</v>
      </c>
      <c r="AT252" s="127" t="s">
        <v>76</v>
      </c>
      <c r="AU252" s="127" t="s">
        <v>85</v>
      </c>
      <c r="AY252" s="120" t="s">
        <v>161</v>
      </c>
      <c r="BK252" s="128">
        <f>SUM(BK253:BK280)</f>
        <v>121367.95999999999</v>
      </c>
    </row>
    <row r="253" spans="2:65" s="1" customFormat="1" ht="24.2" customHeight="1">
      <c r="B253" s="31"/>
      <c r="C253" s="131" t="s">
        <v>410</v>
      </c>
      <c r="D253" s="131" t="s">
        <v>164</v>
      </c>
      <c r="E253" s="132" t="s">
        <v>3799</v>
      </c>
      <c r="F253" s="133" t="s">
        <v>3800</v>
      </c>
      <c r="G253" s="134" t="s">
        <v>267</v>
      </c>
      <c r="H253" s="135">
        <v>2</v>
      </c>
      <c r="I253" s="136">
        <v>356</v>
      </c>
      <c r="J253" s="137">
        <f>ROUND(I253*H253,2)</f>
        <v>712</v>
      </c>
      <c r="K253" s="133" t="s">
        <v>168</v>
      </c>
      <c r="L253" s="31"/>
      <c r="M253" s="138" t="s">
        <v>1</v>
      </c>
      <c r="N253" s="139" t="s">
        <v>42</v>
      </c>
      <c r="P253" s="140">
        <f>O253*H253</f>
        <v>0</v>
      </c>
      <c r="Q253" s="140">
        <v>0.10940999999999999</v>
      </c>
      <c r="R253" s="140">
        <f>Q253*H253</f>
        <v>0.21881999999999999</v>
      </c>
      <c r="S253" s="140">
        <v>0</v>
      </c>
      <c r="T253" s="141">
        <f>S253*H253</f>
        <v>0</v>
      </c>
      <c r="AR253" s="142" t="s">
        <v>169</v>
      </c>
      <c r="AT253" s="142" t="s">
        <v>164</v>
      </c>
      <c r="AU253" s="142" t="s">
        <v>87</v>
      </c>
      <c r="AY253" s="16" t="s">
        <v>161</v>
      </c>
      <c r="BE253" s="143">
        <f>IF(N253="základní",J253,0)</f>
        <v>712</v>
      </c>
      <c r="BF253" s="143">
        <f>IF(N253="snížená",J253,0)</f>
        <v>0</v>
      </c>
      <c r="BG253" s="143">
        <f>IF(N253="zákl. přenesená",J253,0)</f>
        <v>0</v>
      </c>
      <c r="BH253" s="143">
        <f>IF(N253="sníž. přenesená",J253,0)</f>
        <v>0</v>
      </c>
      <c r="BI253" s="143">
        <f>IF(N253="nulová",J253,0)</f>
        <v>0</v>
      </c>
      <c r="BJ253" s="16" t="s">
        <v>85</v>
      </c>
      <c r="BK253" s="143">
        <f>ROUND(I253*H253,2)</f>
        <v>712</v>
      </c>
      <c r="BL253" s="16" t="s">
        <v>169</v>
      </c>
      <c r="BM253" s="142" t="s">
        <v>3801</v>
      </c>
    </row>
    <row r="254" spans="2:65" s="1" customFormat="1" ht="19.5">
      <c r="B254" s="31"/>
      <c r="D254" s="144" t="s">
        <v>171</v>
      </c>
      <c r="F254" s="145" t="s">
        <v>3666</v>
      </c>
      <c r="I254" s="146"/>
      <c r="L254" s="31"/>
      <c r="M254" s="147"/>
      <c r="T254" s="55"/>
      <c r="AT254" s="16" t="s">
        <v>171</v>
      </c>
      <c r="AU254" s="16" t="s">
        <v>87</v>
      </c>
    </row>
    <row r="255" spans="2:65" s="1" customFormat="1" ht="21.75" customHeight="1">
      <c r="B255" s="31"/>
      <c r="C255" s="173" t="s">
        <v>414</v>
      </c>
      <c r="D255" s="173" t="s">
        <v>614</v>
      </c>
      <c r="E255" s="174" t="s">
        <v>3802</v>
      </c>
      <c r="F255" s="175" t="s">
        <v>3803</v>
      </c>
      <c r="G255" s="176" t="s">
        <v>267</v>
      </c>
      <c r="H255" s="177">
        <v>2</v>
      </c>
      <c r="I255" s="136">
        <v>1640</v>
      </c>
      <c r="J255" s="178">
        <f>ROUND(I255*H255,2)</f>
        <v>3280</v>
      </c>
      <c r="K255" s="175" t="s">
        <v>168</v>
      </c>
      <c r="L255" s="179"/>
      <c r="M255" s="180" t="s">
        <v>1</v>
      </c>
      <c r="N255" s="181" t="s">
        <v>42</v>
      </c>
      <c r="P255" s="140">
        <f>O255*H255</f>
        <v>0</v>
      </c>
      <c r="Q255" s="140">
        <v>2.5000000000000001E-3</v>
      </c>
      <c r="R255" s="140">
        <f>Q255*H255</f>
        <v>5.0000000000000001E-3</v>
      </c>
      <c r="S255" s="140">
        <v>0</v>
      </c>
      <c r="T255" s="141">
        <f>S255*H255</f>
        <v>0</v>
      </c>
      <c r="AR255" s="142" t="s">
        <v>204</v>
      </c>
      <c r="AT255" s="142" t="s">
        <v>614</v>
      </c>
      <c r="AU255" s="142" t="s">
        <v>87</v>
      </c>
      <c r="AY255" s="16" t="s">
        <v>161</v>
      </c>
      <c r="BE255" s="143">
        <f>IF(N255="základní",J255,0)</f>
        <v>3280</v>
      </c>
      <c r="BF255" s="143">
        <f>IF(N255="snížená",J255,0)</f>
        <v>0</v>
      </c>
      <c r="BG255" s="143">
        <f>IF(N255="zákl. přenesená",J255,0)</f>
        <v>0</v>
      </c>
      <c r="BH255" s="143">
        <f>IF(N255="sníž. přenesená",J255,0)</f>
        <v>0</v>
      </c>
      <c r="BI255" s="143">
        <f>IF(N255="nulová",J255,0)</f>
        <v>0</v>
      </c>
      <c r="BJ255" s="16" t="s">
        <v>85</v>
      </c>
      <c r="BK255" s="143">
        <f>ROUND(I255*H255,2)</f>
        <v>3280</v>
      </c>
      <c r="BL255" s="16" t="s">
        <v>169</v>
      </c>
      <c r="BM255" s="142" t="s">
        <v>3804</v>
      </c>
    </row>
    <row r="256" spans="2:65" s="1" customFormat="1" ht="16.5" customHeight="1">
      <c r="B256" s="31"/>
      <c r="C256" s="173" t="s">
        <v>419</v>
      </c>
      <c r="D256" s="173" t="s">
        <v>614</v>
      </c>
      <c r="E256" s="174" t="s">
        <v>3805</v>
      </c>
      <c r="F256" s="175" t="s">
        <v>3806</v>
      </c>
      <c r="G256" s="176" t="s">
        <v>267</v>
      </c>
      <c r="H256" s="177">
        <v>2</v>
      </c>
      <c r="I256" s="136">
        <v>812</v>
      </c>
      <c r="J256" s="178">
        <f>ROUND(I256*H256,2)</f>
        <v>1624</v>
      </c>
      <c r="K256" s="175" t="s">
        <v>168</v>
      </c>
      <c r="L256" s="179"/>
      <c r="M256" s="180" t="s">
        <v>1</v>
      </c>
      <c r="N256" s="181" t="s">
        <v>42</v>
      </c>
      <c r="P256" s="140">
        <f>O256*H256</f>
        <v>0</v>
      </c>
      <c r="Q256" s="140">
        <v>4.0000000000000001E-3</v>
      </c>
      <c r="R256" s="140">
        <f>Q256*H256</f>
        <v>8.0000000000000002E-3</v>
      </c>
      <c r="S256" s="140">
        <v>0</v>
      </c>
      <c r="T256" s="141">
        <f>S256*H256</f>
        <v>0</v>
      </c>
      <c r="AR256" s="142" t="s">
        <v>204</v>
      </c>
      <c r="AT256" s="142" t="s">
        <v>614</v>
      </c>
      <c r="AU256" s="142" t="s">
        <v>87</v>
      </c>
      <c r="AY256" s="16" t="s">
        <v>161</v>
      </c>
      <c r="BE256" s="143">
        <f>IF(N256="základní",J256,0)</f>
        <v>1624</v>
      </c>
      <c r="BF256" s="143">
        <f>IF(N256="snížená",J256,0)</f>
        <v>0</v>
      </c>
      <c r="BG256" s="143">
        <f>IF(N256="zákl. přenesená",J256,0)</f>
        <v>0</v>
      </c>
      <c r="BH256" s="143">
        <f>IF(N256="sníž. přenesená",J256,0)</f>
        <v>0</v>
      </c>
      <c r="BI256" s="143">
        <f>IF(N256="nulová",J256,0)</f>
        <v>0</v>
      </c>
      <c r="BJ256" s="16" t="s">
        <v>85</v>
      </c>
      <c r="BK256" s="143">
        <f>ROUND(I256*H256,2)</f>
        <v>1624</v>
      </c>
      <c r="BL256" s="16" t="s">
        <v>169</v>
      </c>
      <c r="BM256" s="142" t="s">
        <v>3807</v>
      </c>
    </row>
    <row r="257" spans="2:65" s="1" customFormat="1" ht="16.5" customHeight="1">
      <c r="B257" s="31"/>
      <c r="C257" s="173" t="s">
        <v>424</v>
      </c>
      <c r="D257" s="173" t="s">
        <v>614</v>
      </c>
      <c r="E257" s="174" t="s">
        <v>3808</v>
      </c>
      <c r="F257" s="175" t="s">
        <v>3809</v>
      </c>
      <c r="G257" s="176" t="s">
        <v>267</v>
      </c>
      <c r="H257" s="177">
        <v>1</v>
      </c>
      <c r="I257" s="136">
        <v>811</v>
      </c>
      <c r="J257" s="178">
        <f>ROUND(I257*H257,2)</f>
        <v>811</v>
      </c>
      <c r="K257" s="175" t="s">
        <v>168</v>
      </c>
      <c r="L257" s="179"/>
      <c r="M257" s="180" t="s">
        <v>1</v>
      </c>
      <c r="N257" s="181" t="s">
        <v>42</v>
      </c>
      <c r="P257" s="140">
        <f>O257*H257</f>
        <v>0</v>
      </c>
      <c r="Q257" s="140">
        <v>3.5000000000000001E-3</v>
      </c>
      <c r="R257" s="140">
        <f>Q257*H257</f>
        <v>3.5000000000000001E-3</v>
      </c>
      <c r="S257" s="140">
        <v>0</v>
      </c>
      <c r="T257" s="141">
        <f>S257*H257</f>
        <v>0</v>
      </c>
      <c r="AR257" s="142" t="s">
        <v>204</v>
      </c>
      <c r="AT257" s="142" t="s">
        <v>614</v>
      </c>
      <c r="AU257" s="142" t="s">
        <v>87</v>
      </c>
      <c r="AY257" s="16" t="s">
        <v>161</v>
      </c>
      <c r="BE257" s="143">
        <f>IF(N257="základní",J257,0)</f>
        <v>811</v>
      </c>
      <c r="BF257" s="143">
        <f>IF(N257="snížená",J257,0)</f>
        <v>0</v>
      </c>
      <c r="BG257" s="143">
        <f>IF(N257="zákl. přenesená",J257,0)</f>
        <v>0</v>
      </c>
      <c r="BH257" s="143">
        <f>IF(N257="sníž. přenesená",J257,0)</f>
        <v>0</v>
      </c>
      <c r="BI257" s="143">
        <f>IF(N257="nulová",J257,0)</f>
        <v>0</v>
      </c>
      <c r="BJ257" s="16" t="s">
        <v>85</v>
      </c>
      <c r="BK257" s="143">
        <f>ROUND(I257*H257,2)</f>
        <v>811</v>
      </c>
      <c r="BL257" s="16" t="s">
        <v>169</v>
      </c>
      <c r="BM257" s="142" t="s">
        <v>3810</v>
      </c>
    </row>
    <row r="258" spans="2:65" s="1" customFormat="1" ht="24.2" customHeight="1">
      <c r="B258" s="31"/>
      <c r="C258" s="131" t="s">
        <v>429</v>
      </c>
      <c r="D258" s="131" t="s">
        <v>164</v>
      </c>
      <c r="E258" s="132" t="s">
        <v>3811</v>
      </c>
      <c r="F258" s="133" t="s">
        <v>3812</v>
      </c>
      <c r="G258" s="134" t="s">
        <v>207</v>
      </c>
      <c r="H258" s="135">
        <v>78</v>
      </c>
      <c r="I258" s="136">
        <v>23.9</v>
      </c>
      <c r="J258" s="137">
        <f>ROUND(I258*H258,2)</f>
        <v>1864.2</v>
      </c>
      <c r="K258" s="133" t="s">
        <v>168</v>
      </c>
      <c r="L258" s="31"/>
      <c r="M258" s="138" t="s">
        <v>1</v>
      </c>
      <c r="N258" s="139" t="s">
        <v>42</v>
      </c>
      <c r="P258" s="140">
        <f>O258*H258</f>
        <v>0</v>
      </c>
      <c r="Q258" s="140">
        <v>2.5999999999999998E-4</v>
      </c>
      <c r="R258" s="140">
        <f>Q258*H258</f>
        <v>2.0279999999999999E-2</v>
      </c>
      <c r="S258" s="140">
        <v>0</v>
      </c>
      <c r="T258" s="141">
        <f>S258*H258</f>
        <v>0</v>
      </c>
      <c r="AR258" s="142" t="s">
        <v>169</v>
      </c>
      <c r="AT258" s="142" t="s">
        <v>164</v>
      </c>
      <c r="AU258" s="142" t="s">
        <v>87</v>
      </c>
      <c r="AY258" s="16" t="s">
        <v>161</v>
      </c>
      <c r="BE258" s="143">
        <f>IF(N258="základní",J258,0)</f>
        <v>1864.2</v>
      </c>
      <c r="BF258" s="143">
        <f>IF(N258="snížená",J258,0)</f>
        <v>0</v>
      </c>
      <c r="BG258" s="143">
        <f>IF(N258="zákl. přenesená",J258,0)</f>
        <v>0</v>
      </c>
      <c r="BH258" s="143">
        <f>IF(N258="sníž. přenesená",J258,0)</f>
        <v>0</v>
      </c>
      <c r="BI258" s="143">
        <f>IF(N258="nulová",J258,0)</f>
        <v>0</v>
      </c>
      <c r="BJ258" s="16" t="s">
        <v>85</v>
      </c>
      <c r="BK258" s="143">
        <f>ROUND(I258*H258,2)</f>
        <v>1864.2</v>
      </c>
      <c r="BL258" s="16" t="s">
        <v>169</v>
      </c>
      <c r="BM258" s="142" t="s">
        <v>3813</v>
      </c>
    </row>
    <row r="259" spans="2:65" s="1" customFormat="1" ht="19.5">
      <c r="B259" s="31"/>
      <c r="D259" s="144" t="s">
        <v>171</v>
      </c>
      <c r="F259" s="145" t="s">
        <v>3666</v>
      </c>
      <c r="I259" s="146"/>
      <c r="L259" s="31"/>
      <c r="M259" s="147"/>
      <c r="T259" s="55"/>
      <c r="AT259" s="16" t="s">
        <v>171</v>
      </c>
      <c r="AU259" s="16" t="s">
        <v>87</v>
      </c>
    </row>
    <row r="260" spans="2:65" s="1" customFormat="1" ht="24.2" customHeight="1">
      <c r="B260" s="31"/>
      <c r="C260" s="131" t="s">
        <v>434</v>
      </c>
      <c r="D260" s="131" t="s">
        <v>164</v>
      </c>
      <c r="E260" s="132" t="s">
        <v>3814</v>
      </c>
      <c r="F260" s="133" t="s">
        <v>3815</v>
      </c>
      <c r="G260" s="134" t="s">
        <v>207</v>
      </c>
      <c r="H260" s="135">
        <v>66.55</v>
      </c>
      <c r="I260" s="136">
        <v>430</v>
      </c>
      <c r="J260" s="137">
        <f>ROUND(I260*H260,2)</f>
        <v>28616.5</v>
      </c>
      <c r="K260" s="133" t="s">
        <v>168</v>
      </c>
      <c r="L260" s="31"/>
      <c r="M260" s="138" t="s">
        <v>1</v>
      </c>
      <c r="N260" s="139" t="s">
        <v>42</v>
      </c>
      <c r="P260" s="140">
        <f>O260*H260</f>
        <v>0</v>
      </c>
      <c r="Q260" s="140">
        <v>0.20219000000000001</v>
      </c>
      <c r="R260" s="140">
        <f>Q260*H260</f>
        <v>13.4557445</v>
      </c>
      <c r="S260" s="140">
        <v>0</v>
      </c>
      <c r="T260" s="141">
        <f>S260*H260</f>
        <v>0</v>
      </c>
      <c r="AR260" s="142" t="s">
        <v>169</v>
      </c>
      <c r="AT260" s="142" t="s">
        <v>164</v>
      </c>
      <c r="AU260" s="142" t="s">
        <v>87</v>
      </c>
      <c r="AY260" s="16" t="s">
        <v>161</v>
      </c>
      <c r="BE260" s="143">
        <f>IF(N260="základní",J260,0)</f>
        <v>28616.5</v>
      </c>
      <c r="BF260" s="143">
        <f>IF(N260="snížená",J260,0)</f>
        <v>0</v>
      </c>
      <c r="BG260" s="143">
        <f>IF(N260="zákl. přenesená",J260,0)</f>
        <v>0</v>
      </c>
      <c r="BH260" s="143">
        <f>IF(N260="sníž. přenesená",J260,0)</f>
        <v>0</v>
      </c>
      <c r="BI260" s="143">
        <f>IF(N260="nulová",J260,0)</f>
        <v>0</v>
      </c>
      <c r="BJ260" s="16" t="s">
        <v>85</v>
      </c>
      <c r="BK260" s="143">
        <f>ROUND(I260*H260,2)</f>
        <v>28616.5</v>
      </c>
      <c r="BL260" s="16" t="s">
        <v>169</v>
      </c>
      <c r="BM260" s="142" t="s">
        <v>3816</v>
      </c>
    </row>
    <row r="261" spans="2:65" s="1" customFormat="1" ht="19.5">
      <c r="B261" s="31"/>
      <c r="D261" s="144" t="s">
        <v>171</v>
      </c>
      <c r="F261" s="145" t="s">
        <v>3666</v>
      </c>
      <c r="I261" s="146"/>
      <c r="L261" s="31"/>
      <c r="M261" s="147"/>
      <c r="T261" s="55"/>
      <c r="AT261" s="16" t="s">
        <v>171</v>
      </c>
      <c r="AU261" s="16" t="s">
        <v>87</v>
      </c>
    </row>
    <row r="262" spans="2:65" s="12" customFormat="1">
      <c r="B262" s="148"/>
      <c r="D262" s="144" t="s">
        <v>178</v>
      </c>
      <c r="E262" s="149" t="s">
        <v>1</v>
      </c>
      <c r="F262" s="150" t="s">
        <v>3817</v>
      </c>
      <c r="H262" s="151">
        <v>66.55</v>
      </c>
      <c r="I262" s="152"/>
      <c r="L262" s="148"/>
      <c r="M262" s="153"/>
      <c r="T262" s="154"/>
      <c r="AT262" s="149" t="s">
        <v>178</v>
      </c>
      <c r="AU262" s="149" t="s">
        <v>87</v>
      </c>
      <c r="AV262" s="12" t="s">
        <v>87</v>
      </c>
      <c r="AW262" s="12" t="s">
        <v>33</v>
      </c>
      <c r="AX262" s="12" t="s">
        <v>77</v>
      </c>
      <c r="AY262" s="149" t="s">
        <v>161</v>
      </c>
    </row>
    <row r="263" spans="2:65" s="13" customFormat="1">
      <c r="B263" s="155"/>
      <c r="D263" s="144" t="s">
        <v>178</v>
      </c>
      <c r="E263" s="156" t="s">
        <v>1</v>
      </c>
      <c r="F263" s="157" t="s">
        <v>180</v>
      </c>
      <c r="H263" s="158">
        <v>66.55</v>
      </c>
      <c r="I263" s="159"/>
      <c r="L263" s="155"/>
      <c r="M263" s="160"/>
      <c r="T263" s="161"/>
      <c r="AT263" s="156" t="s">
        <v>178</v>
      </c>
      <c r="AU263" s="156" t="s">
        <v>87</v>
      </c>
      <c r="AV263" s="13" t="s">
        <v>169</v>
      </c>
      <c r="AW263" s="13" t="s">
        <v>33</v>
      </c>
      <c r="AX263" s="13" t="s">
        <v>85</v>
      </c>
      <c r="AY263" s="156" t="s">
        <v>161</v>
      </c>
    </row>
    <row r="264" spans="2:65" s="1" customFormat="1" ht="16.5" customHeight="1">
      <c r="B264" s="31"/>
      <c r="C264" s="173" t="s">
        <v>438</v>
      </c>
      <c r="D264" s="173" t="s">
        <v>614</v>
      </c>
      <c r="E264" s="174" t="s">
        <v>3818</v>
      </c>
      <c r="F264" s="175" t="s">
        <v>3819</v>
      </c>
      <c r="G264" s="176" t="s">
        <v>207</v>
      </c>
      <c r="H264" s="177">
        <v>66.861000000000004</v>
      </c>
      <c r="I264" s="136">
        <v>268</v>
      </c>
      <c r="J264" s="178">
        <f>ROUND(I264*H264,2)</f>
        <v>17918.75</v>
      </c>
      <c r="K264" s="175" t="s">
        <v>168</v>
      </c>
      <c r="L264" s="179"/>
      <c r="M264" s="180" t="s">
        <v>1</v>
      </c>
      <c r="N264" s="181" t="s">
        <v>42</v>
      </c>
      <c r="P264" s="140">
        <f>O264*H264</f>
        <v>0</v>
      </c>
      <c r="Q264" s="140">
        <v>0.10199999999999999</v>
      </c>
      <c r="R264" s="140">
        <f>Q264*H264</f>
        <v>6.8198220000000003</v>
      </c>
      <c r="S264" s="140">
        <v>0</v>
      </c>
      <c r="T264" s="141">
        <f>S264*H264</f>
        <v>0</v>
      </c>
      <c r="AR264" s="142" t="s">
        <v>204</v>
      </c>
      <c r="AT264" s="142" t="s">
        <v>614</v>
      </c>
      <c r="AU264" s="142" t="s">
        <v>87</v>
      </c>
      <c r="AY264" s="16" t="s">
        <v>161</v>
      </c>
      <c r="BE264" s="143">
        <f>IF(N264="základní",J264,0)</f>
        <v>17918.75</v>
      </c>
      <c r="BF264" s="143">
        <f>IF(N264="snížená",J264,0)</f>
        <v>0</v>
      </c>
      <c r="BG264" s="143">
        <f>IF(N264="zákl. přenesená",J264,0)</f>
        <v>0</v>
      </c>
      <c r="BH264" s="143">
        <f>IF(N264="sníž. přenesená",J264,0)</f>
        <v>0</v>
      </c>
      <c r="BI264" s="143">
        <f>IF(N264="nulová",J264,0)</f>
        <v>0</v>
      </c>
      <c r="BJ264" s="16" t="s">
        <v>85</v>
      </c>
      <c r="BK264" s="143">
        <f>ROUND(I264*H264,2)</f>
        <v>17918.75</v>
      </c>
      <c r="BL264" s="16" t="s">
        <v>169</v>
      </c>
      <c r="BM264" s="142" t="s">
        <v>3820</v>
      </c>
    </row>
    <row r="265" spans="2:65" s="12" customFormat="1">
      <c r="B265" s="148"/>
      <c r="D265" s="144" t="s">
        <v>178</v>
      </c>
      <c r="E265" s="149" t="s">
        <v>1</v>
      </c>
      <c r="F265" s="150" t="s">
        <v>3821</v>
      </c>
      <c r="H265" s="151">
        <v>66.861000000000004</v>
      </c>
      <c r="I265" s="152"/>
      <c r="L265" s="148"/>
      <c r="M265" s="153"/>
      <c r="T265" s="154"/>
      <c r="AT265" s="149" t="s">
        <v>178</v>
      </c>
      <c r="AU265" s="149" t="s">
        <v>87</v>
      </c>
      <c r="AV265" s="12" t="s">
        <v>87</v>
      </c>
      <c r="AW265" s="12" t="s">
        <v>33</v>
      </c>
      <c r="AX265" s="12" t="s">
        <v>77</v>
      </c>
      <c r="AY265" s="149" t="s">
        <v>161</v>
      </c>
    </row>
    <row r="266" spans="2:65" s="13" customFormat="1">
      <c r="B266" s="155"/>
      <c r="D266" s="144" t="s">
        <v>178</v>
      </c>
      <c r="E266" s="156" t="s">
        <v>1</v>
      </c>
      <c r="F266" s="157" t="s">
        <v>180</v>
      </c>
      <c r="H266" s="158">
        <v>66.861000000000004</v>
      </c>
      <c r="I266" s="159"/>
      <c r="L266" s="155"/>
      <c r="M266" s="160"/>
      <c r="T266" s="161"/>
      <c r="AT266" s="156" t="s">
        <v>178</v>
      </c>
      <c r="AU266" s="156" t="s">
        <v>87</v>
      </c>
      <c r="AV266" s="13" t="s">
        <v>169</v>
      </c>
      <c r="AW266" s="13" t="s">
        <v>33</v>
      </c>
      <c r="AX266" s="13" t="s">
        <v>85</v>
      </c>
      <c r="AY266" s="156" t="s">
        <v>161</v>
      </c>
    </row>
    <row r="267" spans="2:65" s="1" customFormat="1" ht="33" customHeight="1">
      <c r="B267" s="31"/>
      <c r="C267" s="131" t="s">
        <v>444</v>
      </c>
      <c r="D267" s="131" t="s">
        <v>164</v>
      </c>
      <c r="E267" s="132" t="s">
        <v>3822</v>
      </c>
      <c r="F267" s="133" t="s">
        <v>3823</v>
      </c>
      <c r="G267" s="134" t="s">
        <v>207</v>
      </c>
      <c r="H267" s="135">
        <v>157.30000000000001</v>
      </c>
      <c r="I267" s="136">
        <v>100</v>
      </c>
      <c r="J267" s="137">
        <f>ROUND(I267*H267,2)</f>
        <v>15730</v>
      </c>
      <c r="K267" s="133" t="s">
        <v>168</v>
      </c>
      <c r="L267" s="31"/>
      <c r="M267" s="138" t="s">
        <v>1</v>
      </c>
      <c r="N267" s="139" t="s">
        <v>42</v>
      </c>
      <c r="P267" s="140">
        <f>O267*H267</f>
        <v>0</v>
      </c>
      <c r="Q267" s="140">
        <v>0.15540000000000001</v>
      </c>
      <c r="R267" s="140">
        <f>Q267*H267</f>
        <v>24.444420000000004</v>
      </c>
      <c r="S267" s="140">
        <v>0</v>
      </c>
      <c r="T267" s="141">
        <f>S267*H267</f>
        <v>0</v>
      </c>
      <c r="AR267" s="142" t="s">
        <v>169</v>
      </c>
      <c r="AT267" s="142" t="s">
        <v>164</v>
      </c>
      <c r="AU267" s="142" t="s">
        <v>87</v>
      </c>
      <c r="AY267" s="16" t="s">
        <v>161</v>
      </c>
      <c r="BE267" s="143">
        <f>IF(N267="základní",J267,0)</f>
        <v>15730</v>
      </c>
      <c r="BF267" s="143">
        <f>IF(N267="snížená",J267,0)</f>
        <v>0</v>
      </c>
      <c r="BG267" s="143">
        <f>IF(N267="zákl. přenesená",J267,0)</f>
        <v>0</v>
      </c>
      <c r="BH267" s="143">
        <f>IF(N267="sníž. přenesená",J267,0)</f>
        <v>0</v>
      </c>
      <c r="BI267" s="143">
        <f>IF(N267="nulová",J267,0)</f>
        <v>0</v>
      </c>
      <c r="BJ267" s="16" t="s">
        <v>85</v>
      </c>
      <c r="BK267" s="143">
        <f>ROUND(I267*H267,2)</f>
        <v>15730</v>
      </c>
      <c r="BL267" s="16" t="s">
        <v>169</v>
      </c>
      <c r="BM267" s="142" t="s">
        <v>3824</v>
      </c>
    </row>
    <row r="268" spans="2:65" s="1" customFormat="1" ht="19.5">
      <c r="B268" s="31"/>
      <c r="D268" s="144" t="s">
        <v>171</v>
      </c>
      <c r="F268" s="145" t="s">
        <v>3666</v>
      </c>
      <c r="I268" s="146"/>
      <c r="L268" s="31"/>
      <c r="M268" s="147"/>
      <c r="T268" s="55"/>
      <c r="AT268" s="16" t="s">
        <v>171</v>
      </c>
      <c r="AU268" s="16" t="s">
        <v>87</v>
      </c>
    </row>
    <row r="269" spans="2:65" s="12" customFormat="1">
      <c r="B269" s="148"/>
      <c r="D269" s="144" t="s">
        <v>178</v>
      </c>
      <c r="E269" s="149" t="s">
        <v>1</v>
      </c>
      <c r="F269" s="150" t="s">
        <v>3825</v>
      </c>
      <c r="H269" s="151">
        <v>157.30000000000001</v>
      </c>
      <c r="I269" s="152"/>
      <c r="L269" s="148"/>
      <c r="M269" s="153"/>
      <c r="T269" s="154"/>
      <c r="AT269" s="149" t="s">
        <v>178</v>
      </c>
      <c r="AU269" s="149" t="s">
        <v>87</v>
      </c>
      <c r="AV269" s="12" t="s">
        <v>87</v>
      </c>
      <c r="AW269" s="12" t="s">
        <v>33</v>
      </c>
      <c r="AX269" s="12" t="s">
        <v>77</v>
      </c>
      <c r="AY269" s="149" t="s">
        <v>161</v>
      </c>
    </row>
    <row r="270" spans="2:65" s="13" customFormat="1">
      <c r="B270" s="155"/>
      <c r="D270" s="144" t="s">
        <v>178</v>
      </c>
      <c r="E270" s="156" t="s">
        <v>1</v>
      </c>
      <c r="F270" s="157" t="s">
        <v>180</v>
      </c>
      <c r="H270" s="158">
        <v>157.30000000000001</v>
      </c>
      <c r="I270" s="159"/>
      <c r="L270" s="155"/>
      <c r="M270" s="160"/>
      <c r="T270" s="161"/>
      <c r="AT270" s="156" t="s">
        <v>178</v>
      </c>
      <c r="AU270" s="156" t="s">
        <v>87</v>
      </c>
      <c r="AV270" s="13" t="s">
        <v>169</v>
      </c>
      <c r="AW270" s="13" t="s">
        <v>33</v>
      </c>
      <c r="AX270" s="13" t="s">
        <v>85</v>
      </c>
      <c r="AY270" s="156" t="s">
        <v>161</v>
      </c>
    </row>
    <row r="271" spans="2:65" s="1" customFormat="1" ht="16.5" customHeight="1">
      <c r="B271" s="31"/>
      <c r="C271" s="173" t="s">
        <v>450</v>
      </c>
      <c r="D271" s="173" t="s">
        <v>614</v>
      </c>
      <c r="E271" s="174" t="s">
        <v>3818</v>
      </c>
      <c r="F271" s="175" t="s">
        <v>3819</v>
      </c>
      <c r="G271" s="176" t="s">
        <v>207</v>
      </c>
      <c r="H271" s="177">
        <v>165.16499999999999</v>
      </c>
      <c r="I271" s="136">
        <v>160</v>
      </c>
      <c r="J271" s="178">
        <f>ROUND(I271*H271,2)</f>
        <v>26426.400000000001</v>
      </c>
      <c r="K271" s="175" t="s">
        <v>168</v>
      </c>
      <c r="L271" s="179"/>
      <c r="M271" s="180" t="s">
        <v>1</v>
      </c>
      <c r="N271" s="181" t="s">
        <v>42</v>
      </c>
      <c r="P271" s="140">
        <f>O271*H271</f>
        <v>0</v>
      </c>
      <c r="Q271" s="140">
        <v>0.10199999999999999</v>
      </c>
      <c r="R271" s="140">
        <f>Q271*H271</f>
        <v>16.846829999999997</v>
      </c>
      <c r="S271" s="140">
        <v>0</v>
      </c>
      <c r="T271" s="141">
        <f>S271*H271</f>
        <v>0</v>
      </c>
      <c r="AR271" s="142" t="s">
        <v>204</v>
      </c>
      <c r="AT271" s="142" t="s">
        <v>614</v>
      </c>
      <c r="AU271" s="142" t="s">
        <v>87</v>
      </c>
      <c r="AY271" s="16" t="s">
        <v>161</v>
      </c>
      <c r="BE271" s="143">
        <f>IF(N271="základní",J271,0)</f>
        <v>26426.400000000001</v>
      </c>
      <c r="BF271" s="143">
        <f>IF(N271="snížená",J271,0)</f>
        <v>0</v>
      </c>
      <c r="BG271" s="143">
        <f>IF(N271="zákl. přenesená",J271,0)</f>
        <v>0</v>
      </c>
      <c r="BH271" s="143">
        <f>IF(N271="sníž. přenesená",J271,0)</f>
        <v>0</v>
      </c>
      <c r="BI271" s="143">
        <f>IF(N271="nulová",J271,0)</f>
        <v>0</v>
      </c>
      <c r="BJ271" s="16" t="s">
        <v>85</v>
      </c>
      <c r="BK271" s="143">
        <f>ROUND(I271*H271,2)</f>
        <v>26426.400000000001</v>
      </c>
      <c r="BL271" s="16" t="s">
        <v>169</v>
      </c>
      <c r="BM271" s="142" t="s">
        <v>3826</v>
      </c>
    </row>
    <row r="272" spans="2:65" s="12" customFormat="1">
      <c r="B272" s="148"/>
      <c r="D272" s="144" t="s">
        <v>178</v>
      </c>
      <c r="E272" s="149" t="s">
        <v>1</v>
      </c>
      <c r="F272" s="150" t="s">
        <v>3827</v>
      </c>
      <c r="H272" s="151">
        <v>165.16499999999999</v>
      </c>
      <c r="I272" s="152"/>
      <c r="L272" s="148"/>
      <c r="M272" s="153"/>
      <c r="T272" s="154"/>
      <c r="AT272" s="149" t="s">
        <v>178</v>
      </c>
      <c r="AU272" s="149" t="s">
        <v>87</v>
      </c>
      <c r="AV272" s="12" t="s">
        <v>87</v>
      </c>
      <c r="AW272" s="12" t="s">
        <v>33</v>
      </c>
      <c r="AX272" s="12" t="s">
        <v>77</v>
      </c>
      <c r="AY272" s="149" t="s">
        <v>161</v>
      </c>
    </row>
    <row r="273" spans="2:65" s="13" customFormat="1">
      <c r="B273" s="155"/>
      <c r="D273" s="144" t="s">
        <v>178</v>
      </c>
      <c r="E273" s="156" t="s">
        <v>1</v>
      </c>
      <c r="F273" s="157" t="s">
        <v>180</v>
      </c>
      <c r="H273" s="158">
        <v>165.16499999999999</v>
      </c>
      <c r="I273" s="159"/>
      <c r="L273" s="155"/>
      <c r="M273" s="160"/>
      <c r="T273" s="161"/>
      <c r="AT273" s="156" t="s">
        <v>178</v>
      </c>
      <c r="AU273" s="156" t="s">
        <v>87</v>
      </c>
      <c r="AV273" s="13" t="s">
        <v>169</v>
      </c>
      <c r="AW273" s="13" t="s">
        <v>33</v>
      </c>
      <c r="AX273" s="13" t="s">
        <v>85</v>
      </c>
      <c r="AY273" s="156" t="s">
        <v>161</v>
      </c>
    </row>
    <row r="274" spans="2:65" s="1" customFormat="1" ht="33" customHeight="1">
      <c r="B274" s="31"/>
      <c r="C274" s="131" t="s">
        <v>455</v>
      </c>
      <c r="D274" s="131" t="s">
        <v>164</v>
      </c>
      <c r="E274" s="132" t="s">
        <v>3828</v>
      </c>
      <c r="F274" s="133" t="s">
        <v>3829</v>
      </c>
      <c r="G274" s="134" t="s">
        <v>207</v>
      </c>
      <c r="H274" s="135">
        <v>41.3</v>
      </c>
      <c r="I274" s="136">
        <v>358</v>
      </c>
      <c r="J274" s="137">
        <f>ROUND(I274*H274,2)</f>
        <v>14785.4</v>
      </c>
      <c r="K274" s="133" t="s">
        <v>168</v>
      </c>
      <c r="L274" s="31"/>
      <c r="M274" s="138" t="s">
        <v>1</v>
      </c>
      <c r="N274" s="139" t="s">
        <v>42</v>
      </c>
      <c r="P274" s="140">
        <f>O274*H274</f>
        <v>0</v>
      </c>
      <c r="Q274" s="140">
        <v>0.16849</v>
      </c>
      <c r="R274" s="140">
        <f>Q274*H274</f>
        <v>6.9586369999999995</v>
      </c>
      <c r="S274" s="140">
        <v>0</v>
      </c>
      <c r="T274" s="141">
        <f>S274*H274</f>
        <v>0</v>
      </c>
      <c r="AR274" s="142" t="s">
        <v>169</v>
      </c>
      <c r="AT274" s="142" t="s">
        <v>164</v>
      </c>
      <c r="AU274" s="142" t="s">
        <v>87</v>
      </c>
      <c r="AY274" s="16" t="s">
        <v>161</v>
      </c>
      <c r="BE274" s="143">
        <f>IF(N274="základní",J274,0)</f>
        <v>14785.4</v>
      </c>
      <c r="BF274" s="143">
        <f>IF(N274="snížená",J274,0)</f>
        <v>0</v>
      </c>
      <c r="BG274" s="143">
        <f>IF(N274="zákl. přenesená",J274,0)</f>
        <v>0</v>
      </c>
      <c r="BH274" s="143">
        <f>IF(N274="sníž. přenesená",J274,0)</f>
        <v>0</v>
      </c>
      <c r="BI274" s="143">
        <f>IF(N274="nulová",J274,0)</f>
        <v>0</v>
      </c>
      <c r="BJ274" s="16" t="s">
        <v>85</v>
      </c>
      <c r="BK274" s="143">
        <f>ROUND(I274*H274,2)</f>
        <v>14785.4</v>
      </c>
      <c r="BL274" s="16" t="s">
        <v>169</v>
      </c>
      <c r="BM274" s="142" t="s">
        <v>3830</v>
      </c>
    </row>
    <row r="275" spans="2:65" s="1" customFormat="1" ht="19.5">
      <c r="B275" s="31"/>
      <c r="D275" s="144" t="s">
        <v>171</v>
      </c>
      <c r="F275" s="145" t="s">
        <v>3666</v>
      </c>
      <c r="I275" s="146"/>
      <c r="L275" s="31"/>
      <c r="M275" s="147"/>
      <c r="T275" s="55"/>
      <c r="AT275" s="16" t="s">
        <v>171</v>
      </c>
      <c r="AU275" s="16" t="s">
        <v>87</v>
      </c>
    </row>
    <row r="276" spans="2:65" s="12" customFormat="1">
      <c r="B276" s="148"/>
      <c r="D276" s="144" t="s">
        <v>178</v>
      </c>
      <c r="E276" s="149" t="s">
        <v>1</v>
      </c>
      <c r="F276" s="150" t="s">
        <v>3831</v>
      </c>
      <c r="H276" s="151">
        <v>41.3</v>
      </c>
      <c r="I276" s="152"/>
      <c r="L276" s="148"/>
      <c r="M276" s="153"/>
      <c r="T276" s="154"/>
      <c r="AT276" s="149" t="s">
        <v>178</v>
      </c>
      <c r="AU276" s="149" t="s">
        <v>87</v>
      </c>
      <c r="AV276" s="12" t="s">
        <v>87</v>
      </c>
      <c r="AW276" s="12" t="s">
        <v>33</v>
      </c>
      <c r="AX276" s="12" t="s">
        <v>77</v>
      </c>
      <c r="AY276" s="149" t="s">
        <v>161</v>
      </c>
    </row>
    <row r="277" spans="2:65" s="13" customFormat="1">
      <c r="B277" s="155"/>
      <c r="D277" s="144" t="s">
        <v>178</v>
      </c>
      <c r="E277" s="156" t="s">
        <v>1</v>
      </c>
      <c r="F277" s="157" t="s">
        <v>180</v>
      </c>
      <c r="H277" s="158">
        <v>41.3</v>
      </c>
      <c r="I277" s="159"/>
      <c r="L277" s="155"/>
      <c r="M277" s="160"/>
      <c r="T277" s="161"/>
      <c r="AT277" s="156" t="s">
        <v>178</v>
      </c>
      <c r="AU277" s="156" t="s">
        <v>87</v>
      </c>
      <c r="AV277" s="13" t="s">
        <v>169</v>
      </c>
      <c r="AW277" s="13" t="s">
        <v>33</v>
      </c>
      <c r="AX277" s="13" t="s">
        <v>85</v>
      </c>
      <c r="AY277" s="156" t="s">
        <v>161</v>
      </c>
    </row>
    <row r="278" spans="2:65" s="1" customFormat="1" ht="24.2" customHeight="1">
      <c r="B278" s="31"/>
      <c r="C278" s="173" t="s">
        <v>462</v>
      </c>
      <c r="D278" s="173" t="s">
        <v>614</v>
      </c>
      <c r="E278" s="174" t="s">
        <v>3832</v>
      </c>
      <c r="F278" s="175" t="s">
        <v>3833</v>
      </c>
      <c r="G278" s="176" t="s">
        <v>267</v>
      </c>
      <c r="H278" s="177">
        <v>43.365000000000002</v>
      </c>
      <c r="I278" s="136">
        <v>221.37</v>
      </c>
      <c r="J278" s="178">
        <f>ROUND(I278*H278,2)</f>
        <v>9599.7099999999991</v>
      </c>
      <c r="K278" s="175" t="s">
        <v>1</v>
      </c>
      <c r="L278" s="179"/>
      <c r="M278" s="180" t="s">
        <v>1</v>
      </c>
      <c r="N278" s="181" t="s">
        <v>42</v>
      </c>
      <c r="P278" s="140">
        <f>O278*H278</f>
        <v>0</v>
      </c>
      <c r="Q278" s="140">
        <v>5.6120000000000003E-2</v>
      </c>
      <c r="R278" s="140">
        <f>Q278*H278</f>
        <v>2.4336438000000005</v>
      </c>
      <c r="S278" s="140">
        <v>0</v>
      </c>
      <c r="T278" s="141">
        <f>S278*H278</f>
        <v>0</v>
      </c>
      <c r="AR278" s="142" t="s">
        <v>204</v>
      </c>
      <c r="AT278" s="142" t="s">
        <v>614</v>
      </c>
      <c r="AU278" s="142" t="s">
        <v>87</v>
      </c>
      <c r="AY278" s="16" t="s">
        <v>161</v>
      </c>
      <c r="BE278" s="143">
        <f>IF(N278="základní",J278,0)</f>
        <v>9599.7099999999991</v>
      </c>
      <c r="BF278" s="143">
        <f>IF(N278="snížená",J278,0)</f>
        <v>0</v>
      </c>
      <c r="BG278" s="143">
        <f>IF(N278="zákl. přenesená",J278,0)</f>
        <v>0</v>
      </c>
      <c r="BH278" s="143">
        <f>IF(N278="sníž. přenesená",J278,0)</f>
        <v>0</v>
      </c>
      <c r="BI278" s="143">
        <f>IF(N278="nulová",J278,0)</f>
        <v>0</v>
      </c>
      <c r="BJ278" s="16" t="s">
        <v>85</v>
      </c>
      <c r="BK278" s="143">
        <f>ROUND(I278*H278,2)</f>
        <v>9599.7099999999991</v>
      </c>
      <c r="BL278" s="16" t="s">
        <v>169</v>
      </c>
      <c r="BM278" s="142" t="s">
        <v>3834</v>
      </c>
    </row>
    <row r="279" spans="2:65" s="12" customFormat="1">
      <c r="B279" s="148"/>
      <c r="D279" s="144" t="s">
        <v>178</v>
      </c>
      <c r="E279" s="149" t="s">
        <v>1</v>
      </c>
      <c r="F279" s="150" t="s">
        <v>3835</v>
      </c>
      <c r="H279" s="151">
        <v>43.365000000000002</v>
      </c>
      <c r="I279" s="152"/>
      <c r="L279" s="148"/>
      <c r="M279" s="153"/>
      <c r="T279" s="154"/>
      <c r="AT279" s="149" t="s">
        <v>178</v>
      </c>
      <c r="AU279" s="149" t="s">
        <v>87</v>
      </c>
      <c r="AV279" s="12" t="s">
        <v>87</v>
      </c>
      <c r="AW279" s="12" t="s">
        <v>33</v>
      </c>
      <c r="AX279" s="12" t="s">
        <v>77</v>
      </c>
      <c r="AY279" s="149" t="s">
        <v>161</v>
      </c>
    </row>
    <row r="280" spans="2:65" s="13" customFormat="1">
      <c r="B280" s="155"/>
      <c r="D280" s="144" t="s">
        <v>178</v>
      </c>
      <c r="E280" s="156" t="s">
        <v>1</v>
      </c>
      <c r="F280" s="157" t="s">
        <v>180</v>
      </c>
      <c r="H280" s="158">
        <v>43.365000000000002</v>
      </c>
      <c r="I280" s="159"/>
      <c r="L280" s="155"/>
      <c r="M280" s="160"/>
      <c r="T280" s="161"/>
      <c r="AT280" s="156" t="s">
        <v>178</v>
      </c>
      <c r="AU280" s="156" t="s">
        <v>87</v>
      </c>
      <c r="AV280" s="13" t="s">
        <v>169</v>
      </c>
      <c r="AW280" s="13" t="s">
        <v>33</v>
      </c>
      <c r="AX280" s="13" t="s">
        <v>85</v>
      </c>
      <c r="AY280" s="156" t="s">
        <v>161</v>
      </c>
    </row>
    <row r="281" spans="2:65" s="11" customFormat="1" ht="22.9" customHeight="1">
      <c r="B281" s="119"/>
      <c r="D281" s="120" t="s">
        <v>76</v>
      </c>
      <c r="E281" s="129" t="s">
        <v>1346</v>
      </c>
      <c r="F281" s="129" t="s">
        <v>1347</v>
      </c>
      <c r="I281" s="122"/>
      <c r="J281" s="130">
        <f>BK281</f>
        <v>57137.86</v>
      </c>
      <c r="L281" s="119"/>
      <c r="M281" s="124"/>
      <c r="P281" s="125">
        <f>SUM(P282:P284)</f>
        <v>0</v>
      </c>
      <c r="R281" s="125">
        <f>SUM(R282:R284)</f>
        <v>0</v>
      </c>
      <c r="T281" s="126">
        <f>SUM(T282:T284)</f>
        <v>0</v>
      </c>
      <c r="AR281" s="120" t="s">
        <v>85</v>
      </c>
      <c r="AT281" s="127" t="s">
        <v>76</v>
      </c>
      <c r="AU281" s="127" t="s">
        <v>85</v>
      </c>
      <c r="AY281" s="120" t="s">
        <v>161</v>
      </c>
      <c r="BK281" s="128">
        <f>SUM(BK282:BK284)</f>
        <v>57137.86</v>
      </c>
    </row>
    <row r="282" spans="2:65" s="1" customFormat="1" ht="16.5" customHeight="1">
      <c r="B282" s="31"/>
      <c r="C282" s="131" t="s">
        <v>466</v>
      </c>
      <c r="D282" s="131" t="s">
        <v>164</v>
      </c>
      <c r="E282" s="132" t="s">
        <v>3836</v>
      </c>
      <c r="F282" s="133" t="s">
        <v>3837</v>
      </c>
      <c r="G282" s="134" t="s">
        <v>352</v>
      </c>
      <c r="H282" s="135">
        <v>560.17499999999995</v>
      </c>
      <c r="I282" s="136">
        <v>100</v>
      </c>
      <c r="J282" s="137">
        <f>ROUND(I282*H282,2)</f>
        <v>56017.5</v>
      </c>
      <c r="K282" s="133" t="s">
        <v>168</v>
      </c>
      <c r="L282" s="31"/>
      <c r="M282" s="138" t="s">
        <v>1</v>
      </c>
      <c r="N282" s="139" t="s">
        <v>42</v>
      </c>
      <c r="P282" s="140">
        <f>O282*H282</f>
        <v>0</v>
      </c>
      <c r="Q282" s="140">
        <v>0</v>
      </c>
      <c r="R282" s="140">
        <f>Q282*H282</f>
        <v>0</v>
      </c>
      <c r="S282" s="140">
        <v>0</v>
      </c>
      <c r="T282" s="141">
        <f>S282*H282</f>
        <v>0</v>
      </c>
      <c r="AR282" s="142" t="s">
        <v>169</v>
      </c>
      <c r="AT282" s="142" t="s">
        <v>164</v>
      </c>
      <c r="AU282" s="142" t="s">
        <v>87</v>
      </c>
      <c r="AY282" s="16" t="s">
        <v>161</v>
      </c>
      <c r="BE282" s="143">
        <f>IF(N282="základní",J282,0)</f>
        <v>56017.5</v>
      </c>
      <c r="BF282" s="143">
        <f>IF(N282="snížená",J282,0)</f>
        <v>0</v>
      </c>
      <c r="BG282" s="143">
        <f>IF(N282="zákl. přenesená",J282,0)</f>
        <v>0</v>
      </c>
      <c r="BH282" s="143">
        <f>IF(N282="sníž. přenesená",J282,0)</f>
        <v>0</v>
      </c>
      <c r="BI282" s="143">
        <f>IF(N282="nulová",J282,0)</f>
        <v>0</v>
      </c>
      <c r="BJ282" s="16" t="s">
        <v>85</v>
      </c>
      <c r="BK282" s="143">
        <f>ROUND(I282*H282,2)</f>
        <v>56017.5</v>
      </c>
      <c r="BL282" s="16" t="s">
        <v>169</v>
      </c>
      <c r="BM282" s="142" t="s">
        <v>3838</v>
      </c>
    </row>
    <row r="283" spans="2:65" s="1" customFormat="1" ht="24.2" customHeight="1">
      <c r="B283" s="31"/>
      <c r="C283" s="131" t="s">
        <v>470</v>
      </c>
      <c r="D283" s="131" t="s">
        <v>164</v>
      </c>
      <c r="E283" s="132" t="s">
        <v>3839</v>
      </c>
      <c r="F283" s="133" t="s">
        <v>3840</v>
      </c>
      <c r="G283" s="134" t="s">
        <v>352</v>
      </c>
      <c r="H283" s="135">
        <v>560.17499999999995</v>
      </c>
      <c r="I283" s="136">
        <v>1</v>
      </c>
      <c r="J283" s="137">
        <f>ROUND(I283*H283,2)</f>
        <v>560.17999999999995</v>
      </c>
      <c r="K283" s="133" t="s">
        <v>168</v>
      </c>
      <c r="L283" s="31"/>
      <c r="M283" s="138" t="s">
        <v>1</v>
      </c>
      <c r="N283" s="139" t="s">
        <v>42</v>
      </c>
      <c r="P283" s="140">
        <f>O283*H283</f>
        <v>0</v>
      </c>
      <c r="Q283" s="140">
        <v>0</v>
      </c>
      <c r="R283" s="140">
        <f>Q283*H283</f>
        <v>0</v>
      </c>
      <c r="S283" s="140">
        <v>0</v>
      </c>
      <c r="T283" s="141">
        <f>S283*H283</f>
        <v>0</v>
      </c>
      <c r="AR283" s="142" t="s">
        <v>169</v>
      </c>
      <c r="AT283" s="142" t="s">
        <v>164</v>
      </c>
      <c r="AU283" s="142" t="s">
        <v>87</v>
      </c>
      <c r="AY283" s="16" t="s">
        <v>161</v>
      </c>
      <c r="BE283" s="143">
        <f>IF(N283="základní",J283,0)</f>
        <v>560.17999999999995</v>
      </c>
      <c r="BF283" s="143">
        <f>IF(N283="snížená",J283,0)</f>
        <v>0</v>
      </c>
      <c r="BG283" s="143">
        <f>IF(N283="zákl. přenesená",J283,0)</f>
        <v>0</v>
      </c>
      <c r="BH283" s="143">
        <f>IF(N283="sníž. přenesená",J283,0)</f>
        <v>0</v>
      </c>
      <c r="BI283" s="143">
        <f>IF(N283="nulová",J283,0)</f>
        <v>0</v>
      </c>
      <c r="BJ283" s="16" t="s">
        <v>85</v>
      </c>
      <c r="BK283" s="143">
        <f>ROUND(I283*H283,2)</f>
        <v>560.17999999999995</v>
      </c>
      <c r="BL283" s="16" t="s">
        <v>169</v>
      </c>
      <c r="BM283" s="142" t="s">
        <v>3841</v>
      </c>
    </row>
    <row r="284" spans="2:65" s="1" customFormat="1" ht="24.2" customHeight="1">
      <c r="B284" s="31"/>
      <c r="C284" s="131" t="s">
        <v>476</v>
      </c>
      <c r="D284" s="131" t="s">
        <v>164</v>
      </c>
      <c r="E284" s="132" t="s">
        <v>3842</v>
      </c>
      <c r="F284" s="133" t="s">
        <v>3843</v>
      </c>
      <c r="G284" s="134" t="s">
        <v>352</v>
      </c>
      <c r="H284" s="135">
        <v>560.17499999999995</v>
      </c>
      <c r="I284" s="136">
        <v>1</v>
      </c>
      <c r="J284" s="137">
        <f>ROUND(I284*H284,2)</f>
        <v>560.17999999999995</v>
      </c>
      <c r="K284" s="133" t="s">
        <v>168</v>
      </c>
      <c r="L284" s="31"/>
      <c r="M284" s="138" t="s">
        <v>1</v>
      </c>
      <c r="N284" s="139" t="s">
        <v>42</v>
      </c>
      <c r="P284" s="140">
        <f>O284*H284</f>
        <v>0</v>
      </c>
      <c r="Q284" s="140">
        <v>0</v>
      </c>
      <c r="R284" s="140">
        <f>Q284*H284</f>
        <v>0</v>
      </c>
      <c r="S284" s="140">
        <v>0</v>
      </c>
      <c r="T284" s="141">
        <f>S284*H284</f>
        <v>0</v>
      </c>
      <c r="AR284" s="142" t="s">
        <v>169</v>
      </c>
      <c r="AT284" s="142" t="s">
        <v>164</v>
      </c>
      <c r="AU284" s="142" t="s">
        <v>87</v>
      </c>
      <c r="AY284" s="16" t="s">
        <v>161</v>
      </c>
      <c r="BE284" s="143">
        <f>IF(N284="základní",J284,0)</f>
        <v>560.17999999999995</v>
      </c>
      <c r="BF284" s="143">
        <f>IF(N284="snížená",J284,0)</f>
        <v>0</v>
      </c>
      <c r="BG284" s="143">
        <f>IF(N284="zákl. přenesená",J284,0)</f>
        <v>0</v>
      </c>
      <c r="BH284" s="143">
        <f>IF(N284="sníž. přenesená",J284,0)</f>
        <v>0</v>
      </c>
      <c r="BI284" s="143">
        <f>IF(N284="nulová",J284,0)</f>
        <v>0</v>
      </c>
      <c r="BJ284" s="16" t="s">
        <v>85</v>
      </c>
      <c r="BK284" s="143">
        <f>ROUND(I284*H284,2)</f>
        <v>560.17999999999995</v>
      </c>
      <c r="BL284" s="16" t="s">
        <v>169</v>
      </c>
      <c r="BM284" s="142" t="s">
        <v>3844</v>
      </c>
    </row>
    <row r="285" spans="2:65" s="11" customFormat="1" ht="25.9" customHeight="1">
      <c r="B285" s="119"/>
      <c r="D285" s="120" t="s">
        <v>76</v>
      </c>
      <c r="E285" s="121" t="s">
        <v>367</v>
      </c>
      <c r="F285" s="121" t="s">
        <v>368</v>
      </c>
      <c r="I285" s="122"/>
      <c r="J285" s="123">
        <f>BK285</f>
        <v>84052</v>
      </c>
      <c r="L285" s="119"/>
      <c r="M285" s="124"/>
      <c r="P285" s="125">
        <f>P286</f>
        <v>0</v>
      </c>
      <c r="R285" s="125">
        <f>R286</f>
        <v>0.36988516000000005</v>
      </c>
      <c r="T285" s="126">
        <f>T286</f>
        <v>0.25919999999999999</v>
      </c>
      <c r="AR285" s="120" t="s">
        <v>87</v>
      </c>
      <c r="AT285" s="127" t="s">
        <v>76</v>
      </c>
      <c r="AU285" s="127" t="s">
        <v>77</v>
      </c>
      <c r="AY285" s="120" t="s">
        <v>161</v>
      </c>
      <c r="BK285" s="128">
        <f>BK286</f>
        <v>84052</v>
      </c>
    </row>
    <row r="286" spans="2:65" s="11" customFormat="1" ht="22.9" customHeight="1">
      <c r="B286" s="119"/>
      <c r="D286" s="120" t="s">
        <v>76</v>
      </c>
      <c r="E286" s="129" t="s">
        <v>369</v>
      </c>
      <c r="F286" s="129" t="s">
        <v>370</v>
      </c>
      <c r="I286" s="122"/>
      <c r="J286" s="130">
        <f>BK286</f>
        <v>84052</v>
      </c>
      <c r="L286" s="119"/>
      <c r="M286" s="124"/>
      <c r="P286" s="125">
        <f>SUM(P287:P297)</f>
        <v>0</v>
      </c>
      <c r="R286" s="125">
        <f>SUM(R287:R297)</f>
        <v>0.36988516000000005</v>
      </c>
      <c r="T286" s="126">
        <f>SUM(T287:T297)</f>
        <v>0.25919999999999999</v>
      </c>
      <c r="AR286" s="120" t="s">
        <v>87</v>
      </c>
      <c r="AT286" s="127" t="s">
        <v>76</v>
      </c>
      <c r="AU286" s="127" t="s">
        <v>85</v>
      </c>
      <c r="AY286" s="120" t="s">
        <v>161</v>
      </c>
      <c r="BK286" s="128">
        <f>SUM(BK287:BK297)</f>
        <v>84052</v>
      </c>
    </row>
    <row r="287" spans="2:65" s="1" customFormat="1" ht="24.2" customHeight="1">
      <c r="B287" s="31"/>
      <c r="C287" s="131" t="s">
        <v>480</v>
      </c>
      <c r="D287" s="131" t="s">
        <v>164</v>
      </c>
      <c r="E287" s="132" t="s">
        <v>3845</v>
      </c>
      <c r="F287" s="133" t="s">
        <v>3846</v>
      </c>
      <c r="G287" s="134" t="s">
        <v>175</v>
      </c>
      <c r="H287" s="135">
        <v>99.224999999999994</v>
      </c>
      <c r="I287" s="136">
        <v>42.7</v>
      </c>
      <c r="J287" s="137">
        <f>ROUND(I287*H287,2)</f>
        <v>4236.91</v>
      </c>
      <c r="K287" s="133" t="s">
        <v>168</v>
      </c>
      <c r="L287" s="31"/>
      <c r="M287" s="138" t="s">
        <v>1</v>
      </c>
      <c r="N287" s="139" t="s">
        <v>42</v>
      </c>
      <c r="P287" s="140">
        <f>O287*H287</f>
        <v>0</v>
      </c>
      <c r="Q287" s="140">
        <v>0</v>
      </c>
      <c r="R287" s="140">
        <f>Q287*H287</f>
        <v>0</v>
      </c>
      <c r="S287" s="140">
        <v>0</v>
      </c>
      <c r="T287" s="141">
        <f>S287*H287</f>
        <v>0</v>
      </c>
      <c r="AR287" s="142" t="s">
        <v>244</v>
      </c>
      <c r="AT287" s="142" t="s">
        <v>164</v>
      </c>
      <c r="AU287" s="142" t="s">
        <v>87</v>
      </c>
      <c r="AY287" s="16" t="s">
        <v>161</v>
      </c>
      <c r="BE287" s="143">
        <f>IF(N287="základní",J287,0)</f>
        <v>4236.91</v>
      </c>
      <c r="BF287" s="143">
        <f>IF(N287="snížená",J287,0)</f>
        <v>0</v>
      </c>
      <c r="BG287" s="143">
        <f>IF(N287="zákl. přenesená",J287,0)</f>
        <v>0</v>
      </c>
      <c r="BH287" s="143">
        <f>IF(N287="sníž. přenesená",J287,0)</f>
        <v>0</v>
      </c>
      <c r="BI287" s="143">
        <f>IF(N287="nulová",J287,0)</f>
        <v>0</v>
      </c>
      <c r="BJ287" s="16" t="s">
        <v>85</v>
      </c>
      <c r="BK287" s="143">
        <f>ROUND(I287*H287,2)</f>
        <v>4236.91</v>
      </c>
      <c r="BL287" s="16" t="s">
        <v>244</v>
      </c>
      <c r="BM287" s="142" t="s">
        <v>3847</v>
      </c>
    </row>
    <row r="288" spans="2:65" s="12" customFormat="1">
      <c r="B288" s="148"/>
      <c r="D288" s="144" t="s">
        <v>178</v>
      </c>
      <c r="E288" s="149" t="s">
        <v>1</v>
      </c>
      <c r="F288" s="150" t="s">
        <v>3848</v>
      </c>
      <c r="H288" s="151">
        <v>99.224999999999994</v>
      </c>
      <c r="I288" s="152"/>
      <c r="L288" s="148"/>
      <c r="M288" s="153"/>
      <c r="T288" s="154"/>
      <c r="AT288" s="149" t="s">
        <v>178</v>
      </c>
      <c r="AU288" s="149" t="s">
        <v>87</v>
      </c>
      <c r="AV288" s="12" t="s">
        <v>87</v>
      </c>
      <c r="AW288" s="12" t="s">
        <v>33</v>
      </c>
      <c r="AX288" s="12" t="s">
        <v>77</v>
      </c>
      <c r="AY288" s="149" t="s">
        <v>161</v>
      </c>
    </row>
    <row r="289" spans="2:65" s="13" customFormat="1">
      <c r="B289" s="155"/>
      <c r="D289" s="144" t="s">
        <v>178</v>
      </c>
      <c r="E289" s="156" t="s">
        <v>1</v>
      </c>
      <c r="F289" s="157" t="s">
        <v>180</v>
      </c>
      <c r="H289" s="158">
        <v>99.224999999999994</v>
      </c>
      <c r="I289" s="159"/>
      <c r="L289" s="155"/>
      <c r="M289" s="160"/>
      <c r="T289" s="161"/>
      <c r="AT289" s="156" t="s">
        <v>178</v>
      </c>
      <c r="AU289" s="156" t="s">
        <v>87</v>
      </c>
      <c r="AV289" s="13" t="s">
        <v>169</v>
      </c>
      <c r="AW289" s="13" t="s">
        <v>33</v>
      </c>
      <c r="AX289" s="13" t="s">
        <v>85</v>
      </c>
      <c r="AY289" s="156" t="s">
        <v>161</v>
      </c>
    </row>
    <row r="290" spans="2:65" s="1" customFormat="1" ht="16.5" customHeight="1">
      <c r="B290" s="31"/>
      <c r="C290" s="173" t="s">
        <v>486</v>
      </c>
      <c r="D290" s="173" t="s">
        <v>614</v>
      </c>
      <c r="E290" s="174" t="s">
        <v>1362</v>
      </c>
      <c r="F290" s="175" t="s">
        <v>1363</v>
      </c>
      <c r="G290" s="176" t="s">
        <v>352</v>
      </c>
      <c r="H290" s="177">
        <v>9.9000000000000005E-2</v>
      </c>
      <c r="I290" s="136">
        <v>83100</v>
      </c>
      <c r="J290" s="178">
        <f>ROUND(I290*H290,2)</f>
        <v>8226.9</v>
      </c>
      <c r="K290" s="175" t="s">
        <v>168</v>
      </c>
      <c r="L290" s="179"/>
      <c r="M290" s="180" t="s">
        <v>1</v>
      </c>
      <c r="N290" s="181" t="s">
        <v>42</v>
      </c>
      <c r="P290" s="140">
        <f>O290*H290</f>
        <v>0</v>
      </c>
      <c r="Q290" s="140">
        <v>1</v>
      </c>
      <c r="R290" s="140">
        <f>Q290*H290</f>
        <v>9.9000000000000005E-2</v>
      </c>
      <c r="S290" s="140">
        <v>0</v>
      </c>
      <c r="T290" s="141">
        <f>S290*H290</f>
        <v>0</v>
      </c>
      <c r="AR290" s="142" t="s">
        <v>317</v>
      </c>
      <c r="AT290" s="142" t="s">
        <v>614</v>
      </c>
      <c r="AU290" s="142" t="s">
        <v>87</v>
      </c>
      <c r="AY290" s="16" t="s">
        <v>161</v>
      </c>
      <c r="BE290" s="143">
        <f>IF(N290="základní",J290,0)</f>
        <v>8226.9</v>
      </c>
      <c r="BF290" s="143">
        <f>IF(N290="snížená",J290,0)</f>
        <v>0</v>
      </c>
      <c r="BG290" s="143">
        <f>IF(N290="zákl. přenesená",J290,0)</f>
        <v>0</v>
      </c>
      <c r="BH290" s="143">
        <f>IF(N290="sníž. přenesená",J290,0)</f>
        <v>0</v>
      </c>
      <c r="BI290" s="143">
        <f>IF(N290="nulová",J290,0)</f>
        <v>0</v>
      </c>
      <c r="BJ290" s="16" t="s">
        <v>85</v>
      </c>
      <c r="BK290" s="143">
        <f>ROUND(I290*H290,2)</f>
        <v>8226.9</v>
      </c>
      <c r="BL290" s="16" t="s">
        <v>244</v>
      </c>
      <c r="BM290" s="142" t="s">
        <v>3849</v>
      </c>
    </row>
    <row r="291" spans="2:65" s="12" customFormat="1">
      <c r="B291" s="148"/>
      <c r="D291" s="144" t="s">
        <v>178</v>
      </c>
      <c r="E291" s="149" t="s">
        <v>1</v>
      </c>
      <c r="F291" s="150" t="s">
        <v>3850</v>
      </c>
      <c r="H291" s="151">
        <v>9.9000000000000005E-2</v>
      </c>
      <c r="I291" s="152"/>
      <c r="L291" s="148"/>
      <c r="M291" s="153"/>
      <c r="T291" s="154"/>
      <c r="AT291" s="149" t="s">
        <v>178</v>
      </c>
      <c r="AU291" s="149" t="s">
        <v>87</v>
      </c>
      <c r="AV291" s="12" t="s">
        <v>87</v>
      </c>
      <c r="AW291" s="12" t="s">
        <v>33</v>
      </c>
      <c r="AX291" s="12" t="s">
        <v>77</v>
      </c>
      <c r="AY291" s="149" t="s">
        <v>161</v>
      </c>
    </row>
    <row r="292" spans="2:65" s="13" customFormat="1">
      <c r="B292" s="155"/>
      <c r="D292" s="144" t="s">
        <v>178</v>
      </c>
      <c r="E292" s="156" t="s">
        <v>1</v>
      </c>
      <c r="F292" s="157" t="s">
        <v>180</v>
      </c>
      <c r="H292" s="158">
        <v>9.9000000000000005E-2</v>
      </c>
      <c r="I292" s="159"/>
      <c r="L292" s="155"/>
      <c r="M292" s="160"/>
      <c r="T292" s="161"/>
      <c r="AT292" s="156" t="s">
        <v>178</v>
      </c>
      <c r="AU292" s="156" t="s">
        <v>87</v>
      </c>
      <c r="AV292" s="13" t="s">
        <v>169</v>
      </c>
      <c r="AW292" s="13" t="s">
        <v>33</v>
      </c>
      <c r="AX292" s="13" t="s">
        <v>85</v>
      </c>
      <c r="AY292" s="156" t="s">
        <v>161</v>
      </c>
    </row>
    <row r="293" spans="2:65" s="1" customFormat="1" ht="16.5" customHeight="1">
      <c r="B293" s="31"/>
      <c r="C293" s="131" t="s">
        <v>492</v>
      </c>
      <c r="D293" s="131" t="s">
        <v>164</v>
      </c>
      <c r="E293" s="132" t="s">
        <v>3851</v>
      </c>
      <c r="F293" s="133" t="s">
        <v>3852</v>
      </c>
      <c r="G293" s="134" t="s">
        <v>175</v>
      </c>
      <c r="H293" s="135">
        <v>57.6</v>
      </c>
      <c r="I293" s="136">
        <v>1</v>
      </c>
      <c r="J293" s="137">
        <f>ROUND(I293*H293,2)</f>
        <v>57.6</v>
      </c>
      <c r="K293" s="133" t="s">
        <v>168</v>
      </c>
      <c r="L293" s="31"/>
      <c r="M293" s="138" t="s">
        <v>1</v>
      </c>
      <c r="N293" s="139" t="s">
        <v>42</v>
      </c>
      <c r="P293" s="140">
        <f>O293*H293</f>
        <v>0</v>
      </c>
      <c r="Q293" s="140">
        <v>0</v>
      </c>
      <c r="R293" s="140">
        <f>Q293*H293</f>
        <v>0</v>
      </c>
      <c r="S293" s="140">
        <v>4.4999999999999997E-3</v>
      </c>
      <c r="T293" s="141">
        <f>S293*H293</f>
        <v>0.25919999999999999</v>
      </c>
      <c r="AR293" s="142" t="s">
        <v>244</v>
      </c>
      <c r="AT293" s="142" t="s">
        <v>164</v>
      </c>
      <c r="AU293" s="142" t="s">
        <v>87</v>
      </c>
      <c r="AY293" s="16" t="s">
        <v>161</v>
      </c>
      <c r="BE293" s="143">
        <f>IF(N293="základní",J293,0)</f>
        <v>57.6</v>
      </c>
      <c r="BF293" s="143">
        <f>IF(N293="snížená",J293,0)</f>
        <v>0</v>
      </c>
      <c r="BG293" s="143">
        <f>IF(N293="zákl. přenesená",J293,0)</f>
        <v>0</v>
      </c>
      <c r="BH293" s="143">
        <f>IF(N293="sníž. přenesená",J293,0)</f>
        <v>0</v>
      </c>
      <c r="BI293" s="143">
        <f>IF(N293="nulová",J293,0)</f>
        <v>0</v>
      </c>
      <c r="BJ293" s="16" t="s">
        <v>85</v>
      </c>
      <c r="BK293" s="143">
        <f>ROUND(I293*H293,2)</f>
        <v>57.6</v>
      </c>
      <c r="BL293" s="16" t="s">
        <v>244</v>
      </c>
      <c r="BM293" s="142" t="s">
        <v>3853</v>
      </c>
    </row>
    <row r="294" spans="2:65" s="1" customFormat="1" ht="24.2" customHeight="1">
      <c r="B294" s="31"/>
      <c r="C294" s="131" t="s">
        <v>765</v>
      </c>
      <c r="D294" s="131" t="s">
        <v>164</v>
      </c>
      <c r="E294" s="132" t="s">
        <v>3854</v>
      </c>
      <c r="F294" s="133" t="s">
        <v>3855</v>
      </c>
      <c r="G294" s="134" t="s">
        <v>175</v>
      </c>
      <c r="H294" s="135">
        <v>148.83799999999999</v>
      </c>
      <c r="I294" s="136">
        <v>447</v>
      </c>
      <c r="J294" s="137">
        <f>ROUND(I294*H294,2)</f>
        <v>66530.59</v>
      </c>
      <c r="K294" s="133" t="s">
        <v>168</v>
      </c>
      <c r="L294" s="31"/>
      <c r="M294" s="138" t="s">
        <v>1</v>
      </c>
      <c r="N294" s="139" t="s">
        <v>42</v>
      </c>
      <c r="P294" s="140">
        <f>O294*H294</f>
        <v>0</v>
      </c>
      <c r="Q294" s="140">
        <v>1.82E-3</v>
      </c>
      <c r="R294" s="140">
        <f>Q294*H294</f>
        <v>0.27088516000000001</v>
      </c>
      <c r="S294" s="140">
        <v>0</v>
      </c>
      <c r="T294" s="141">
        <f>S294*H294</f>
        <v>0</v>
      </c>
      <c r="AR294" s="142" t="s">
        <v>244</v>
      </c>
      <c r="AT294" s="142" t="s">
        <v>164</v>
      </c>
      <c r="AU294" s="142" t="s">
        <v>87</v>
      </c>
      <c r="AY294" s="16" t="s">
        <v>161</v>
      </c>
      <c r="BE294" s="143">
        <f>IF(N294="základní",J294,0)</f>
        <v>66530.59</v>
      </c>
      <c r="BF294" s="143">
        <f>IF(N294="snížená",J294,0)</f>
        <v>0</v>
      </c>
      <c r="BG294" s="143">
        <f>IF(N294="zákl. přenesená",J294,0)</f>
        <v>0</v>
      </c>
      <c r="BH294" s="143">
        <f>IF(N294="sníž. přenesená",J294,0)</f>
        <v>0</v>
      </c>
      <c r="BI294" s="143">
        <f>IF(N294="nulová",J294,0)</f>
        <v>0</v>
      </c>
      <c r="BJ294" s="16" t="s">
        <v>85</v>
      </c>
      <c r="BK294" s="143">
        <f>ROUND(I294*H294,2)</f>
        <v>66530.59</v>
      </c>
      <c r="BL294" s="16" t="s">
        <v>244</v>
      </c>
      <c r="BM294" s="142" t="s">
        <v>3856</v>
      </c>
    </row>
    <row r="295" spans="2:65" s="12" customFormat="1">
      <c r="B295" s="148"/>
      <c r="D295" s="144" t="s">
        <v>178</v>
      </c>
      <c r="E295" s="149" t="s">
        <v>1</v>
      </c>
      <c r="F295" s="150" t="s">
        <v>3857</v>
      </c>
      <c r="H295" s="151">
        <v>148.83799999999999</v>
      </c>
      <c r="I295" s="152"/>
      <c r="L295" s="148"/>
      <c r="M295" s="153"/>
      <c r="T295" s="154"/>
      <c r="AT295" s="149" t="s">
        <v>178</v>
      </c>
      <c r="AU295" s="149" t="s">
        <v>87</v>
      </c>
      <c r="AV295" s="12" t="s">
        <v>87</v>
      </c>
      <c r="AW295" s="12" t="s">
        <v>33</v>
      </c>
      <c r="AX295" s="12" t="s">
        <v>77</v>
      </c>
      <c r="AY295" s="149" t="s">
        <v>161</v>
      </c>
    </row>
    <row r="296" spans="2:65" s="13" customFormat="1">
      <c r="B296" s="155"/>
      <c r="D296" s="144" t="s">
        <v>178</v>
      </c>
      <c r="E296" s="156" t="s">
        <v>1</v>
      </c>
      <c r="F296" s="157" t="s">
        <v>180</v>
      </c>
      <c r="H296" s="158">
        <v>148.83799999999999</v>
      </c>
      <c r="I296" s="159"/>
      <c r="L296" s="155"/>
      <c r="M296" s="160"/>
      <c r="T296" s="161"/>
      <c r="AT296" s="156" t="s">
        <v>178</v>
      </c>
      <c r="AU296" s="156" t="s">
        <v>87</v>
      </c>
      <c r="AV296" s="13" t="s">
        <v>169</v>
      </c>
      <c r="AW296" s="13" t="s">
        <v>33</v>
      </c>
      <c r="AX296" s="13" t="s">
        <v>85</v>
      </c>
      <c r="AY296" s="156" t="s">
        <v>161</v>
      </c>
    </row>
    <row r="297" spans="2:65" s="1" customFormat="1" ht="24.2" customHeight="1">
      <c r="B297" s="31"/>
      <c r="C297" s="131" t="s">
        <v>769</v>
      </c>
      <c r="D297" s="131" t="s">
        <v>164</v>
      </c>
      <c r="E297" s="132" t="s">
        <v>3858</v>
      </c>
      <c r="F297" s="133" t="s">
        <v>3859</v>
      </c>
      <c r="G297" s="134" t="s">
        <v>1380</v>
      </c>
      <c r="H297" s="182">
        <v>5000</v>
      </c>
      <c r="I297" s="136">
        <v>1</v>
      </c>
      <c r="J297" s="137">
        <f>ROUND(I297*H297,2)</f>
        <v>5000</v>
      </c>
      <c r="K297" s="133" t="s">
        <v>168</v>
      </c>
      <c r="L297" s="31"/>
      <c r="M297" s="168" t="s">
        <v>1</v>
      </c>
      <c r="N297" s="169" t="s">
        <v>42</v>
      </c>
      <c r="O297" s="170"/>
      <c r="P297" s="171">
        <f>O297*H297</f>
        <v>0</v>
      </c>
      <c r="Q297" s="171">
        <v>0</v>
      </c>
      <c r="R297" s="171">
        <f>Q297*H297</f>
        <v>0</v>
      </c>
      <c r="S297" s="171">
        <v>0</v>
      </c>
      <c r="T297" s="172">
        <f>S297*H297</f>
        <v>0</v>
      </c>
      <c r="AR297" s="142" t="s">
        <v>244</v>
      </c>
      <c r="AT297" s="142" t="s">
        <v>164</v>
      </c>
      <c r="AU297" s="142" t="s">
        <v>87</v>
      </c>
      <c r="AY297" s="16" t="s">
        <v>161</v>
      </c>
      <c r="BE297" s="143">
        <f>IF(N297="základní",J297,0)</f>
        <v>5000</v>
      </c>
      <c r="BF297" s="143">
        <f>IF(N297="snížená",J297,0)</f>
        <v>0</v>
      </c>
      <c r="BG297" s="143">
        <f>IF(N297="zákl. přenesená",J297,0)</f>
        <v>0</v>
      </c>
      <c r="BH297" s="143">
        <f>IF(N297="sníž. přenesená",J297,0)</f>
        <v>0</v>
      </c>
      <c r="BI297" s="143">
        <f>IF(N297="nulová",J297,0)</f>
        <v>0</v>
      </c>
      <c r="BJ297" s="16" t="s">
        <v>85</v>
      </c>
      <c r="BK297" s="143">
        <f>ROUND(I297*H297,2)</f>
        <v>5000</v>
      </c>
      <c r="BL297" s="16" t="s">
        <v>244</v>
      </c>
      <c r="BM297" s="142" t="s">
        <v>3860</v>
      </c>
    </row>
    <row r="298" spans="2:65" s="1" customFormat="1" ht="6.95" customHeight="1">
      <c r="B298" s="43"/>
      <c r="C298" s="44"/>
      <c r="D298" s="44"/>
      <c r="E298" s="44"/>
      <c r="F298" s="44"/>
      <c r="G298" s="44"/>
      <c r="H298" s="44"/>
      <c r="I298" s="44"/>
      <c r="J298" s="44"/>
      <c r="K298" s="44"/>
      <c r="L298" s="31"/>
    </row>
  </sheetData>
  <sheetProtection algorithmName="SHA-512" hashValue="MJKY/3eqX2vevmaDQt9oANAzhprhm3r5Cr/Iqr9i1iSvhJC66yOPlQCd/hKhgNrV74R+lyVwk+Lbz62INqMoXw==" saltValue="1OjSCUcoDsQsm62YCHuZocjsrDSiA6j3bTU95zRIePXLj+iBXVRdCUfkTil/BiKCZvm75jegCmGYBxb8vDLr1A==" spinCount="100000" sheet="1" objects="1" scenarios="1" formatColumns="0" formatRows="0" autoFilter="0"/>
  <autoFilter ref="C124:K297"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3"/>
  <sheetViews>
    <sheetView showGridLines="0" workbookViewId="0">
      <selection activeCell="I211" sqref="I21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111</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3861</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ROUND(J128, 2)</f>
        <v>306245.78999999998</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ROUND((SUM(BE128:BE212)),  2)</f>
        <v>306245.78999999998</v>
      </c>
      <c r="I33" s="91">
        <v>0.21</v>
      </c>
      <c r="J33" s="90">
        <f>ROUND(((SUM(BE128:BE212))*I33),  2)</f>
        <v>64311.62</v>
      </c>
      <c r="L33" s="31"/>
    </row>
    <row r="34" spans="2:12" s="1" customFormat="1" ht="14.45" customHeight="1">
      <c r="B34" s="31"/>
      <c r="E34" s="26" t="s">
        <v>43</v>
      </c>
      <c r="F34" s="90">
        <f>ROUND((SUM(BF128:BF212)),  2)</f>
        <v>0</v>
      </c>
      <c r="I34" s="91">
        <v>0.15</v>
      </c>
      <c r="J34" s="90">
        <f>ROUND(((SUM(BF128:BF212))*I34),  2)</f>
        <v>0</v>
      </c>
      <c r="L34" s="31"/>
    </row>
    <row r="35" spans="2:12" s="1" customFormat="1" ht="14.45" hidden="1" customHeight="1">
      <c r="B35" s="31"/>
      <c r="E35" s="26" t="s">
        <v>44</v>
      </c>
      <c r="F35" s="90">
        <f>ROUND((SUM(BG128:BG212)),  2)</f>
        <v>0</v>
      </c>
      <c r="I35" s="91">
        <v>0.21</v>
      </c>
      <c r="J35" s="90">
        <f>0</f>
        <v>0</v>
      </c>
      <c r="L35" s="31"/>
    </row>
    <row r="36" spans="2:12" s="1" customFormat="1" ht="14.45" hidden="1" customHeight="1">
      <c r="B36" s="31"/>
      <c r="E36" s="26" t="s">
        <v>45</v>
      </c>
      <c r="F36" s="90">
        <f>ROUND((SUM(BH128:BH212)),  2)</f>
        <v>0</v>
      </c>
      <c r="I36" s="91">
        <v>0.15</v>
      </c>
      <c r="J36" s="90">
        <f>0</f>
        <v>0</v>
      </c>
      <c r="L36" s="31"/>
    </row>
    <row r="37" spans="2:12" s="1" customFormat="1" ht="14.45" hidden="1" customHeight="1">
      <c r="B37" s="31"/>
      <c r="E37" s="26" t="s">
        <v>46</v>
      </c>
      <c r="F37" s="90">
        <f>ROUND((SUM(BI128:BI212)),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370557.41</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03 - 10 - PŘELOŽKA VODY</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J128</f>
        <v>306245.78999999998</v>
      </c>
      <c r="L96" s="31"/>
      <c r="AU96" s="16" t="s">
        <v>134</v>
      </c>
    </row>
    <row r="97" spans="2:12" s="8" customFormat="1" ht="24.95" hidden="1" customHeight="1">
      <c r="B97" s="103"/>
      <c r="D97" s="104" t="s">
        <v>135</v>
      </c>
      <c r="E97" s="105"/>
      <c r="F97" s="105"/>
      <c r="G97" s="105"/>
      <c r="H97" s="105"/>
      <c r="I97" s="105"/>
      <c r="J97" s="106">
        <f>J129</f>
        <v>300083.58999999997</v>
      </c>
      <c r="L97" s="103"/>
    </row>
    <row r="98" spans="2:12" s="9" customFormat="1" ht="19.899999999999999" hidden="1" customHeight="1">
      <c r="B98" s="107"/>
      <c r="D98" s="108" t="s">
        <v>497</v>
      </c>
      <c r="E98" s="109"/>
      <c r="F98" s="109"/>
      <c r="G98" s="109"/>
      <c r="H98" s="109"/>
      <c r="I98" s="109"/>
      <c r="J98" s="110">
        <f>J130</f>
        <v>118950.48999999999</v>
      </c>
      <c r="L98" s="107"/>
    </row>
    <row r="99" spans="2:12" s="9" customFormat="1" ht="19.899999999999999" hidden="1" customHeight="1">
      <c r="B99" s="107"/>
      <c r="D99" s="108" t="s">
        <v>500</v>
      </c>
      <c r="E99" s="109"/>
      <c r="F99" s="109"/>
      <c r="G99" s="109"/>
      <c r="H99" s="109"/>
      <c r="I99" s="109"/>
      <c r="J99" s="110">
        <f>J175</f>
        <v>8531.2000000000007</v>
      </c>
      <c r="L99" s="107"/>
    </row>
    <row r="100" spans="2:12" s="9" customFormat="1" ht="19.899999999999999" hidden="1" customHeight="1">
      <c r="B100" s="107"/>
      <c r="D100" s="108" t="s">
        <v>3649</v>
      </c>
      <c r="E100" s="109"/>
      <c r="F100" s="109"/>
      <c r="G100" s="109"/>
      <c r="H100" s="109"/>
      <c r="I100" s="109"/>
      <c r="J100" s="110">
        <f>J178</f>
        <v>48090</v>
      </c>
      <c r="L100" s="107"/>
    </row>
    <row r="101" spans="2:12" s="9" customFormat="1" ht="19.899999999999999" hidden="1" customHeight="1">
      <c r="B101" s="107"/>
      <c r="D101" s="108" t="s">
        <v>501</v>
      </c>
      <c r="E101" s="109"/>
      <c r="F101" s="109"/>
      <c r="G101" s="109"/>
      <c r="H101" s="109"/>
      <c r="I101" s="109"/>
      <c r="J101" s="110">
        <f>J183</f>
        <v>14400</v>
      </c>
      <c r="L101" s="107"/>
    </row>
    <row r="102" spans="2:12" s="9" customFormat="1" ht="19.899999999999999" hidden="1" customHeight="1">
      <c r="B102" s="107"/>
      <c r="D102" s="108" t="s">
        <v>506</v>
      </c>
      <c r="E102" s="109"/>
      <c r="F102" s="109"/>
      <c r="G102" s="109"/>
      <c r="H102" s="109"/>
      <c r="I102" s="109"/>
      <c r="J102" s="110">
        <f>J186</f>
        <v>73425.399999999994</v>
      </c>
      <c r="L102" s="107"/>
    </row>
    <row r="103" spans="2:12" s="9" customFormat="1" ht="19.899999999999999" hidden="1" customHeight="1">
      <c r="B103" s="107"/>
      <c r="D103" s="108" t="s">
        <v>136</v>
      </c>
      <c r="E103" s="109"/>
      <c r="F103" s="109"/>
      <c r="G103" s="109"/>
      <c r="H103" s="109"/>
      <c r="I103" s="109"/>
      <c r="J103" s="110">
        <f>J201</f>
        <v>31760</v>
      </c>
      <c r="L103" s="107"/>
    </row>
    <row r="104" spans="2:12" s="9" customFormat="1" ht="19.899999999999999" hidden="1" customHeight="1">
      <c r="B104" s="107"/>
      <c r="D104" s="108" t="s">
        <v>507</v>
      </c>
      <c r="E104" s="109"/>
      <c r="F104" s="109"/>
      <c r="G104" s="109"/>
      <c r="H104" s="109"/>
      <c r="I104" s="109"/>
      <c r="J104" s="110">
        <f>J203</f>
        <v>4926.5</v>
      </c>
      <c r="L104" s="107"/>
    </row>
    <row r="105" spans="2:12" s="8" customFormat="1" ht="24.95" hidden="1" customHeight="1">
      <c r="B105" s="103"/>
      <c r="D105" s="104" t="s">
        <v>138</v>
      </c>
      <c r="E105" s="105"/>
      <c r="F105" s="105"/>
      <c r="G105" s="105"/>
      <c r="H105" s="105"/>
      <c r="I105" s="105"/>
      <c r="J105" s="106">
        <f>J205</f>
        <v>3292.2</v>
      </c>
      <c r="L105" s="103"/>
    </row>
    <row r="106" spans="2:12" s="9" customFormat="1" ht="19.899999999999999" hidden="1" customHeight="1">
      <c r="B106" s="107"/>
      <c r="D106" s="108" t="s">
        <v>3862</v>
      </c>
      <c r="E106" s="109"/>
      <c r="F106" s="109"/>
      <c r="G106" s="109"/>
      <c r="H106" s="109"/>
      <c r="I106" s="109"/>
      <c r="J106" s="110">
        <f>J206</f>
        <v>3292.2</v>
      </c>
      <c r="L106" s="107"/>
    </row>
    <row r="107" spans="2:12" s="8" customFormat="1" ht="24.95" hidden="1" customHeight="1">
      <c r="B107" s="103"/>
      <c r="D107" s="104" t="s">
        <v>3863</v>
      </c>
      <c r="E107" s="105"/>
      <c r="F107" s="105"/>
      <c r="G107" s="105"/>
      <c r="H107" s="105"/>
      <c r="I107" s="105"/>
      <c r="J107" s="106">
        <f>J209</f>
        <v>2870</v>
      </c>
      <c r="L107" s="103"/>
    </row>
    <row r="108" spans="2:12" s="9" customFormat="1" ht="19.899999999999999" hidden="1" customHeight="1">
      <c r="B108" s="107"/>
      <c r="D108" s="108" t="s">
        <v>3864</v>
      </c>
      <c r="E108" s="109"/>
      <c r="F108" s="109"/>
      <c r="G108" s="109"/>
      <c r="H108" s="109"/>
      <c r="I108" s="109"/>
      <c r="J108" s="110">
        <f>J210</f>
        <v>2870</v>
      </c>
      <c r="L108" s="107"/>
    </row>
    <row r="109" spans="2:12" s="1" customFormat="1" ht="21.75" hidden="1" customHeight="1">
      <c r="B109" s="31"/>
      <c r="L109" s="31"/>
    </row>
    <row r="110" spans="2:12" s="1" customFormat="1" ht="6.95" hidden="1" customHeight="1">
      <c r="B110" s="43"/>
      <c r="C110" s="44"/>
      <c r="D110" s="44"/>
      <c r="E110" s="44"/>
      <c r="F110" s="44"/>
      <c r="G110" s="44"/>
      <c r="H110" s="44"/>
      <c r="I110" s="44"/>
      <c r="J110" s="44"/>
      <c r="K110" s="44"/>
      <c r="L110" s="31"/>
    </row>
    <row r="111" spans="2:12" hidden="1"/>
    <row r="112" spans="2:12" hidden="1"/>
    <row r="113" spans="2:63" hidden="1"/>
    <row r="114" spans="2:63" s="1" customFormat="1" ht="6.95" customHeight="1">
      <c r="B114" s="45"/>
      <c r="C114" s="46"/>
      <c r="D114" s="46"/>
      <c r="E114" s="46"/>
      <c r="F114" s="46"/>
      <c r="G114" s="46"/>
      <c r="H114" s="46"/>
      <c r="I114" s="46"/>
      <c r="J114" s="46"/>
      <c r="K114" s="46"/>
      <c r="L114" s="31"/>
    </row>
    <row r="115" spans="2:63" s="1" customFormat="1" ht="24.95" customHeight="1">
      <c r="B115" s="31"/>
      <c r="C115" s="20" t="s">
        <v>146</v>
      </c>
      <c r="L115" s="31"/>
    </row>
    <row r="116" spans="2:63" s="1" customFormat="1" ht="6.95" customHeight="1">
      <c r="B116" s="31"/>
      <c r="L116" s="31"/>
    </row>
    <row r="117" spans="2:63" s="1" customFormat="1" ht="12" customHeight="1">
      <c r="B117" s="31"/>
      <c r="C117" s="26" t="s">
        <v>16</v>
      </c>
      <c r="L117" s="31"/>
    </row>
    <row r="118" spans="2:63" s="1" customFormat="1" ht="26.25" customHeight="1">
      <c r="B118" s="31"/>
      <c r="E118" s="228" t="str">
        <f>E7</f>
        <v>STAVEBNÍ ÚPRAVY HASIČSKÉ ZBROJNICE HEŘMANICE - SLEZSKÁ OSTRAVA</v>
      </c>
      <c r="F118" s="229"/>
      <c r="G118" s="229"/>
      <c r="H118" s="229"/>
      <c r="L118" s="31"/>
    </row>
    <row r="119" spans="2:63" s="1" customFormat="1" ht="12" customHeight="1">
      <c r="B119" s="31"/>
      <c r="C119" s="26" t="s">
        <v>128</v>
      </c>
      <c r="L119" s="31"/>
    </row>
    <row r="120" spans="2:63" s="1" customFormat="1" ht="16.5" customHeight="1">
      <c r="B120" s="31"/>
      <c r="E120" s="222" t="str">
        <f>E9</f>
        <v>SO 03 - 10 - PŘELOŽKA VODY</v>
      </c>
      <c r="F120" s="227"/>
      <c r="G120" s="227"/>
      <c r="H120" s="227"/>
      <c r="L120" s="31"/>
    </row>
    <row r="121" spans="2:63" s="1" customFormat="1" ht="6.95" customHeight="1">
      <c r="B121" s="31"/>
      <c r="L121" s="31"/>
    </row>
    <row r="122" spans="2:63" s="1" customFormat="1" ht="12" customHeight="1">
      <c r="B122" s="31"/>
      <c r="C122" s="26" t="s">
        <v>20</v>
      </c>
      <c r="F122" s="24" t="str">
        <f>F12</f>
        <v>SLEZSKÁ OSTRAVA</v>
      </c>
      <c r="I122" s="26" t="s">
        <v>22</v>
      </c>
      <c r="J122" s="51" t="str">
        <f>IF(J12="","",J12)</f>
        <v>10. 8. 2023</v>
      </c>
      <c r="L122" s="31"/>
    </row>
    <row r="123" spans="2:63" s="1" customFormat="1" ht="6.95" customHeight="1">
      <c r="B123" s="31"/>
      <c r="L123" s="31"/>
    </row>
    <row r="124" spans="2:63" s="1" customFormat="1" ht="15.2" customHeight="1">
      <c r="B124" s="31"/>
      <c r="C124" s="26" t="s">
        <v>24</v>
      </c>
      <c r="F124" s="24" t="str">
        <f>E15</f>
        <v>SMO - SLEZSKÁ OSTRAVA</v>
      </c>
      <c r="I124" s="26" t="s">
        <v>29</v>
      </c>
      <c r="J124" s="29" t="str">
        <f>E21</f>
        <v>SPAN s.r.o.</v>
      </c>
      <c r="L124" s="31"/>
    </row>
    <row r="125" spans="2:63" s="1" customFormat="1" ht="15.2" customHeight="1">
      <c r="B125" s="31"/>
      <c r="C125" s="26" t="s">
        <v>28</v>
      </c>
      <c r="F125" s="24" t="str">
        <f>IF(E18="","",E18)</f>
        <v>Hydor s.r.o.</v>
      </c>
      <c r="I125" s="26" t="s">
        <v>34</v>
      </c>
      <c r="J125" s="29" t="str">
        <f>E24</f>
        <v>SPAN S.R.O.</v>
      </c>
      <c r="L125" s="31"/>
    </row>
    <row r="126" spans="2:63" s="1" customFormat="1" ht="10.35" customHeight="1">
      <c r="B126" s="31"/>
      <c r="L126" s="31"/>
    </row>
    <row r="127" spans="2:63" s="10" customFormat="1" ht="29.25" customHeight="1">
      <c r="B127" s="111"/>
      <c r="C127" s="112" t="s">
        <v>147</v>
      </c>
      <c r="D127" s="113" t="s">
        <v>62</v>
      </c>
      <c r="E127" s="113" t="s">
        <v>58</v>
      </c>
      <c r="F127" s="113" t="s">
        <v>59</v>
      </c>
      <c r="G127" s="113" t="s">
        <v>148</v>
      </c>
      <c r="H127" s="113" t="s">
        <v>149</v>
      </c>
      <c r="I127" s="113" t="s">
        <v>150</v>
      </c>
      <c r="J127" s="113" t="s">
        <v>132</v>
      </c>
      <c r="K127" s="114" t="s">
        <v>151</v>
      </c>
      <c r="L127" s="111"/>
      <c r="M127" s="58" t="s">
        <v>1</v>
      </c>
      <c r="N127" s="59" t="s">
        <v>41</v>
      </c>
      <c r="O127" s="59" t="s">
        <v>152</v>
      </c>
      <c r="P127" s="59" t="s">
        <v>153</v>
      </c>
      <c r="Q127" s="59" t="s">
        <v>154</v>
      </c>
      <c r="R127" s="59" t="s">
        <v>155</v>
      </c>
      <c r="S127" s="59" t="s">
        <v>156</v>
      </c>
      <c r="T127" s="60" t="s">
        <v>157</v>
      </c>
    </row>
    <row r="128" spans="2:63" s="1" customFormat="1" ht="22.9" customHeight="1">
      <c r="B128" s="31"/>
      <c r="C128" s="63" t="s">
        <v>158</v>
      </c>
      <c r="J128" s="115">
        <f>BK128</f>
        <v>306245.78999999998</v>
      </c>
      <c r="L128" s="31"/>
      <c r="M128" s="61"/>
      <c r="N128" s="52"/>
      <c r="O128" s="52"/>
      <c r="P128" s="116">
        <f>P129+P205+P209</f>
        <v>0</v>
      </c>
      <c r="Q128" s="52"/>
      <c r="R128" s="116">
        <f>R129+R205+R209</f>
        <v>0</v>
      </c>
      <c r="S128" s="52"/>
      <c r="T128" s="117">
        <f>T129+T205+T209</f>
        <v>0</v>
      </c>
      <c r="AT128" s="16" t="s">
        <v>76</v>
      </c>
      <c r="AU128" s="16" t="s">
        <v>134</v>
      </c>
      <c r="BK128" s="118">
        <f>BK129+BK205+BK209</f>
        <v>306245.78999999998</v>
      </c>
    </row>
    <row r="129" spans="2:65" s="11" customFormat="1" ht="25.9" customHeight="1">
      <c r="B129" s="119"/>
      <c r="D129" s="120" t="s">
        <v>76</v>
      </c>
      <c r="E129" s="121" t="s">
        <v>159</v>
      </c>
      <c r="F129" s="121" t="s">
        <v>160</v>
      </c>
      <c r="I129" s="122"/>
      <c r="J129" s="123">
        <f>BK129</f>
        <v>300083.58999999997</v>
      </c>
      <c r="L129" s="119"/>
      <c r="M129" s="124"/>
      <c r="P129" s="125">
        <f>P130+P175+P178+P183+P186+P201+P203</f>
        <v>0</v>
      </c>
      <c r="R129" s="125">
        <f>R130+R175+R178+R183+R186+R201+R203</f>
        <v>0</v>
      </c>
      <c r="T129" s="126">
        <f>T130+T175+T178+T183+T186+T201+T203</f>
        <v>0</v>
      </c>
      <c r="AR129" s="120" t="s">
        <v>85</v>
      </c>
      <c r="AT129" s="127" t="s">
        <v>76</v>
      </c>
      <c r="AU129" s="127" t="s">
        <v>77</v>
      </c>
      <c r="AY129" s="120" t="s">
        <v>161</v>
      </c>
      <c r="BK129" s="128">
        <f>BK130+BK175+BK178+BK183+BK186+BK201+BK203</f>
        <v>300083.58999999997</v>
      </c>
    </row>
    <row r="130" spans="2:65" s="11" customFormat="1" ht="22.9" customHeight="1">
      <c r="B130" s="119"/>
      <c r="D130" s="120" t="s">
        <v>76</v>
      </c>
      <c r="E130" s="129" t="s">
        <v>85</v>
      </c>
      <c r="F130" s="129" t="s">
        <v>517</v>
      </c>
      <c r="I130" s="122"/>
      <c r="J130" s="130">
        <f>BK130</f>
        <v>118950.48999999999</v>
      </c>
      <c r="L130" s="119"/>
      <c r="M130" s="124"/>
      <c r="P130" s="125">
        <f>SUM(P131:P174)</f>
        <v>0</v>
      </c>
      <c r="R130" s="125">
        <f>SUM(R131:R174)</f>
        <v>0</v>
      </c>
      <c r="T130" s="126">
        <f>SUM(T131:T174)</f>
        <v>0</v>
      </c>
      <c r="AR130" s="120" t="s">
        <v>85</v>
      </c>
      <c r="AT130" s="127" t="s">
        <v>76</v>
      </c>
      <c r="AU130" s="127" t="s">
        <v>85</v>
      </c>
      <c r="AY130" s="120" t="s">
        <v>161</v>
      </c>
      <c r="BK130" s="128">
        <f>SUM(BK131:BK174)</f>
        <v>118950.48999999999</v>
      </c>
    </row>
    <row r="131" spans="2:65" s="1" customFormat="1" ht="37.9" customHeight="1">
      <c r="B131" s="31"/>
      <c r="C131" s="131" t="s">
        <v>85</v>
      </c>
      <c r="D131" s="131" t="s">
        <v>164</v>
      </c>
      <c r="E131" s="132" t="s">
        <v>3865</v>
      </c>
      <c r="F131" s="133" t="s">
        <v>3866</v>
      </c>
      <c r="G131" s="134" t="s">
        <v>531</v>
      </c>
      <c r="H131" s="135">
        <v>36</v>
      </c>
      <c r="I131" s="136">
        <v>89.5</v>
      </c>
      <c r="J131" s="137">
        <f>ROUND(I131*H131,2)</f>
        <v>3222</v>
      </c>
      <c r="K131" s="133" t="s">
        <v>1</v>
      </c>
      <c r="L131" s="31"/>
      <c r="M131" s="138" t="s">
        <v>1</v>
      </c>
      <c r="N131" s="139" t="s">
        <v>42</v>
      </c>
      <c r="P131" s="140">
        <f>O131*H131</f>
        <v>0</v>
      </c>
      <c r="Q131" s="140">
        <v>0</v>
      </c>
      <c r="R131" s="140">
        <f>Q131*H131</f>
        <v>0</v>
      </c>
      <c r="S131" s="140">
        <v>0</v>
      </c>
      <c r="T131" s="141">
        <f>S131*H131</f>
        <v>0</v>
      </c>
      <c r="AR131" s="142" t="s">
        <v>169</v>
      </c>
      <c r="AT131" s="142" t="s">
        <v>164</v>
      </c>
      <c r="AU131" s="142" t="s">
        <v>87</v>
      </c>
      <c r="AY131" s="16" t="s">
        <v>161</v>
      </c>
      <c r="BE131" s="143">
        <f>IF(N131="základní",J131,0)</f>
        <v>3222</v>
      </c>
      <c r="BF131" s="143">
        <f>IF(N131="snížená",J131,0)</f>
        <v>0</v>
      </c>
      <c r="BG131" s="143">
        <f>IF(N131="zákl. přenesená",J131,0)</f>
        <v>0</v>
      </c>
      <c r="BH131" s="143">
        <f>IF(N131="sníž. přenesená",J131,0)</f>
        <v>0</v>
      </c>
      <c r="BI131" s="143">
        <f>IF(N131="nulová",J131,0)</f>
        <v>0</v>
      </c>
      <c r="BJ131" s="16" t="s">
        <v>85</v>
      </c>
      <c r="BK131" s="143">
        <f>ROUND(I131*H131,2)</f>
        <v>3222</v>
      </c>
      <c r="BL131" s="16" t="s">
        <v>169</v>
      </c>
      <c r="BM131" s="142" t="s">
        <v>87</v>
      </c>
    </row>
    <row r="132" spans="2:65" s="1" customFormat="1" ht="29.25">
      <c r="B132" s="31"/>
      <c r="D132" s="144" t="s">
        <v>171</v>
      </c>
      <c r="F132" s="145" t="s">
        <v>3867</v>
      </c>
      <c r="I132" s="146"/>
      <c r="L132" s="31"/>
      <c r="M132" s="147"/>
      <c r="T132" s="55"/>
      <c r="AT132" s="16" t="s">
        <v>171</v>
      </c>
      <c r="AU132" s="16" t="s">
        <v>87</v>
      </c>
    </row>
    <row r="133" spans="2:65" s="1" customFormat="1" ht="33" customHeight="1">
      <c r="B133" s="31"/>
      <c r="C133" s="131" t="s">
        <v>87</v>
      </c>
      <c r="D133" s="131" t="s">
        <v>164</v>
      </c>
      <c r="E133" s="132" t="s">
        <v>3868</v>
      </c>
      <c r="F133" s="133" t="s">
        <v>3869</v>
      </c>
      <c r="G133" s="134" t="s">
        <v>167</v>
      </c>
      <c r="H133" s="135">
        <v>5.4</v>
      </c>
      <c r="I133" s="136">
        <v>500</v>
      </c>
      <c r="J133" s="137">
        <f>ROUND(I133*H133,2)</f>
        <v>2700</v>
      </c>
      <c r="K133" s="133" t="s">
        <v>1</v>
      </c>
      <c r="L133" s="31"/>
      <c r="M133" s="138" t="s">
        <v>1</v>
      </c>
      <c r="N133" s="139" t="s">
        <v>42</v>
      </c>
      <c r="P133" s="140">
        <f>O133*H133</f>
        <v>0</v>
      </c>
      <c r="Q133" s="140">
        <v>0</v>
      </c>
      <c r="R133" s="140">
        <f>Q133*H133</f>
        <v>0</v>
      </c>
      <c r="S133" s="140">
        <v>0</v>
      </c>
      <c r="T133" s="141">
        <f>S133*H133</f>
        <v>0</v>
      </c>
      <c r="AR133" s="142" t="s">
        <v>169</v>
      </c>
      <c r="AT133" s="142" t="s">
        <v>164</v>
      </c>
      <c r="AU133" s="142" t="s">
        <v>87</v>
      </c>
      <c r="AY133" s="16" t="s">
        <v>161</v>
      </c>
      <c r="BE133" s="143">
        <f>IF(N133="základní",J133,0)</f>
        <v>2700</v>
      </c>
      <c r="BF133" s="143">
        <f>IF(N133="snížená",J133,0)</f>
        <v>0</v>
      </c>
      <c r="BG133" s="143">
        <f>IF(N133="zákl. přenesená",J133,0)</f>
        <v>0</v>
      </c>
      <c r="BH133" s="143">
        <f>IF(N133="sníž. přenesená",J133,0)</f>
        <v>0</v>
      </c>
      <c r="BI133" s="143">
        <f>IF(N133="nulová",J133,0)</f>
        <v>0</v>
      </c>
      <c r="BJ133" s="16" t="s">
        <v>85</v>
      </c>
      <c r="BK133" s="143">
        <f>ROUND(I133*H133,2)</f>
        <v>2700</v>
      </c>
      <c r="BL133" s="16" t="s">
        <v>169</v>
      </c>
      <c r="BM133" s="142" t="s">
        <v>204</v>
      </c>
    </row>
    <row r="134" spans="2:65" s="1" customFormat="1" ht="19.5">
      <c r="B134" s="31"/>
      <c r="D134" s="144" t="s">
        <v>171</v>
      </c>
      <c r="F134" s="145" t="s">
        <v>3870</v>
      </c>
      <c r="I134" s="146"/>
      <c r="L134" s="31"/>
      <c r="M134" s="147"/>
      <c r="T134" s="55"/>
      <c r="AT134" s="16" t="s">
        <v>171</v>
      </c>
      <c r="AU134" s="16" t="s">
        <v>87</v>
      </c>
    </row>
    <row r="135" spans="2:65" s="1" customFormat="1" ht="33" customHeight="1">
      <c r="B135" s="31"/>
      <c r="C135" s="131" t="s">
        <v>181</v>
      </c>
      <c r="D135" s="131" t="s">
        <v>164</v>
      </c>
      <c r="E135" s="132" t="s">
        <v>3871</v>
      </c>
      <c r="F135" s="133" t="s">
        <v>3872</v>
      </c>
      <c r="G135" s="134" t="s">
        <v>167</v>
      </c>
      <c r="H135" s="135">
        <v>10.56</v>
      </c>
      <c r="I135" s="136">
        <v>40</v>
      </c>
      <c r="J135" s="137">
        <f>ROUND(I135*H135,2)</f>
        <v>422.4</v>
      </c>
      <c r="K135" s="133" t="s">
        <v>1</v>
      </c>
      <c r="L135" s="31"/>
      <c r="M135" s="138" t="s">
        <v>1</v>
      </c>
      <c r="N135" s="139" t="s">
        <v>42</v>
      </c>
      <c r="P135" s="140">
        <f>O135*H135</f>
        <v>0</v>
      </c>
      <c r="Q135" s="140">
        <v>0</v>
      </c>
      <c r="R135" s="140">
        <f>Q135*H135</f>
        <v>0</v>
      </c>
      <c r="S135" s="140">
        <v>0</v>
      </c>
      <c r="T135" s="141">
        <f>S135*H135</f>
        <v>0</v>
      </c>
      <c r="AR135" s="142" t="s">
        <v>169</v>
      </c>
      <c r="AT135" s="142" t="s">
        <v>164</v>
      </c>
      <c r="AU135" s="142" t="s">
        <v>87</v>
      </c>
      <c r="AY135" s="16" t="s">
        <v>161</v>
      </c>
      <c r="BE135" s="143">
        <f>IF(N135="základní",J135,0)</f>
        <v>422.4</v>
      </c>
      <c r="BF135" s="143">
        <f>IF(N135="snížená",J135,0)</f>
        <v>0</v>
      </c>
      <c r="BG135" s="143">
        <f>IF(N135="zákl. přenesená",J135,0)</f>
        <v>0</v>
      </c>
      <c r="BH135" s="143">
        <f>IF(N135="sníž. přenesená",J135,0)</f>
        <v>0</v>
      </c>
      <c r="BI135" s="143">
        <f>IF(N135="nulová",J135,0)</f>
        <v>0</v>
      </c>
      <c r="BJ135" s="16" t="s">
        <v>85</v>
      </c>
      <c r="BK135" s="143">
        <f>ROUND(I135*H135,2)</f>
        <v>422.4</v>
      </c>
      <c r="BL135" s="16" t="s">
        <v>169</v>
      </c>
      <c r="BM135" s="142" t="s">
        <v>234</v>
      </c>
    </row>
    <row r="136" spans="2:65" s="1" customFormat="1" ht="19.5">
      <c r="B136" s="31"/>
      <c r="D136" s="144" t="s">
        <v>171</v>
      </c>
      <c r="F136" s="145" t="s">
        <v>3870</v>
      </c>
      <c r="I136" s="146"/>
      <c r="L136" s="31"/>
      <c r="M136" s="147"/>
      <c r="T136" s="55"/>
      <c r="AT136" s="16" t="s">
        <v>171</v>
      </c>
      <c r="AU136" s="16" t="s">
        <v>87</v>
      </c>
    </row>
    <row r="137" spans="2:65" s="1" customFormat="1" ht="55.5" customHeight="1">
      <c r="B137" s="31"/>
      <c r="C137" s="131" t="s">
        <v>169</v>
      </c>
      <c r="D137" s="131" t="s">
        <v>164</v>
      </c>
      <c r="E137" s="132" t="s">
        <v>3873</v>
      </c>
      <c r="F137" s="133" t="s">
        <v>3874</v>
      </c>
      <c r="G137" s="134" t="s">
        <v>167</v>
      </c>
      <c r="H137" s="135">
        <v>71.28</v>
      </c>
      <c r="I137" s="136">
        <v>40</v>
      </c>
      <c r="J137" s="137">
        <f>ROUND(I137*H137,2)</f>
        <v>2851.2</v>
      </c>
      <c r="K137" s="133" t="s">
        <v>1</v>
      </c>
      <c r="L137" s="31"/>
      <c r="M137" s="138" t="s">
        <v>1</v>
      </c>
      <c r="N137" s="139" t="s">
        <v>42</v>
      </c>
      <c r="P137" s="140">
        <f>O137*H137</f>
        <v>0</v>
      </c>
      <c r="Q137" s="140">
        <v>0</v>
      </c>
      <c r="R137" s="140">
        <f>Q137*H137</f>
        <v>0</v>
      </c>
      <c r="S137" s="140">
        <v>0</v>
      </c>
      <c r="T137" s="141">
        <f>S137*H137</f>
        <v>0</v>
      </c>
      <c r="AR137" s="142" t="s">
        <v>169</v>
      </c>
      <c r="AT137" s="142" t="s">
        <v>164</v>
      </c>
      <c r="AU137" s="142" t="s">
        <v>87</v>
      </c>
      <c r="AY137" s="16" t="s">
        <v>161</v>
      </c>
      <c r="BE137" s="143">
        <f>IF(N137="základní",J137,0)</f>
        <v>2851.2</v>
      </c>
      <c r="BF137" s="143">
        <f>IF(N137="snížená",J137,0)</f>
        <v>0</v>
      </c>
      <c r="BG137" s="143">
        <f>IF(N137="zákl. přenesená",J137,0)</f>
        <v>0</v>
      </c>
      <c r="BH137" s="143">
        <f>IF(N137="sníž. přenesená",J137,0)</f>
        <v>0</v>
      </c>
      <c r="BI137" s="143">
        <f>IF(N137="nulová",J137,0)</f>
        <v>0</v>
      </c>
      <c r="BJ137" s="16" t="s">
        <v>85</v>
      </c>
      <c r="BK137" s="143">
        <f>ROUND(I137*H137,2)</f>
        <v>2851.2</v>
      </c>
      <c r="BL137" s="16" t="s">
        <v>169</v>
      </c>
      <c r="BM137" s="142" t="s">
        <v>264</v>
      </c>
    </row>
    <row r="138" spans="2:65" s="1" customFormat="1" ht="39">
      <c r="B138" s="31"/>
      <c r="D138" s="144" t="s">
        <v>171</v>
      </c>
      <c r="F138" s="145" t="s">
        <v>3875</v>
      </c>
      <c r="I138" s="146"/>
      <c r="L138" s="31"/>
      <c r="M138" s="147"/>
      <c r="T138" s="55"/>
      <c r="AT138" s="16" t="s">
        <v>171</v>
      </c>
      <c r="AU138" s="16" t="s">
        <v>87</v>
      </c>
    </row>
    <row r="139" spans="2:65" s="1" customFormat="1" ht="44.25" customHeight="1">
      <c r="B139" s="31"/>
      <c r="C139" s="131" t="s">
        <v>190</v>
      </c>
      <c r="D139" s="131" t="s">
        <v>164</v>
      </c>
      <c r="E139" s="132" t="s">
        <v>578</v>
      </c>
      <c r="F139" s="133" t="s">
        <v>3876</v>
      </c>
      <c r="G139" s="134" t="s">
        <v>175</v>
      </c>
      <c r="H139" s="135">
        <v>204.6</v>
      </c>
      <c r="I139" s="136">
        <v>50</v>
      </c>
      <c r="J139" s="137">
        <f>ROUND(I139*H139,2)</f>
        <v>10230</v>
      </c>
      <c r="K139" s="133" t="s">
        <v>1</v>
      </c>
      <c r="L139" s="31"/>
      <c r="M139" s="138" t="s">
        <v>1</v>
      </c>
      <c r="N139" s="139" t="s">
        <v>42</v>
      </c>
      <c r="P139" s="140">
        <f>O139*H139</f>
        <v>0</v>
      </c>
      <c r="Q139" s="140">
        <v>0</v>
      </c>
      <c r="R139" s="140">
        <f>Q139*H139</f>
        <v>0</v>
      </c>
      <c r="S139" s="140">
        <v>0</v>
      </c>
      <c r="T139" s="141">
        <f>S139*H139</f>
        <v>0</v>
      </c>
      <c r="AR139" s="142" t="s">
        <v>169</v>
      </c>
      <c r="AT139" s="142" t="s">
        <v>164</v>
      </c>
      <c r="AU139" s="142" t="s">
        <v>87</v>
      </c>
      <c r="AY139" s="16" t="s">
        <v>161</v>
      </c>
      <c r="BE139" s="143">
        <f>IF(N139="základní",J139,0)</f>
        <v>10230</v>
      </c>
      <c r="BF139" s="143">
        <f>IF(N139="snížená",J139,0)</f>
        <v>0</v>
      </c>
      <c r="BG139" s="143">
        <f>IF(N139="zákl. přenesená",J139,0)</f>
        <v>0</v>
      </c>
      <c r="BH139" s="143">
        <f>IF(N139="sníž. přenesená",J139,0)</f>
        <v>0</v>
      </c>
      <c r="BI139" s="143">
        <f>IF(N139="nulová",J139,0)</f>
        <v>0</v>
      </c>
      <c r="BJ139" s="16" t="s">
        <v>85</v>
      </c>
      <c r="BK139" s="143">
        <f>ROUND(I139*H139,2)</f>
        <v>10230</v>
      </c>
      <c r="BL139" s="16" t="s">
        <v>169</v>
      </c>
      <c r="BM139" s="142" t="s">
        <v>298</v>
      </c>
    </row>
    <row r="140" spans="2:65" s="1" customFormat="1" ht="19.5">
      <c r="B140" s="31"/>
      <c r="D140" s="144" t="s">
        <v>171</v>
      </c>
      <c r="F140" s="145" t="s">
        <v>3870</v>
      </c>
      <c r="I140" s="146"/>
      <c r="L140" s="31"/>
      <c r="M140" s="147"/>
      <c r="T140" s="55"/>
      <c r="AT140" s="16" t="s">
        <v>171</v>
      </c>
      <c r="AU140" s="16" t="s">
        <v>87</v>
      </c>
    </row>
    <row r="141" spans="2:65" s="1" customFormat="1" ht="24.2" customHeight="1">
      <c r="B141" s="31"/>
      <c r="C141" s="131" t="s">
        <v>195</v>
      </c>
      <c r="D141" s="131" t="s">
        <v>164</v>
      </c>
      <c r="E141" s="132" t="s">
        <v>582</v>
      </c>
      <c r="F141" s="133" t="s">
        <v>583</v>
      </c>
      <c r="G141" s="134" t="s">
        <v>175</v>
      </c>
      <c r="H141" s="135">
        <v>204.6</v>
      </c>
      <c r="I141" s="136">
        <v>82.9</v>
      </c>
      <c r="J141" s="137">
        <f>ROUND(I141*H141,2)</f>
        <v>16961.34</v>
      </c>
      <c r="K141" s="133" t="s">
        <v>1</v>
      </c>
      <c r="L141" s="31"/>
      <c r="M141" s="138" t="s">
        <v>1</v>
      </c>
      <c r="N141" s="139" t="s">
        <v>42</v>
      </c>
      <c r="P141" s="140">
        <f>O141*H141</f>
        <v>0</v>
      </c>
      <c r="Q141" s="140">
        <v>0</v>
      </c>
      <c r="R141" s="140">
        <f>Q141*H141</f>
        <v>0</v>
      </c>
      <c r="S141" s="140">
        <v>0</v>
      </c>
      <c r="T141" s="141">
        <f>S141*H141</f>
        <v>0</v>
      </c>
      <c r="AR141" s="142" t="s">
        <v>169</v>
      </c>
      <c r="AT141" s="142" t="s">
        <v>164</v>
      </c>
      <c r="AU141" s="142" t="s">
        <v>87</v>
      </c>
      <c r="AY141" s="16" t="s">
        <v>161</v>
      </c>
      <c r="BE141" s="143">
        <f>IF(N141="základní",J141,0)</f>
        <v>16961.34</v>
      </c>
      <c r="BF141" s="143">
        <f>IF(N141="snížená",J141,0)</f>
        <v>0</v>
      </c>
      <c r="BG141" s="143">
        <f>IF(N141="zákl. přenesená",J141,0)</f>
        <v>0</v>
      </c>
      <c r="BH141" s="143">
        <f>IF(N141="sníž. přenesená",J141,0)</f>
        <v>0</v>
      </c>
      <c r="BI141" s="143">
        <f>IF(N141="nulová",J141,0)</f>
        <v>0</v>
      </c>
      <c r="BJ141" s="16" t="s">
        <v>85</v>
      </c>
      <c r="BK141" s="143">
        <f>ROUND(I141*H141,2)</f>
        <v>16961.34</v>
      </c>
      <c r="BL141" s="16" t="s">
        <v>169</v>
      </c>
      <c r="BM141" s="142" t="s">
        <v>343</v>
      </c>
    </row>
    <row r="142" spans="2:65" s="1" customFormat="1" ht="19.5">
      <c r="B142" s="31"/>
      <c r="D142" s="144" t="s">
        <v>171</v>
      </c>
      <c r="F142" s="145" t="s">
        <v>3870</v>
      </c>
      <c r="I142" s="146"/>
      <c r="L142" s="31"/>
      <c r="M142" s="147"/>
      <c r="T142" s="55"/>
      <c r="AT142" s="16" t="s">
        <v>171</v>
      </c>
      <c r="AU142" s="16" t="s">
        <v>87</v>
      </c>
    </row>
    <row r="143" spans="2:65" s="1" customFormat="1" ht="24.2" customHeight="1">
      <c r="B143" s="31"/>
      <c r="C143" s="131" t="s">
        <v>200</v>
      </c>
      <c r="D143" s="131" t="s">
        <v>164</v>
      </c>
      <c r="E143" s="132" t="s">
        <v>585</v>
      </c>
      <c r="F143" s="133" t="s">
        <v>3877</v>
      </c>
      <c r="G143" s="134" t="s">
        <v>167</v>
      </c>
      <c r="H143" s="135">
        <v>71.28</v>
      </c>
      <c r="I143" s="136">
        <v>134</v>
      </c>
      <c r="J143" s="137">
        <f>ROUND(I143*H143,2)</f>
        <v>9551.52</v>
      </c>
      <c r="K143" s="133" t="s">
        <v>1</v>
      </c>
      <c r="L143" s="31"/>
      <c r="M143" s="138" t="s">
        <v>1</v>
      </c>
      <c r="N143" s="139" t="s">
        <v>42</v>
      </c>
      <c r="P143" s="140">
        <f>O143*H143</f>
        <v>0</v>
      </c>
      <c r="Q143" s="140">
        <v>0</v>
      </c>
      <c r="R143" s="140">
        <f>Q143*H143</f>
        <v>0</v>
      </c>
      <c r="S143" s="140">
        <v>0</v>
      </c>
      <c r="T143" s="141">
        <f>S143*H143</f>
        <v>0</v>
      </c>
      <c r="AR143" s="142" t="s">
        <v>169</v>
      </c>
      <c r="AT143" s="142" t="s">
        <v>164</v>
      </c>
      <c r="AU143" s="142" t="s">
        <v>87</v>
      </c>
      <c r="AY143" s="16" t="s">
        <v>161</v>
      </c>
      <c r="BE143" s="143">
        <f>IF(N143="základní",J143,0)</f>
        <v>9551.52</v>
      </c>
      <c r="BF143" s="143">
        <f>IF(N143="snížená",J143,0)</f>
        <v>0</v>
      </c>
      <c r="BG143" s="143">
        <f>IF(N143="zákl. přenesená",J143,0)</f>
        <v>0</v>
      </c>
      <c r="BH143" s="143">
        <f>IF(N143="sníž. přenesená",J143,0)</f>
        <v>0</v>
      </c>
      <c r="BI143" s="143">
        <f>IF(N143="nulová",J143,0)</f>
        <v>0</v>
      </c>
      <c r="BJ143" s="16" t="s">
        <v>85</v>
      </c>
      <c r="BK143" s="143">
        <f>ROUND(I143*H143,2)</f>
        <v>9551.52</v>
      </c>
      <c r="BL143" s="16" t="s">
        <v>169</v>
      </c>
      <c r="BM143" s="142" t="s">
        <v>354</v>
      </c>
    </row>
    <row r="144" spans="2:65" s="1" customFormat="1" ht="19.5">
      <c r="B144" s="31"/>
      <c r="D144" s="144" t="s">
        <v>171</v>
      </c>
      <c r="F144" s="145" t="s">
        <v>3870</v>
      </c>
      <c r="I144" s="146"/>
      <c r="L144" s="31"/>
      <c r="M144" s="147"/>
      <c r="T144" s="55"/>
      <c r="AT144" s="16" t="s">
        <v>171</v>
      </c>
      <c r="AU144" s="16" t="s">
        <v>87</v>
      </c>
    </row>
    <row r="145" spans="2:65" s="1" customFormat="1" ht="24.2" customHeight="1">
      <c r="B145" s="31"/>
      <c r="C145" s="131" t="s">
        <v>204</v>
      </c>
      <c r="D145" s="131" t="s">
        <v>164</v>
      </c>
      <c r="E145" s="132" t="s">
        <v>585</v>
      </c>
      <c r="F145" s="133" t="s">
        <v>3877</v>
      </c>
      <c r="G145" s="134" t="s">
        <v>167</v>
      </c>
      <c r="H145" s="135">
        <v>10.56</v>
      </c>
      <c r="I145" s="136">
        <v>134</v>
      </c>
      <c r="J145" s="137">
        <f>ROUND(I145*H145,2)</f>
        <v>1415.04</v>
      </c>
      <c r="K145" s="133" t="s">
        <v>1</v>
      </c>
      <c r="L145" s="31"/>
      <c r="M145" s="138" t="s">
        <v>1</v>
      </c>
      <c r="N145" s="139" t="s">
        <v>42</v>
      </c>
      <c r="P145" s="140">
        <f>O145*H145</f>
        <v>0</v>
      </c>
      <c r="Q145" s="140">
        <v>0</v>
      </c>
      <c r="R145" s="140">
        <f>Q145*H145</f>
        <v>0</v>
      </c>
      <c r="S145" s="140">
        <v>0</v>
      </c>
      <c r="T145" s="141">
        <f>S145*H145</f>
        <v>0</v>
      </c>
      <c r="AR145" s="142" t="s">
        <v>169</v>
      </c>
      <c r="AT145" s="142" t="s">
        <v>164</v>
      </c>
      <c r="AU145" s="142" t="s">
        <v>87</v>
      </c>
      <c r="AY145" s="16" t="s">
        <v>161</v>
      </c>
      <c r="BE145" s="143">
        <f>IF(N145="základní",J145,0)</f>
        <v>1415.04</v>
      </c>
      <c r="BF145" s="143">
        <f>IF(N145="snížená",J145,0)</f>
        <v>0</v>
      </c>
      <c r="BG145" s="143">
        <f>IF(N145="zákl. přenesená",J145,0)</f>
        <v>0</v>
      </c>
      <c r="BH145" s="143">
        <f>IF(N145="sníž. přenesená",J145,0)</f>
        <v>0</v>
      </c>
      <c r="BI145" s="143">
        <f>IF(N145="nulová",J145,0)</f>
        <v>0</v>
      </c>
      <c r="BJ145" s="16" t="s">
        <v>85</v>
      </c>
      <c r="BK145" s="143">
        <f>ROUND(I145*H145,2)</f>
        <v>1415.04</v>
      </c>
      <c r="BL145" s="16" t="s">
        <v>169</v>
      </c>
      <c r="BM145" s="142" t="s">
        <v>363</v>
      </c>
    </row>
    <row r="146" spans="2:65" s="1" customFormat="1" ht="19.5">
      <c r="B146" s="31"/>
      <c r="D146" s="144" t="s">
        <v>171</v>
      </c>
      <c r="F146" s="145" t="s">
        <v>3870</v>
      </c>
      <c r="I146" s="146"/>
      <c r="L146" s="31"/>
      <c r="M146" s="147"/>
      <c r="T146" s="55"/>
      <c r="AT146" s="16" t="s">
        <v>171</v>
      </c>
      <c r="AU146" s="16" t="s">
        <v>87</v>
      </c>
    </row>
    <row r="147" spans="2:65" s="1" customFormat="1" ht="37.9" customHeight="1">
      <c r="B147" s="31"/>
      <c r="C147" s="131" t="s">
        <v>162</v>
      </c>
      <c r="D147" s="131" t="s">
        <v>164</v>
      </c>
      <c r="E147" s="132" t="s">
        <v>3878</v>
      </c>
      <c r="F147" s="133" t="s">
        <v>3879</v>
      </c>
      <c r="G147" s="134" t="s">
        <v>167</v>
      </c>
      <c r="H147" s="135">
        <v>10.56</v>
      </c>
      <c r="I147" s="136">
        <v>138</v>
      </c>
      <c r="J147" s="137">
        <f>ROUND(I147*H147,2)</f>
        <v>1457.28</v>
      </c>
      <c r="K147" s="133" t="s">
        <v>1</v>
      </c>
      <c r="L147" s="31"/>
      <c r="M147" s="138" t="s">
        <v>1</v>
      </c>
      <c r="N147" s="139" t="s">
        <v>42</v>
      </c>
      <c r="P147" s="140">
        <f>O147*H147</f>
        <v>0</v>
      </c>
      <c r="Q147" s="140">
        <v>0</v>
      </c>
      <c r="R147" s="140">
        <f>Q147*H147</f>
        <v>0</v>
      </c>
      <c r="S147" s="140">
        <v>0</v>
      </c>
      <c r="T147" s="141">
        <f>S147*H147</f>
        <v>0</v>
      </c>
      <c r="AR147" s="142" t="s">
        <v>169</v>
      </c>
      <c r="AT147" s="142" t="s">
        <v>164</v>
      </c>
      <c r="AU147" s="142" t="s">
        <v>87</v>
      </c>
      <c r="AY147" s="16" t="s">
        <v>161</v>
      </c>
      <c r="BE147" s="143">
        <f>IF(N147="základní",J147,0)</f>
        <v>1457.28</v>
      </c>
      <c r="BF147" s="143">
        <f>IF(N147="snížená",J147,0)</f>
        <v>0</v>
      </c>
      <c r="BG147" s="143">
        <f>IF(N147="zákl. přenesená",J147,0)</f>
        <v>0</v>
      </c>
      <c r="BH147" s="143">
        <f>IF(N147="sníž. přenesená",J147,0)</f>
        <v>0</v>
      </c>
      <c r="BI147" s="143">
        <f>IF(N147="nulová",J147,0)</f>
        <v>0</v>
      </c>
      <c r="BJ147" s="16" t="s">
        <v>85</v>
      </c>
      <c r="BK147" s="143">
        <f>ROUND(I147*H147,2)</f>
        <v>1457.28</v>
      </c>
      <c r="BL147" s="16" t="s">
        <v>169</v>
      </c>
      <c r="BM147" s="142" t="s">
        <v>378</v>
      </c>
    </row>
    <row r="148" spans="2:65" s="1" customFormat="1" ht="19.5">
      <c r="B148" s="31"/>
      <c r="D148" s="144" t="s">
        <v>171</v>
      </c>
      <c r="F148" s="145" t="s">
        <v>3870</v>
      </c>
      <c r="I148" s="146"/>
      <c r="L148" s="31"/>
      <c r="M148" s="147"/>
      <c r="T148" s="55"/>
      <c r="AT148" s="16" t="s">
        <v>171</v>
      </c>
      <c r="AU148" s="16" t="s">
        <v>87</v>
      </c>
    </row>
    <row r="149" spans="2:65" s="1" customFormat="1" ht="37.9" customHeight="1">
      <c r="B149" s="31"/>
      <c r="C149" s="131" t="s">
        <v>213</v>
      </c>
      <c r="D149" s="131" t="s">
        <v>164</v>
      </c>
      <c r="E149" s="132" t="s">
        <v>3880</v>
      </c>
      <c r="F149" s="133" t="s">
        <v>3881</v>
      </c>
      <c r="G149" s="134" t="s">
        <v>167</v>
      </c>
      <c r="H149" s="135">
        <v>10.56</v>
      </c>
      <c r="I149" s="136">
        <v>127</v>
      </c>
      <c r="J149" s="137">
        <f>ROUND(I149*H149,2)</f>
        <v>1341.12</v>
      </c>
      <c r="K149" s="133" t="s">
        <v>1</v>
      </c>
      <c r="L149" s="31"/>
      <c r="M149" s="138" t="s">
        <v>1</v>
      </c>
      <c r="N149" s="139" t="s">
        <v>42</v>
      </c>
      <c r="P149" s="140">
        <f>O149*H149</f>
        <v>0</v>
      </c>
      <c r="Q149" s="140">
        <v>0</v>
      </c>
      <c r="R149" s="140">
        <f>Q149*H149</f>
        <v>0</v>
      </c>
      <c r="S149" s="140">
        <v>0</v>
      </c>
      <c r="T149" s="141">
        <f>S149*H149</f>
        <v>0</v>
      </c>
      <c r="AR149" s="142" t="s">
        <v>169</v>
      </c>
      <c r="AT149" s="142" t="s">
        <v>164</v>
      </c>
      <c r="AU149" s="142" t="s">
        <v>87</v>
      </c>
      <c r="AY149" s="16" t="s">
        <v>161</v>
      </c>
      <c r="BE149" s="143">
        <f>IF(N149="základní",J149,0)</f>
        <v>1341.12</v>
      </c>
      <c r="BF149" s="143">
        <f>IF(N149="snížená",J149,0)</f>
        <v>0</v>
      </c>
      <c r="BG149" s="143">
        <f>IF(N149="zákl. přenesená",J149,0)</f>
        <v>0</v>
      </c>
      <c r="BH149" s="143">
        <f>IF(N149="sníž. přenesená",J149,0)</f>
        <v>0</v>
      </c>
      <c r="BI149" s="143">
        <f>IF(N149="nulová",J149,0)</f>
        <v>0</v>
      </c>
      <c r="BJ149" s="16" t="s">
        <v>85</v>
      </c>
      <c r="BK149" s="143">
        <f>ROUND(I149*H149,2)</f>
        <v>1341.12</v>
      </c>
      <c r="BL149" s="16" t="s">
        <v>169</v>
      </c>
      <c r="BM149" s="142" t="s">
        <v>391</v>
      </c>
    </row>
    <row r="150" spans="2:65" s="1" customFormat="1" ht="19.5">
      <c r="B150" s="31"/>
      <c r="D150" s="144" t="s">
        <v>171</v>
      </c>
      <c r="F150" s="145" t="s">
        <v>3870</v>
      </c>
      <c r="I150" s="146"/>
      <c r="L150" s="31"/>
      <c r="M150" s="147"/>
      <c r="T150" s="55"/>
      <c r="AT150" s="16" t="s">
        <v>171</v>
      </c>
      <c r="AU150" s="16" t="s">
        <v>87</v>
      </c>
    </row>
    <row r="151" spans="2:65" s="1" customFormat="1" ht="37.9" customHeight="1">
      <c r="B151" s="31"/>
      <c r="C151" s="131" t="s">
        <v>220</v>
      </c>
      <c r="D151" s="131" t="s">
        <v>164</v>
      </c>
      <c r="E151" s="132" t="s">
        <v>592</v>
      </c>
      <c r="F151" s="133" t="s">
        <v>3882</v>
      </c>
      <c r="G151" s="134" t="s">
        <v>167</v>
      </c>
      <c r="H151" s="135">
        <v>124.88</v>
      </c>
      <c r="I151" s="136">
        <v>46.2</v>
      </c>
      <c r="J151" s="137">
        <f>ROUND(I151*H151,2)</f>
        <v>5769.46</v>
      </c>
      <c r="K151" s="133" t="s">
        <v>1</v>
      </c>
      <c r="L151" s="31"/>
      <c r="M151" s="138" t="s">
        <v>1</v>
      </c>
      <c r="N151" s="139" t="s">
        <v>42</v>
      </c>
      <c r="P151" s="140">
        <f>O151*H151</f>
        <v>0</v>
      </c>
      <c r="Q151" s="140">
        <v>0</v>
      </c>
      <c r="R151" s="140">
        <f>Q151*H151</f>
        <v>0</v>
      </c>
      <c r="S151" s="140">
        <v>0</v>
      </c>
      <c r="T151" s="141">
        <f>S151*H151</f>
        <v>0</v>
      </c>
      <c r="AR151" s="142" t="s">
        <v>169</v>
      </c>
      <c r="AT151" s="142" t="s">
        <v>164</v>
      </c>
      <c r="AU151" s="142" t="s">
        <v>87</v>
      </c>
      <c r="AY151" s="16" t="s">
        <v>161</v>
      </c>
      <c r="BE151" s="143">
        <f>IF(N151="základní",J151,0)</f>
        <v>5769.46</v>
      </c>
      <c r="BF151" s="143">
        <f>IF(N151="snížená",J151,0)</f>
        <v>0</v>
      </c>
      <c r="BG151" s="143">
        <f>IF(N151="zákl. přenesená",J151,0)</f>
        <v>0</v>
      </c>
      <c r="BH151" s="143">
        <f>IF(N151="sníž. přenesená",J151,0)</f>
        <v>0</v>
      </c>
      <c r="BI151" s="143">
        <f>IF(N151="nulová",J151,0)</f>
        <v>0</v>
      </c>
      <c r="BJ151" s="16" t="s">
        <v>85</v>
      </c>
      <c r="BK151" s="143">
        <f>ROUND(I151*H151,2)</f>
        <v>5769.46</v>
      </c>
      <c r="BL151" s="16" t="s">
        <v>169</v>
      </c>
      <c r="BM151" s="142" t="s">
        <v>403</v>
      </c>
    </row>
    <row r="152" spans="2:65" s="1" customFormat="1" ht="19.5">
      <c r="B152" s="31"/>
      <c r="D152" s="144" t="s">
        <v>171</v>
      </c>
      <c r="F152" s="145" t="s">
        <v>3883</v>
      </c>
      <c r="I152" s="146"/>
      <c r="L152" s="31"/>
      <c r="M152" s="147"/>
      <c r="T152" s="55"/>
      <c r="AT152" s="16" t="s">
        <v>171</v>
      </c>
      <c r="AU152" s="16" t="s">
        <v>87</v>
      </c>
    </row>
    <row r="153" spans="2:65" s="1" customFormat="1" ht="44.25" customHeight="1">
      <c r="B153" s="31"/>
      <c r="C153" s="131" t="s">
        <v>225</v>
      </c>
      <c r="D153" s="131" t="s">
        <v>164</v>
      </c>
      <c r="E153" s="132" t="s">
        <v>595</v>
      </c>
      <c r="F153" s="133" t="s">
        <v>3884</v>
      </c>
      <c r="G153" s="134" t="s">
        <v>167</v>
      </c>
      <c r="H153" s="135">
        <v>24.8</v>
      </c>
      <c r="I153" s="136">
        <v>282</v>
      </c>
      <c r="J153" s="137">
        <f>ROUND(I153*H153,2)</f>
        <v>6993.6</v>
      </c>
      <c r="K153" s="133" t="s">
        <v>1</v>
      </c>
      <c r="L153" s="31"/>
      <c r="M153" s="138" t="s">
        <v>1</v>
      </c>
      <c r="N153" s="139" t="s">
        <v>42</v>
      </c>
      <c r="P153" s="140">
        <f>O153*H153</f>
        <v>0</v>
      </c>
      <c r="Q153" s="140">
        <v>0</v>
      </c>
      <c r="R153" s="140">
        <f>Q153*H153</f>
        <v>0</v>
      </c>
      <c r="S153" s="140">
        <v>0</v>
      </c>
      <c r="T153" s="141">
        <f>S153*H153</f>
        <v>0</v>
      </c>
      <c r="AR153" s="142" t="s">
        <v>169</v>
      </c>
      <c r="AT153" s="142" t="s">
        <v>164</v>
      </c>
      <c r="AU153" s="142" t="s">
        <v>87</v>
      </c>
      <c r="AY153" s="16" t="s">
        <v>161</v>
      </c>
      <c r="BE153" s="143">
        <f>IF(N153="základní",J153,0)</f>
        <v>6993.6</v>
      </c>
      <c r="BF153" s="143">
        <f>IF(N153="snížená",J153,0)</f>
        <v>0</v>
      </c>
      <c r="BG153" s="143">
        <f>IF(N153="zákl. přenesená",J153,0)</f>
        <v>0</v>
      </c>
      <c r="BH153" s="143">
        <f>IF(N153="sníž. přenesená",J153,0)</f>
        <v>0</v>
      </c>
      <c r="BI153" s="143">
        <f>IF(N153="nulová",J153,0)</f>
        <v>0</v>
      </c>
      <c r="BJ153" s="16" t="s">
        <v>85</v>
      </c>
      <c r="BK153" s="143">
        <f>ROUND(I153*H153,2)</f>
        <v>6993.6</v>
      </c>
      <c r="BL153" s="16" t="s">
        <v>169</v>
      </c>
      <c r="BM153" s="142" t="s">
        <v>424</v>
      </c>
    </row>
    <row r="154" spans="2:65" s="1" customFormat="1" ht="19.5">
      <c r="B154" s="31"/>
      <c r="D154" s="144" t="s">
        <v>171</v>
      </c>
      <c r="F154" s="145" t="s">
        <v>3885</v>
      </c>
      <c r="I154" s="146"/>
      <c r="L154" s="31"/>
      <c r="M154" s="147"/>
      <c r="T154" s="55"/>
      <c r="AT154" s="16" t="s">
        <v>171</v>
      </c>
      <c r="AU154" s="16" t="s">
        <v>87</v>
      </c>
    </row>
    <row r="155" spans="2:65" s="1" customFormat="1" ht="49.15" customHeight="1">
      <c r="B155" s="31"/>
      <c r="C155" s="131" t="s">
        <v>229</v>
      </c>
      <c r="D155" s="131" t="s">
        <v>164</v>
      </c>
      <c r="E155" s="132" t="s">
        <v>598</v>
      </c>
      <c r="F155" s="133" t="s">
        <v>3886</v>
      </c>
      <c r="G155" s="134" t="s">
        <v>167</v>
      </c>
      <c r="H155" s="135">
        <v>248</v>
      </c>
      <c r="I155" s="136">
        <v>21</v>
      </c>
      <c r="J155" s="137">
        <f>ROUND(I155*H155,2)</f>
        <v>5208</v>
      </c>
      <c r="K155" s="133" t="s">
        <v>1</v>
      </c>
      <c r="L155" s="31"/>
      <c r="M155" s="138" t="s">
        <v>1</v>
      </c>
      <c r="N155" s="139" t="s">
        <v>42</v>
      </c>
      <c r="P155" s="140">
        <f>O155*H155</f>
        <v>0</v>
      </c>
      <c r="Q155" s="140">
        <v>0</v>
      </c>
      <c r="R155" s="140">
        <f>Q155*H155</f>
        <v>0</v>
      </c>
      <c r="S155" s="140">
        <v>0</v>
      </c>
      <c r="T155" s="141">
        <f>S155*H155</f>
        <v>0</v>
      </c>
      <c r="AR155" s="142" t="s">
        <v>169</v>
      </c>
      <c r="AT155" s="142" t="s">
        <v>164</v>
      </c>
      <c r="AU155" s="142" t="s">
        <v>87</v>
      </c>
      <c r="AY155" s="16" t="s">
        <v>161</v>
      </c>
      <c r="BE155" s="143">
        <f>IF(N155="základní",J155,0)</f>
        <v>5208</v>
      </c>
      <c r="BF155" s="143">
        <f>IF(N155="snížená",J155,0)</f>
        <v>0</v>
      </c>
      <c r="BG155" s="143">
        <f>IF(N155="zákl. přenesená",J155,0)</f>
        <v>0</v>
      </c>
      <c r="BH155" s="143">
        <f>IF(N155="sníž. přenesená",J155,0)</f>
        <v>0</v>
      </c>
      <c r="BI155" s="143">
        <f>IF(N155="nulová",J155,0)</f>
        <v>0</v>
      </c>
      <c r="BJ155" s="16" t="s">
        <v>85</v>
      </c>
      <c r="BK155" s="143">
        <f>ROUND(I155*H155,2)</f>
        <v>5208</v>
      </c>
      <c r="BL155" s="16" t="s">
        <v>169</v>
      </c>
      <c r="BM155" s="142" t="s">
        <v>466</v>
      </c>
    </row>
    <row r="156" spans="2:65" s="1" customFormat="1" ht="19.5">
      <c r="B156" s="31"/>
      <c r="D156" s="144" t="s">
        <v>171</v>
      </c>
      <c r="F156" s="145" t="s">
        <v>3870</v>
      </c>
      <c r="I156" s="146"/>
      <c r="L156" s="31"/>
      <c r="M156" s="147"/>
      <c r="T156" s="55"/>
      <c r="AT156" s="16" t="s">
        <v>171</v>
      </c>
      <c r="AU156" s="16" t="s">
        <v>87</v>
      </c>
    </row>
    <row r="157" spans="2:65" s="1" customFormat="1" ht="16.5" customHeight="1">
      <c r="B157" s="31"/>
      <c r="C157" s="131" t="s">
        <v>234</v>
      </c>
      <c r="D157" s="131" t="s">
        <v>164</v>
      </c>
      <c r="E157" s="132" t="s">
        <v>3685</v>
      </c>
      <c r="F157" s="133" t="s">
        <v>3686</v>
      </c>
      <c r="G157" s="134" t="s">
        <v>167</v>
      </c>
      <c r="H157" s="135">
        <v>24.8</v>
      </c>
      <c r="I157" s="136">
        <v>20.8</v>
      </c>
      <c r="J157" s="137">
        <f>ROUND(I157*H157,2)</f>
        <v>515.84</v>
      </c>
      <c r="K157" s="133" t="s">
        <v>1</v>
      </c>
      <c r="L157" s="31"/>
      <c r="M157" s="138" t="s">
        <v>1</v>
      </c>
      <c r="N157" s="139" t="s">
        <v>42</v>
      </c>
      <c r="P157" s="140">
        <f>O157*H157</f>
        <v>0</v>
      </c>
      <c r="Q157" s="140">
        <v>0</v>
      </c>
      <c r="R157" s="140">
        <f>Q157*H157</f>
        <v>0</v>
      </c>
      <c r="S157" s="140">
        <v>0</v>
      </c>
      <c r="T157" s="141">
        <f>S157*H157</f>
        <v>0</v>
      </c>
      <c r="AR157" s="142" t="s">
        <v>169</v>
      </c>
      <c r="AT157" s="142" t="s">
        <v>164</v>
      </c>
      <c r="AU157" s="142" t="s">
        <v>87</v>
      </c>
      <c r="AY157" s="16" t="s">
        <v>161</v>
      </c>
      <c r="BE157" s="143">
        <f>IF(N157="základní",J157,0)</f>
        <v>515.84</v>
      </c>
      <c r="BF157" s="143">
        <f>IF(N157="snížená",J157,0)</f>
        <v>0</v>
      </c>
      <c r="BG157" s="143">
        <f>IF(N157="zákl. přenesená",J157,0)</f>
        <v>0</v>
      </c>
      <c r="BH157" s="143">
        <f>IF(N157="sníž. přenesená",J157,0)</f>
        <v>0</v>
      </c>
      <c r="BI157" s="143">
        <f>IF(N157="nulová",J157,0)</f>
        <v>0</v>
      </c>
      <c r="BJ157" s="16" t="s">
        <v>85</v>
      </c>
      <c r="BK157" s="143">
        <f>ROUND(I157*H157,2)</f>
        <v>515.84</v>
      </c>
      <c r="BL157" s="16" t="s">
        <v>169</v>
      </c>
      <c r="BM157" s="142" t="s">
        <v>486</v>
      </c>
    </row>
    <row r="158" spans="2:65" s="1" customFormat="1" ht="19.5">
      <c r="B158" s="31"/>
      <c r="D158" s="144" t="s">
        <v>171</v>
      </c>
      <c r="F158" s="145" t="s">
        <v>3870</v>
      </c>
      <c r="I158" s="146"/>
      <c r="L158" s="31"/>
      <c r="M158" s="147"/>
      <c r="T158" s="55"/>
      <c r="AT158" s="16" t="s">
        <v>171</v>
      </c>
      <c r="AU158" s="16" t="s">
        <v>87</v>
      </c>
    </row>
    <row r="159" spans="2:65" s="1" customFormat="1" ht="37.9" customHeight="1">
      <c r="B159" s="31"/>
      <c r="C159" s="131" t="s">
        <v>8</v>
      </c>
      <c r="D159" s="131" t="s">
        <v>164</v>
      </c>
      <c r="E159" s="132" t="s">
        <v>3887</v>
      </c>
      <c r="F159" s="133" t="s">
        <v>3888</v>
      </c>
      <c r="G159" s="134" t="s">
        <v>352</v>
      </c>
      <c r="H159" s="135">
        <v>44.64</v>
      </c>
      <c r="I159" s="136">
        <v>250</v>
      </c>
      <c r="J159" s="137">
        <f>ROUND(I159*H159,2)</f>
        <v>11160</v>
      </c>
      <c r="K159" s="133" t="s">
        <v>1</v>
      </c>
      <c r="L159" s="31"/>
      <c r="M159" s="138" t="s">
        <v>1</v>
      </c>
      <c r="N159" s="139" t="s">
        <v>42</v>
      </c>
      <c r="P159" s="140">
        <f>O159*H159</f>
        <v>0</v>
      </c>
      <c r="Q159" s="140">
        <v>0</v>
      </c>
      <c r="R159" s="140">
        <f>Q159*H159</f>
        <v>0</v>
      </c>
      <c r="S159" s="140">
        <v>0</v>
      </c>
      <c r="T159" s="141">
        <f>S159*H159</f>
        <v>0</v>
      </c>
      <c r="AR159" s="142" t="s">
        <v>169</v>
      </c>
      <c r="AT159" s="142" t="s">
        <v>164</v>
      </c>
      <c r="AU159" s="142" t="s">
        <v>87</v>
      </c>
      <c r="AY159" s="16" t="s">
        <v>161</v>
      </c>
      <c r="BE159" s="143">
        <f>IF(N159="základní",J159,0)</f>
        <v>11160</v>
      </c>
      <c r="BF159" s="143">
        <f>IF(N159="snížená",J159,0)</f>
        <v>0</v>
      </c>
      <c r="BG159" s="143">
        <f>IF(N159="zákl. přenesená",J159,0)</f>
        <v>0</v>
      </c>
      <c r="BH159" s="143">
        <f>IF(N159="sníž. přenesená",J159,0)</f>
        <v>0</v>
      </c>
      <c r="BI159" s="143">
        <f>IF(N159="nulová",J159,0)</f>
        <v>0</v>
      </c>
      <c r="BJ159" s="16" t="s">
        <v>85</v>
      </c>
      <c r="BK159" s="143">
        <f>ROUND(I159*H159,2)</f>
        <v>11160</v>
      </c>
      <c r="BL159" s="16" t="s">
        <v>169</v>
      </c>
      <c r="BM159" s="142" t="s">
        <v>765</v>
      </c>
    </row>
    <row r="160" spans="2:65" s="1" customFormat="1" ht="19.5">
      <c r="B160" s="31"/>
      <c r="D160" s="144" t="s">
        <v>171</v>
      </c>
      <c r="F160" s="145" t="s">
        <v>3870</v>
      </c>
      <c r="I160" s="146"/>
      <c r="L160" s="31"/>
      <c r="M160" s="147"/>
      <c r="T160" s="55"/>
      <c r="AT160" s="16" t="s">
        <v>171</v>
      </c>
      <c r="AU160" s="16" t="s">
        <v>87</v>
      </c>
    </row>
    <row r="161" spans="2:65" s="1" customFormat="1" ht="44.25" customHeight="1">
      <c r="B161" s="31"/>
      <c r="C161" s="131" t="s">
        <v>244</v>
      </c>
      <c r="D161" s="131" t="s">
        <v>164</v>
      </c>
      <c r="E161" s="132" t="s">
        <v>3889</v>
      </c>
      <c r="F161" s="133" t="s">
        <v>3890</v>
      </c>
      <c r="G161" s="134" t="s">
        <v>167</v>
      </c>
      <c r="H161" s="135">
        <v>62.44</v>
      </c>
      <c r="I161" s="136">
        <v>156</v>
      </c>
      <c r="J161" s="137">
        <f>ROUND(I161*H161,2)</f>
        <v>9740.64</v>
      </c>
      <c r="K161" s="133" t="s">
        <v>1</v>
      </c>
      <c r="L161" s="31"/>
      <c r="M161" s="138" t="s">
        <v>1</v>
      </c>
      <c r="N161" s="139" t="s">
        <v>42</v>
      </c>
      <c r="P161" s="140">
        <f>O161*H161</f>
        <v>0</v>
      </c>
      <c r="Q161" s="140">
        <v>0</v>
      </c>
      <c r="R161" s="140">
        <f>Q161*H161</f>
        <v>0</v>
      </c>
      <c r="S161" s="140">
        <v>0</v>
      </c>
      <c r="T161" s="141">
        <f>S161*H161</f>
        <v>0</v>
      </c>
      <c r="AR161" s="142" t="s">
        <v>169</v>
      </c>
      <c r="AT161" s="142" t="s">
        <v>164</v>
      </c>
      <c r="AU161" s="142" t="s">
        <v>87</v>
      </c>
      <c r="AY161" s="16" t="s">
        <v>161</v>
      </c>
      <c r="BE161" s="143">
        <f>IF(N161="základní",J161,0)</f>
        <v>9740.64</v>
      </c>
      <c r="BF161" s="143">
        <f>IF(N161="snížená",J161,0)</f>
        <v>0</v>
      </c>
      <c r="BG161" s="143">
        <f>IF(N161="zákl. přenesená",J161,0)</f>
        <v>0</v>
      </c>
      <c r="BH161" s="143">
        <f>IF(N161="sníž. přenesená",J161,0)</f>
        <v>0</v>
      </c>
      <c r="BI161" s="143">
        <f>IF(N161="nulová",J161,0)</f>
        <v>0</v>
      </c>
      <c r="BJ161" s="16" t="s">
        <v>85</v>
      </c>
      <c r="BK161" s="143">
        <f>ROUND(I161*H161,2)</f>
        <v>9740.64</v>
      </c>
      <c r="BL161" s="16" t="s">
        <v>169</v>
      </c>
      <c r="BM161" s="142" t="s">
        <v>784</v>
      </c>
    </row>
    <row r="162" spans="2:65" s="1" customFormat="1" ht="19.5">
      <c r="B162" s="31"/>
      <c r="D162" s="144" t="s">
        <v>171</v>
      </c>
      <c r="F162" s="145" t="s">
        <v>3870</v>
      </c>
      <c r="I162" s="146"/>
      <c r="L162" s="31"/>
      <c r="M162" s="147"/>
      <c r="T162" s="55"/>
      <c r="AT162" s="16" t="s">
        <v>171</v>
      </c>
      <c r="AU162" s="16" t="s">
        <v>87</v>
      </c>
    </row>
    <row r="163" spans="2:65" s="1" customFormat="1" ht="33" customHeight="1">
      <c r="B163" s="31"/>
      <c r="C163" s="131" t="s">
        <v>249</v>
      </c>
      <c r="D163" s="131" t="s">
        <v>164</v>
      </c>
      <c r="E163" s="132" t="s">
        <v>3891</v>
      </c>
      <c r="F163" s="133" t="s">
        <v>3892</v>
      </c>
      <c r="G163" s="134" t="s">
        <v>167</v>
      </c>
      <c r="H163" s="135">
        <v>8.5</v>
      </c>
      <c r="I163" s="136">
        <v>50</v>
      </c>
      <c r="J163" s="137">
        <f>ROUND(I163*H163,2)</f>
        <v>425</v>
      </c>
      <c r="K163" s="133" t="s">
        <v>1</v>
      </c>
      <c r="L163" s="31"/>
      <c r="M163" s="138" t="s">
        <v>1</v>
      </c>
      <c r="N163" s="139" t="s">
        <v>42</v>
      </c>
      <c r="P163" s="140">
        <f>O163*H163</f>
        <v>0</v>
      </c>
      <c r="Q163" s="140">
        <v>0</v>
      </c>
      <c r="R163" s="140">
        <f>Q163*H163</f>
        <v>0</v>
      </c>
      <c r="S163" s="140">
        <v>0</v>
      </c>
      <c r="T163" s="141">
        <f>S163*H163</f>
        <v>0</v>
      </c>
      <c r="AR163" s="142" t="s">
        <v>169</v>
      </c>
      <c r="AT163" s="142" t="s">
        <v>164</v>
      </c>
      <c r="AU163" s="142" t="s">
        <v>87</v>
      </c>
      <c r="AY163" s="16" t="s">
        <v>161</v>
      </c>
      <c r="BE163" s="143">
        <f>IF(N163="základní",J163,0)</f>
        <v>425</v>
      </c>
      <c r="BF163" s="143">
        <f>IF(N163="snížená",J163,0)</f>
        <v>0</v>
      </c>
      <c r="BG163" s="143">
        <f>IF(N163="zákl. přenesená",J163,0)</f>
        <v>0</v>
      </c>
      <c r="BH163" s="143">
        <f>IF(N163="sníž. přenesená",J163,0)</f>
        <v>0</v>
      </c>
      <c r="BI163" s="143">
        <f>IF(N163="nulová",J163,0)</f>
        <v>0</v>
      </c>
      <c r="BJ163" s="16" t="s">
        <v>85</v>
      </c>
      <c r="BK163" s="143">
        <f>ROUND(I163*H163,2)</f>
        <v>425</v>
      </c>
      <c r="BL163" s="16" t="s">
        <v>169</v>
      </c>
      <c r="BM163" s="142" t="s">
        <v>847</v>
      </c>
    </row>
    <row r="164" spans="2:65" s="1" customFormat="1" ht="19.5">
      <c r="B164" s="31"/>
      <c r="D164" s="144" t="s">
        <v>171</v>
      </c>
      <c r="F164" s="145" t="s">
        <v>3870</v>
      </c>
      <c r="I164" s="146"/>
      <c r="L164" s="31"/>
      <c r="M164" s="147"/>
      <c r="T164" s="55"/>
      <c r="AT164" s="16" t="s">
        <v>171</v>
      </c>
      <c r="AU164" s="16" t="s">
        <v>87</v>
      </c>
    </row>
    <row r="165" spans="2:65" s="1" customFormat="1" ht="49.15" customHeight="1">
      <c r="B165" s="31"/>
      <c r="C165" s="131" t="s">
        <v>255</v>
      </c>
      <c r="D165" s="131" t="s">
        <v>164</v>
      </c>
      <c r="E165" s="132" t="s">
        <v>3893</v>
      </c>
      <c r="F165" s="133" t="s">
        <v>3894</v>
      </c>
      <c r="G165" s="134" t="s">
        <v>167</v>
      </c>
      <c r="H165" s="135">
        <v>19.84</v>
      </c>
      <c r="I165" s="136">
        <v>600</v>
      </c>
      <c r="J165" s="137">
        <f>ROUND(I165*H165,2)</f>
        <v>11904</v>
      </c>
      <c r="K165" s="133" t="s">
        <v>1</v>
      </c>
      <c r="L165" s="31"/>
      <c r="M165" s="138" t="s">
        <v>1</v>
      </c>
      <c r="N165" s="139" t="s">
        <v>42</v>
      </c>
      <c r="P165" s="140">
        <f>O165*H165</f>
        <v>0</v>
      </c>
      <c r="Q165" s="140">
        <v>0</v>
      </c>
      <c r="R165" s="140">
        <f>Q165*H165</f>
        <v>0</v>
      </c>
      <c r="S165" s="140">
        <v>0</v>
      </c>
      <c r="T165" s="141">
        <f>S165*H165</f>
        <v>0</v>
      </c>
      <c r="AR165" s="142" t="s">
        <v>169</v>
      </c>
      <c r="AT165" s="142" t="s">
        <v>164</v>
      </c>
      <c r="AU165" s="142" t="s">
        <v>87</v>
      </c>
      <c r="AY165" s="16" t="s">
        <v>161</v>
      </c>
      <c r="BE165" s="143">
        <f>IF(N165="základní",J165,0)</f>
        <v>11904</v>
      </c>
      <c r="BF165" s="143">
        <f>IF(N165="snížená",J165,0)</f>
        <v>0</v>
      </c>
      <c r="BG165" s="143">
        <f>IF(N165="zákl. přenesená",J165,0)</f>
        <v>0</v>
      </c>
      <c r="BH165" s="143">
        <f>IF(N165="sníž. přenesená",J165,0)</f>
        <v>0</v>
      </c>
      <c r="BI165" s="143">
        <f>IF(N165="nulová",J165,0)</f>
        <v>0</v>
      </c>
      <c r="BJ165" s="16" t="s">
        <v>85</v>
      </c>
      <c r="BK165" s="143">
        <f>ROUND(I165*H165,2)</f>
        <v>11904</v>
      </c>
      <c r="BL165" s="16" t="s">
        <v>169</v>
      </c>
      <c r="BM165" s="142" t="s">
        <v>860</v>
      </c>
    </row>
    <row r="166" spans="2:65" s="1" customFormat="1" ht="29.25">
      <c r="B166" s="31"/>
      <c r="D166" s="144" t="s">
        <v>171</v>
      </c>
      <c r="F166" s="145" t="s">
        <v>3895</v>
      </c>
      <c r="I166" s="146"/>
      <c r="L166" s="31"/>
      <c r="M166" s="147"/>
      <c r="T166" s="55"/>
      <c r="AT166" s="16" t="s">
        <v>171</v>
      </c>
      <c r="AU166" s="16" t="s">
        <v>87</v>
      </c>
    </row>
    <row r="167" spans="2:65" s="1" customFormat="1" ht="24.2" customHeight="1">
      <c r="B167" s="31"/>
      <c r="C167" s="173" t="s">
        <v>260</v>
      </c>
      <c r="D167" s="173" t="s">
        <v>614</v>
      </c>
      <c r="E167" s="174" t="s">
        <v>3896</v>
      </c>
      <c r="F167" s="175" t="s">
        <v>3897</v>
      </c>
      <c r="G167" s="176" t="s">
        <v>352</v>
      </c>
      <c r="H167" s="177">
        <v>39.68</v>
      </c>
      <c r="I167" s="136">
        <v>150</v>
      </c>
      <c r="J167" s="178">
        <f>ROUND(I167*H167,2)</f>
        <v>5952</v>
      </c>
      <c r="K167" s="175" t="s">
        <v>1</v>
      </c>
      <c r="L167" s="179"/>
      <c r="M167" s="180" t="s">
        <v>1</v>
      </c>
      <c r="N167" s="181" t="s">
        <v>42</v>
      </c>
      <c r="P167" s="140">
        <f>O167*H167</f>
        <v>0</v>
      </c>
      <c r="Q167" s="140">
        <v>0</v>
      </c>
      <c r="R167" s="140">
        <f>Q167*H167</f>
        <v>0</v>
      </c>
      <c r="S167" s="140">
        <v>0</v>
      </c>
      <c r="T167" s="141">
        <f>S167*H167</f>
        <v>0</v>
      </c>
      <c r="AR167" s="142" t="s">
        <v>204</v>
      </c>
      <c r="AT167" s="142" t="s">
        <v>614</v>
      </c>
      <c r="AU167" s="142" t="s">
        <v>87</v>
      </c>
      <c r="AY167" s="16" t="s">
        <v>161</v>
      </c>
      <c r="BE167" s="143">
        <f>IF(N167="základní",J167,0)</f>
        <v>5952</v>
      </c>
      <c r="BF167" s="143">
        <f>IF(N167="snížená",J167,0)</f>
        <v>0</v>
      </c>
      <c r="BG167" s="143">
        <f>IF(N167="zákl. přenesená",J167,0)</f>
        <v>0</v>
      </c>
      <c r="BH167" s="143">
        <f>IF(N167="sníž. přenesená",J167,0)</f>
        <v>0</v>
      </c>
      <c r="BI167" s="143">
        <f>IF(N167="nulová",J167,0)</f>
        <v>0</v>
      </c>
      <c r="BJ167" s="16" t="s">
        <v>85</v>
      </c>
      <c r="BK167" s="143">
        <f>ROUND(I167*H167,2)</f>
        <v>5952</v>
      </c>
      <c r="BL167" s="16" t="s">
        <v>169</v>
      </c>
      <c r="BM167" s="142" t="s">
        <v>904</v>
      </c>
    </row>
    <row r="168" spans="2:65" s="1" customFormat="1" ht="29.25">
      <c r="B168" s="31"/>
      <c r="D168" s="144" t="s">
        <v>171</v>
      </c>
      <c r="F168" s="145" t="s">
        <v>3898</v>
      </c>
      <c r="I168" s="146"/>
      <c r="L168" s="31"/>
      <c r="M168" s="147"/>
      <c r="T168" s="55"/>
      <c r="AT168" s="16" t="s">
        <v>171</v>
      </c>
      <c r="AU168" s="16" t="s">
        <v>87</v>
      </c>
    </row>
    <row r="169" spans="2:65" s="1" customFormat="1" ht="44.25" customHeight="1">
      <c r="B169" s="31"/>
      <c r="C169" s="131" t="s">
        <v>264</v>
      </c>
      <c r="D169" s="131" t="s">
        <v>164</v>
      </c>
      <c r="E169" s="132" t="s">
        <v>3899</v>
      </c>
      <c r="F169" s="133" t="s">
        <v>3900</v>
      </c>
      <c r="G169" s="134" t="s">
        <v>175</v>
      </c>
      <c r="H169" s="135">
        <v>49.6</v>
      </c>
      <c r="I169" s="136">
        <v>52.4</v>
      </c>
      <c r="J169" s="137">
        <f>ROUND(I169*H169,2)</f>
        <v>2599.04</v>
      </c>
      <c r="K169" s="133" t="s">
        <v>1</v>
      </c>
      <c r="L169" s="31"/>
      <c r="M169" s="138" t="s">
        <v>1</v>
      </c>
      <c r="N169" s="139" t="s">
        <v>42</v>
      </c>
      <c r="P169" s="140">
        <f>O169*H169</f>
        <v>0</v>
      </c>
      <c r="Q169" s="140">
        <v>0</v>
      </c>
      <c r="R169" s="140">
        <f>Q169*H169</f>
        <v>0</v>
      </c>
      <c r="S169" s="140">
        <v>0</v>
      </c>
      <c r="T169" s="141">
        <f>S169*H169</f>
        <v>0</v>
      </c>
      <c r="AR169" s="142" t="s">
        <v>169</v>
      </c>
      <c r="AT169" s="142" t="s">
        <v>164</v>
      </c>
      <c r="AU169" s="142" t="s">
        <v>87</v>
      </c>
      <c r="AY169" s="16" t="s">
        <v>161</v>
      </c>
      <c r="BE169" s="143">
        <f>IF(N169="základní",J169,0)</f>
        <v>2599.04</v>
      </c>
      <c r="BF169" s="143">
        <f>IF(N169="snížená",J169,0)</f>
        <v>0</v>
      </c>
      <c r="BG169" s="143">
        <f>IF(N169="zákl. přenesená",J169,0)</f>
        <v>0</v>
      </c>
      <c r="BH169" s="143">
        <f>IF(N169="sníž. přenesená",J169,0)</f>
        <v>0</v>
      </c>
      <c r="BI169" s="143">
        <f>IF(N169="nulová",J169,0)</f>
        <v>0</v>
      </c>
      <c r="BJ169" s="16" t="s">
        <v>85</v>
      </c>
      <c r="BK169" s="143">
        <f>ROUND(I169*H169,2)</f>
        <v>2599.04</v>
      </c>
      <c r="BL169" s="16" t="s">
        <v>169</v>
      </c>
      <c r="BM169" s="142" t="s">
        <v>925</v>
      </c>
    </row>
    <row r="170" spans="2:65" s="1" customFormat="1" ht="19.5">
      <c r="B170" s="31"/>
      <c r="D170" s="144" t="s">
        <v>171</v>
      </c>
      <c r="F170" s="145" t="s">
        <v>3870</v>
      </c>
      <c r="I170" s="146"/>
      <c r="L170" s="31"/>
      <c r="M170" s="147"/>
      <c r="T170" s="55"/>
      <c r="AT170" s="16" t="s">
        <v>171</v>
      </c>
      <c r="AU170" s="16" t="s">
        <v>87</v>
      </c>
    </row>
    <row r="171" spans="2:65" s="1" customFormat="1" ht="21.75" customHeight="1">
      <c r="B171" s="31"/>
      <c r="C171" s="131" t="s">
        <v>7</v>
      </c>
      <c r="D171" s="131" t="s">
        <v>164</v>
      </c>
      <c r="E171" s="132" t="s">
        <v>3901</v>
      </c>
      <c r="F171" s="133" t="s">
        <v>3902</v>
      </c>
      <c r="G171" s="134" t="s">
        <v>167</v>
      </c>
      <c r="H171" s="135">
        <v>8.5</v>
      </c>
      <c r="I171" s="136">
        <v>423</v>
      </c>
      <c r="J171" s="137">
        <f>ROUND(I171*H171,2)</f>
        <v>3595.5</v>
      </c>
      <c r="K171" s="133" t="s">
        <v>1</v>
      </c>
      <c r="L171" s="31"/>
      <c r="M171" s="138" t="s">
        <v>1</v>
      </c>
      <c r="N171" s="139" t="s">
        <v>42</v>
      </c>
      <c r="P171" s="140">
        <f>O171*H171</f>
        <v>0</v>
      </c>
      <c r="Q171" s="140">
        <v>0</v>
      </c>
      <c r="R171" s="140">
        <f>Q171*H171</f>
        <v>0</v>
      </c>
      <c r="S171" s="140">
        <v>0</v>
      </c>
      <c r="T171" s="141">
        <f>S171*H171</f>
        <v>0</v>
      </c>
      <c r="AR171" s="142" t="s">
        <v>169</v>
      </c>
      <c r="AT171" s="142" t="s">
        <v>164</v>
      </c>
      <c r="AU171" s="142" t="s">
        <v>87</v>
      </c>
      <c r="AY171" s="16" t="s">
        <v>161</v>
      </c>
      <c r="BE171" s="143">
        <f>IF(N171="základní",J171,0)</f>
        <v>3595.5</v>
      </c>
      <c r="BF171" s="143">
        <f>IF(N171="snížená",J171,0)</f>
        <v>0</v>
      </c>
      <c r="BG171" s="143">
        <f>IF(N171="zákl. přenesená",J171,0)</f>
        <v>0</v>
      </c>
      <c r="BH171" s="143">
        <f>IF(N171="sníž. přenesená",J171,0)</f>
        <v>0</v>
      </c>
      <c r="BI171" s="143">
        <f>IF(N171="nulová",J171,0)</f>
        <v>0</v>
      </c>
      <c r="BJ171" s="16" t="s">
        <v>85</v>
      </c>
      <c r="BK171" s="143">
        <f>ROUND(I171*H171,2)</f>
        <v>3595.5</v>
      </c>
      <c r="BL171" s="16" t="s">
        <v>169</v>
      </c>
      <c r="BM171" s="142" t="s">
        <v>965</v>
      </c>
    </row>
    <row r="172" spans="2:65" s="1" customFormat="1" ht="19.5">
      <c r="B172" s="31"/>
      <c r="D172" s="144" t="s">
        <v>171</v>
      </c>
      <c r="F172" s="145" t="s">
        <v>3870</v>
      </c>
      <c r="I172" s="146"/>
      <c r="L172" s="31"/>
      <c r="M172" s="147"/>
      <c r="T172" s="55"/>
      <c r="AT172" s="16" t="s">
        <v>171</v>
      </c>
      <c r="AU172" s="16" t="s">
        <v>87</v>
      </c>
    </row>
    <row r="173" spans="2:65" s="1" customFormat="1" ht="21.75" customHeight="1">
      <c r="B173" s="31"/>
      <c r="C173" s="131" t="s">
        <v>274</v>
      </c>
      <c r="D173" s="131" t="s">
        <v>164</v>
      </c>
      <c r="E173" s="132" t="s">
        <v>3903</v>
      </c>
      <c r="F173" s="133" t="s">
        <v>3904</v>
      </c>
      <c r="G173" s="134" t="s">
        <v>167</v>
      </c>
      <c r="H173" s="135">
        <v>53.94</v>
      </c>
      <c r="I173" s="136">
        <v>91.5</v>
      </c>
      <c r="J173" s="137">
        <f>ROUND(I173*H173,2)</f>
        <v>4935.51</v>
      </c>
      <c r="K173" s="133" t="s">
        <v>1</v>
      </c>
      <c r="L173" s="31"/>
      <c r="M173" s="138" t="s">
        <v>1</v>
      </c>
      <c r="N173" s="139" t="s">
        <v>42</v>
      </c>
      <c r="P173" s="140">
        <f>O173*H173</f>
        <v>0</v>
      </c>
      <c r="Q173" s="140">
        <v>0</v>
      </c>
      <c r="R173" s="140">
        <f>Q173*H173</f>
        <v>0</v>
      </c>
      <c r="S173" s="140">
        <v>0</v>
      </c>
      <c r="T173" s="141">
        <f>S173*H173</f>
        <v>0</v>
      </c>
      <c r="AR173" s="142" t="s">
        <v>169</v>
      </c>
      <c r="AT173" s="142" t="s">
        <v>164</v>
      </c>
      <c r="AU173" s="142" t="s">
        <v>87</v>
      </c>
      <c r="AY173" s="16" t="s">
        <v>161</v>
      </c>
      <c r="BE173" s="143">
        <f>IF(N173="základní",J173,0)</f>
        <v>4935.51</v>
      </c>
      <c r="BF173" s="143">
        <f>IF(N173="snížená",J173,0)</f>
        <v>0</v>
      </c>
      <c r="BG173" s="143">
        <f>IF(N173="zákl. přenesená",J173,0)</f>
        <v>0</v>
      </c>
      <c r="BH173" s="143">
        <f>IF(N173="sníž. přenesená",J173,0)</f>
        <v>0</v>
      </c>
      <c r="BI173" s="143">
        <f>IF(N173="nulová",J173,0)</f>
        <v>0</v>
      </c>
      <c r="BJ173" s="16" t="s">
        <v>85</v>
      </c>
      <c r="BK173" s="143">
        <f>ROUND(I173*H173,2)</f>
        <v>4935.51</v>
      </c>
      <c r="BL173" s="16" t="s">
        <v>169</v>
      </c>
      <c r="BM173" s="142" t="s">
        <v>975</v>
      </c>
    </row>
    <row r="174" spans="2:65" s="1" customFormat="1" ht="19.5">
      <c r="B174" s="31"/>
      <c r="D174" s="144" t="s">
        <v>171</v>
      </c>
      <c r="F174" s="145" t="s">
        <v>3870</v>
      </c>
      <c r="I174" s="146"/>
      <c r="L174" s="31"/>
      <c r="M174" s="147"/>
      <c r="T174" s="55"/>
      <c r="AT174" s="16" t="s">
        <v>171</v>
      </c>
      <c r="AU174" s="16" t="s">
        <v>87</v>
      </c>
    </row>
    <row r="175" spans="2:65" s="11" customFormat="1" ht="22.9" customHeight="1">
      <c r="B175" s="119"/>
      <c r="D175" s="120" t="s">
        <v>76</v>
      </c>
      <c r="E175" s="129" t="s">
        <v>169</v>
      </c>
      <c r="F175" s="129" t="s">
        <v>839</v>
      </c>
      <c r="I175" s="122"/>
      <c r="J175" s="130">
        <f>BK175</f>
        <v>8531.2000000000007</v>
      </c>
      <c r="L175" s="119"/>
      <c r="M175" s="124"/>
      <c r="P175" s="125">
        <f>SUM(P176:P177)</f>
        <v>0</v>
      </c>
      <c r="R175" s="125">
        <f>SUM(R176:R177)</f>
        <v>0</v>
      </c>
      <c r="T175" s="126">
        <f>SUM(T176:T177)</f>
        <v>0</v>
      </c>
      <c r="AR175" s="120" t="s">
        <v>85</v>
      </c>
      <c r="AT175" s="127" t="s">
        <v>76</v>
      </c>
      <c r="AU175" s="127" t="s">
        <v>85</v>
      </c>
      <c r="AY175" s="120" t="s">
        <v>161</v>
      </c>
      <c r="BK175" s="128">
        <f>SUM(BK176:BK177)</f>
        <v>8531.2000000000007</v>
      </c>
    </row>
    <row r="176" spans="2:65" s="1" customFormat="1" ht="49.15" customHeight="1">
      <c r="B176" s="31"/>
      <c r="C176" s="131" t="s">
        <v>278</v>
      </c>
      <c r="D176" s="131" t="s">
        <v>164</v>
      </c>
      <c r="E176" s="132" t="s">
        <v>3905</v>
      </c>
      <c r="F176" s="133" t="s">
        <v>3906</v>
      </c>
      <c r="G176" s="134" t="s">
        <v>167</v>
      </c>
      <c r="H176" s="135">
        <v>4.96</v>
      </c>
      <c r="I176" s="136">
        <v>1720</v>
      </c>
      <c r="J176" s="137">
        <f>ROUND(I176*H176,2)</f>
        <v>8531.2000000000007</v>
      </c>
      <c r="K176" s="133" t="s">
        <v>1</v>
      </c>
      <c r="L176" s="31"/>
      <c r="M176" s="138" t="s">
        <v>1</v>
      </c>
      <c r="N176" s="139" t="s">
        <v>42</v>
      </c>
      <c r="P176" s="140">
        <f>O176*H176</f>
        <v>0</v>
      </c>
      <c r="Q176" s="140">
        <v>0</v>
      </c>
      <c r="R176" s="140">
        <f>Q176*H176</f>
        <v>0</v>
      </c>
      <c r="S176" s="140">
        <v>0</v>
      </c>
      <c r="T176" s="141">
        <f>S176*H176</f>
        <v>0</v>
      </c>
      <c r="AR176" s="142" t="s">
        <v>169</v>
      </c>
      <c r="AT176" s="142" t="s">
        <v>164</v>
      </c>
      <c r="AU176" s="142" t="s">
        <v>87</v>
      </c>
      <c r="AY176" s="16" t="s">
        <v>161</v>
      </c>
      <c r="BE176" s="143">
        <f>IF(N176="základní",J176,0)</f>
        <v>8531.2000000000007</v>
      </c>
      <c r="BF176" s="143">
        <f>IF(N176="snížená",J176,0)</f>
        <v>0</v>
      </c>
      <c r="BG176" s="143">
        <f>IF(N176="zákl. přenesená",J176,0)</f>
        <v>0</v>
      </c>
      <c r="BH176" s="143">
        <f>IF(N176="sníž. přenesená",J176,0)</f>
        <v>0</v>
      </c>
      <c r="BI176" s="143">
        <f>IF(N176="nulová",J176,0)</f>
        <v>0</v>
      </c>
      <c r="BJ176" s="16" t="s">
        <v>85</v>
      </c>
      <c r="BK176" s="143">
        <f>ROUND(I176*H176,2)</f>
        <v>8531.2000000000007</v>
      </c>
      <c r="BL176" s="16" t="s">
        <v>169</v>
      </c>
      <c r="BM176" s="142" t="s">
        <v>985</v>
      </c>
    </row>
    <row r="177" spans="2:65" s="1" customFormat="1" ht="19.5">
      <c r="B177" s="31"/>
      <c r="D177" s="144" t="s">
        <v>171</v>
      </c>
      <c r="F177" s="145" t="s">
        <v>3870</v>
      </c>
      <c r="I177" s="146"/>
      <c r="L177" s="31"/>
      <c r="M177" s="147"/>
      <c r="T177" s="55"/>
      <c r="AT177" s="16" t="s">
        <v>171</v>
      </c>
      <c r="AU177" s="16" t="s">
        <v>87</v>
      </c>
    </row>
    <row r="178" spans="2:65" s="11" customFormat="1" ht="22.9" customHeight="1">
      <c r="B178" s="119"/>
      <c r="D178" s="120" t="s">
        <v>76</v>
      </c>
      <c r="E178" s="129" t="s">
        <v>190</v>
      </c>
      <c r="F178" s="129" t="s">
        <v>3749</v>
      </c>
      <c r="I178" s="122"/>
      <c r="J178" s="130">
        <f>BK178</f>
        <v>48090</v>
      </c>
      <c r="L178" s="119"/>
      <c r="M178" s="124"/>
      <c r="P178" s="125">
        <f>SUM(P179:P182)</f>
        <v>0</v>
      </c>
      <c r="R178" s="125">
        <f>SUM(R179:R182)</f>
        <v>0</v>
      </c>
      <c r="T178" s="126">
        <f>SUM(T179:T182)</f>
        <v>0</v>
      </c>
      <c r="AR178" s="120" t="s">
        <v>85</v>
      </c>
      <c r="AT178" s="127" t="s">
        <v>76</v>
      </c>
      <c r="AU178" s="127" t="s">
        <v>85</v>
      </c>
      <c r="AY178" s="120" t="s">
        <v>161</v>
      </c>
      <c r="BK178" s="128">
        <f>SUM(BK179:BK182)</f>
        <v>48090</v>
      </c>
    </row>
    <row r="179" spans="2:65" s="1" customFormat="1" ht="55.5" customHeight="1">
      <c r="B179" s="31"/>
      <c r="C179" s="131" t="s">
        <v>282</v>
      </c>
      <c r="D179" s="131" t="s">
        <v>164</v>
      </c>
      <c r="E179" s="132" t="s">
        <v>3907</v>
      </c>
      <c r="F179" s="133" t="s">
        <v>3908</v>
      </c>
      <c r="G179" s="134" t="s">
        <v>207</v>
      </c>
      <c r="H179" s="135">
        <v>17.5</v>
      </c>
      <c r="I179" s="136">
        <v>2500</v>
      </c>
      <c r="J179" s="137">
        <f>ROUND(I179*H179,2)</f>
        <v>43750</v>
      </c>
      <c r="K179" s="133" t="s">
        <v>1</v>
      </c>
      <c r="L179" s="31"/>
      <c r="M179" s="138" t="s">
        <v>1</v>
      </c>
      <c r="N179" s="139" t="s">
        <v>42</v>
      </c>
      <c r="P179" s="140">
        <f>O179*H179</f>
        <v>0</v>
      </c>
      <c r="Q179" s="140">
        <v>0</v>
      </c>
      <c r="R179" s="140">
        <f>Q179*H179</f>
        <v>0</v>
      </c>
      <c r="S179" s="140">
        <v>0</v>
      </c>
      <c r="T179" s="141">
        <f>S179*H179</f>
        <v>0</v>
      </c>
      <c r="AR179" s="142" t="s">
        <v>169</v>
      </c>
      <c r="AT179" s="142" t="s">
        <v>164</v>
      </c>
      <c r="AU179" s="142" t="s">
        <v>87</v>
      </c>
      <c r="AY179" s="16" t="s">
        <v>161</v>
      </c>
      <c r="BE179" s="143">
        <f>IF(N179="základní",J179,0)</f>
        <v>43750</v>
      </c>
      <c r="BF179" s="143">
        <f>IF(N179="snížená",J179,0)</f>
        <v>0</v>
      </c>
      <c r="BG179" s="143">
        <f>IF(N179="zákl. přenesená",J179,0)</f>
        <v>0</v>
      </c>
      <c r="BH179" s="143">
        <f>IF(N179="sníž. přenesená",J179,0)</f>
        <v>0</v>
      </c>
      <c r="BI179" s="143">
        <f>IF(N179="nulová",J179,0)</f>
        <v>0</v>
      </c>
      <c r="BJ179" s="16" t="s">
        <v>85</v>
      </c>
      <c r="BK179" s="143">
        <f>ROUND(I179*H179,2)</f>
        <v>43750</v>
      </c>
      <c r="BL179" s="16" t="s">
        <v>169</v>
      </c>
      <c r="BM179" s="142" t="s">
        <v>1034</v>
      </c>
    </row>
    <row r="180" spans="2:65" s="1" customFormat="1" ht="39">
      <c r="B180" s="31"/>
      <c r="D180" s="144" t="s">
        <v>171</v>
      </c>
      <c r="F180" s="145" t="s">
        <v>3909</v>
      </c>
      <c r="I180" s="146"/>
      <c r="L180" s="31"/>
      <c r="M180" s="147"/>
      <c r="T180" s="55"/>
      <c r="AT180" s="16" t="s">
        <v>171</v>
      </c>
      <c r="AU180" s="16" t="s">
        <v>87</v>
      </c>
    </row>
    <row r="181" spans="2:65" s="1" customFormat="1" ht="55.5" customHeight="1">
      <c r="B181" s="31"/>
      <c r="C181" s="131" t="s">
        <v>286</v>
      </c>
      <c r="D181" s="131" t="s">
        <v>164</v>
      </c>
      <c r="E181" s="132" t="s">
        <v>3910</v>
      </c>
      <c r="F181" s="133" t="s">
        <v>3911</v>
      </c>
      <c r="G181" s="134" t="s">
        <v>207</v>
      </c>
      <c r="H181" s="135">
        <v>7</v>
      </c>
      <c r="I181" s="136">
        <v>620</v>
      </c>
      <c r="J181" s="137">
        <f>ROUND(I181*H181,2)</f>
        <v>4340</v>
      </c>
      <c r="K181" s="133" t="s">
        <v>1</v>
      </c>
      <c r="L181" s="31"/>
      <c r="M181" s="138" t="s">
        <v>1</v>
      </c>
      <c r="N181" s="139" t="s">
        <v>42</v>
      </c>
      <c r="P181" s="140">
        <f>O181*H181</f>
        <v>0</v>
      </c>
      <c r="Q181" s="140">
        <v>0</v>
      </c>
      <c r="R181" s="140">
        <f>Q181*H181</f>
        <v>0</v>
      </c>
      <c r="S181" s="140">
        <v>0</v>
      </c>
      <c r="T181" s="141">
        <f>S181*H181</f>
        <v>0</v>
      </c>
      <c r="AR181" s="142" t="s">
        <v>169</v>
      </c>
      <c r="AT181" s="142" t="s">
        <v>164</v>
      </c>
      <c r="AU181" s="142" t="s">
        <v>87</v>
      </c>
      <c r="AY181" s="16" t="s">
        <v>161</v>
      </c>
      <c r="BE181" s="143">
        <f>IF(N181="základní",J181,0)</f>
        <v>4340</v>
      </c>
      <c r="BF181" s="143">
        <f>IF(N181="snížená",J181,0)</f>
        <v>0</v>
      </c>
      <c r="BG181" s="143">
        <f>IF(N181="zákl. přenesená",J181,0)</f>
        <v>0</v>
      </c>
      <c r="BH181" s="143">
        <f>IF(N181="sníž. přenesená",J181,0)</f>
        <v>0</v>
      </c>
      <c r="BI181" s="143">
        <f>IF(N181="nulová",J181,0)</f>
        <v>0</v>
      </c>
      <c r="BJ181" s="16" t="s">
        <v>85</v>
      </c>
      <c r="BK181" s="143">
        <f>ROUND(I181*H181,2)</f>
        <v>4340</v>
      </c>
      <c r="BL181" s="16" t="s">
        <v>169</v>
      </c>
      <c r="BM181" s="142" t="s">
        <v>1068</v>
      </c>
    </row>
    <row r="182" spans="2:65" s="1" customFormat="1" ht="39">
      <c r="B182" s="31"/>
      <c r="D182" s="144" t="s">
        <v>171</v>
      </c>
      <c r="F182" s="145" t="s">
        <v>3909</v>
      </c>
      <c r="I182" s="146"/>
      <c r="L182" s="31"/>
      <c r="M182" s="147"/>
      <c r="T182" s="55"/>
      <c r="AT182" s="16" t="s">
        <v>171</v>
      </c>
      <c r="AU182" s="16" t="s">
        <v>87</v>
      </c>
    </row>
    <row r="183" spans="2:65" s="11" customFormat="1" ht="22.9" customHeight="1">
      <c r="B183" s="119"/>
      <c r="D183" s="120" t="s">
        <v>76</v>
      </c>
      <c r="E183" s="129" t="s">
        <v>195</v>
      </c>
      <c r="F183" s="129" t="s">
        <v>973</v>
      </c>
      <c r="I183" s="122"/>
      <c r="J183" s="130">
        <f>BK183</f>
        <v>14400</v>
      </c>
      <c r="L183" s="119"/>
      <c r="M183" s="124"/>
      <c r="P183" s="125">
        <f>SUM(P184:P185)</f>
        <v>0</v>
      </c>
      <c r="R183" s="125">
        <f>SUM(R184:R185)</f>
        <v>0</v>
      </c>
      <c r="T183" s="126">
        <f>SUM(T184:T185)</f>
        <v>0</v>
      </c>
      <c r="AR183" s="120" t="s">
        <v>85</v>
      </c>
      <c r="AT183" s="127" t="s">
        <v>76</v>
      </c>
      <c r="AU183" s="127" t="s">
        <v>85</v>
      </c>
      <c r="AY183" s="120" t="s">
        <v>161</v>
      </c>
      <c r="BK183" s="128">
        <f>SUM(BK184:BK185)</f>
        <v>14400</v>
      </c>
    </row>
    <row r="184" spans="2:65" s="1" customFormat="1" ht="55.5" customHeight="1">
      <c r="B184" s="31"/>
      <c r="C184" s="131" t="s">
        <v>290</v>
      </c>
      <c r="D184" s="131" t="s">
        <v>164</v>
      </c>
      <c r="E184" s="132" t="s">
        <v>3912</v>
      </c>
      <c r="F184" s="133" t="s">
        <v>3913</v>
      </c>
      <c r="G184" s="134" t="s">
        <v>207</v>
      </c>
      <c r="H184" s="135">
        <v>8</v>
      </c>
      <c r="I184" s="136">
        <v>1800</v>
      </c>
      <c r="J184" s="137">
        <f>ROUND(I184*H184,2)</f>
        <v>14400</v>
      </c>
      <c r="K184" s="133" t="s">
        <v>1</v>
      </c>
      <c r="L184" s="31"/>
      <c r="M184" s="138" t="s">
        <v>1</v>
      </c>
      <c r="N184" s="139" t="s">
        <v>42</v>
      </c>
      <c r="P184" s="140">
        <f>O184*H184</f>
        <v>0</v>
      </c>
      <c r="Q184" s="140">
        <v>0</v>
      </c>
      <c r="R184" s="140">
        <f>Q184*H184</f>
        <v>0</v>
      </c>
      <c r="S184" s="140">
        <v>0</v>
      </c>
      <c r="T184" s="141">
        <f>S184*H184</f>
        <v>0</v>
      </c>
      <c r="AR184" s="142" t="s">
        <v>169</v>
      </c>
      <c r="AT184" s="142" t="s">
        <v>164</v>
      </c>
      <c r="AU184" s="142" t="s">
        <v>87</v>
      </c>
      <c r="AY184" s="16" t="s">
        <v>161</v>
      </c>
      <c r="BE184" s="143">
        <f>IF(N184="základní",J184,0)</f>
        <v>14400</v>
      </c>
      <c r="BF184" s="143">
        <f>IF(N184="snížená",J184,0)</f>
        <v>0</v>
      </c>
      <c r="BG184" s="143">
        <f>IF(N184="zákl. přenesená",J184,0)</f>
        <v>0</v>
      </c>
      <c r="BH184" s="143">
        <f>IF(N184="sníž. přenesená",J184,0)</f>
        <v>0</v>
      </c>
      <c r="BI184" s="143">
        <f>IF(N184="nulová",J184,0)</f>
        <v>0</v>
      </c>
      <c r="BJ184" s="16" t="s">
        <v>85</v>
      </c>
      <c r="BK184" s="143">
        <f>ROUND(I184*H184,2)</f>
        <v>14400</v>
      </c>
      <c r="BL184" s="16" t="s">
        <v>169</v>
      </c>
      <c r="BM184" s="142" t="s">
        <v>1108</v>
      </c>
    </row>
    <row r="185" spans="2:65" s="1" customFormat="1" ht="58.5">
      <c r="B185" s="31"/>
      <c r="D185" s="144" t="s">
        <v>171</v>
      </c>
      <c r="F185" s="145" t="s">
        <v>3914</v>
      </c>
      <c r="I185" s="146"/>
      <c r="L185" s="31"/>
      <c r="M185" s="147"/>
      <c r="T185" s="55"/>
      <c r="AT185" s="16" t="s">
        <v>171</v>
      </c>
      <c r="AU185" s="16" t="s">
        <v>87</v>
      </c>
    </row>
    <row r="186" spans="2:65" s="11" customFormat="1" ht="22.9" customHeight="1">
      <c r="B186" s="119"/>
      <c r="D186" s="120" t="s">
        <v>76</v>
      </c>
      <c r="E186" s="129" t="s">
        <v>204</v>
      </c>
      <c r="F186" s="129" t="s">
        <v>1220</v>
      </c>
      <c r="I186" s="122"/>
      <c r="J186" s="130">
        <f>BK186</f>
        <v>73425.399999999994</v>
      </c>
      <c r="L186" s="119"/>
      <c r="M186" s="124"/>
      <c r="P186" s="125">
        <f>SUM(P187:P200)</f>
        <v>0</v>
      </c>
      <c r="R186" s="125">
        <f>SUM(R187:R200)</f>
        <v>0</v>
      </c>
      <c r="T186" s="126">
        <f>SUM(T187:T200)</f>
        <v>0</v>
      </c>
      <c r="AR186" s="120" t="s">
        <v>85</v>
      </c>
      <c r="AT186" s="127" t="s">
        <v>76</v>
      </c>
      <c r="AU186" s="127" t="s">
        <v>85</v>
      </c>
      <c r="AY186" s="120" t="s">
        <v>161</v>
      </c>
      <c r="BK186" s="128">
        <f>SUM(BK187:BK200)</f>
        <v>73425.399999999994</v>
      </c>
    </row>
    <row r="187" spans="2:65" s="1" customFormat="1" ht="37.9" customHeight="1">
      <c r="B187" s="31"/>
      <c r="C187" s="131" t="s">
        <v>294</v>
      </c>
      <c r="D187" s="131" t="s">
        <v>164</v>
      </c>
      <c r="E187" s="132" t="s">
        <v>3915</v>
      </c>
      <c r="F187" s="133" t="s">
        <v>3916</v>
      </c>
      <c r="G187" s="134" t="s">
        <v>207</v>
      </c>
      <c r="H187" s="135">
        <v>62</v>
      </c>
      <c r="I187" s="136">
        <v>83.7</v>
      </c>
      <c r="J187" s="137">
        <f>ROUND(I187*H187,2)</f>
        <v>5189.3999999999996</v>
      </c>
      <c r="K187" s="133" t="s">
        <v>1</v>
      </c>
      <c r="L187" s="31"/>
      <c r="M187" s="138" t="s">
        <v>1</v>
      </c>
      <c r="N187" s="139" t="s">
        <v>42</v>
      </c>
      <c r="P187" s="140">
        <f>O187*H187</f>
        <v>0</v>
      </c>
      <c r="Q187" s="140">
        <v>0</v>
      </c>
      <c r="R187" s="140">
        <f>Q187*H187</f>
        <v>0</v>
      </c>
      <c r="S187" s="140">
        <v>0</v>
      </c>
      <c r="T187" s="141">
        <f>S187*H187</f>
        <v>0</v>
      </c>
      <c r="AR187" s="142" t="s">
        <v>244</v>
      </c>
      <c r="AT187" s="142" t="s">
        <v>164</v>
      </c>
      <c r="AU187" s="142" t="s">
        <v>87</v>
      </c>
      <c r="AY187" s="16" t="s">
        <v>161</v>
      </c>
      <c r="BE187" s="143">
        <f>IF(N187="základní",J187,0)</f>
        <v>5189.3999999999996</v>
      </c>
      <c r="BF187" s="143">
        <f>IF(N187="snížená",J187,0)</f>
        <v>0</v>
      </c>
      <c r="BG187" s="143">
        <f>IF(N187="zákl. přenesená",J187,0)</f>
        <v>0</v>
      </c>
      <c r="BH187" s="143">
        <f>IF(N187="sníž. přenesená",J187,0)</f>
        <v>0</v>
      </c>
      <c r="BI187" s="143">
        <f>IF(N187="nulová",J187,0)</f>
        <v>0</v>
      </c>
      <c r="BJ187" s="16" t="s">
        <v>85</v>
      </c>
      <c r="BK187" s="143">
        <f>ROUND(I187*H187,2)</f>
        <v>5189.3999999999996</v>
      </c>
      <c r="BL187" s="16" t="s">
        <v>244</v>
      </c>
      <c r="BM187" s="142" t="s">
        <v>1143</v>
      </c>
    </row>
    <row r="188" spans="2:65" s="1" customFormat="1" ht="39">
      <c r="B188" s="31"/>
      <c r="D188" s="144" t="s">
        <v>171</v>
      </c>
      <c r="F188" s="145" t="s">
        <v>3917</v>
      </c>
      <c r="I188" s="146"/>
      <c r="L188" s="31"/>
      <c r="M188" s="147"/>
      <c r="T188" s="55"/>
      <c r="AT188" s="16" t="s">
        <v>171</v>
      </c>
      <c r="AU188" s="16" t="s">
        <v>87</v>
      </c>
    </row>
    <row r="189" spans="2:65" s="1" customFormat="1" ht="33" customHeight="1">
      <c r="B189" s="31"/>
      <c r="C189" s="173" t="s">
        <v>298</v>
      </c>
      <c r="D189" s="173" t="s">
        <v>614</v>
      </c>
      <c r="E189" s="174" t="s">
        <v>3918</v>
      </c>
      <c r="F189" s="175" t="s">
        <v>3919</v>
      </c>
      <c r="G189" s="176" t="s">
        <v>207</v>
      </c>
      <c r="H189" s="177">
        <v>74.400000000000006</v>
      </c>
      <c r="I189" s="136">
        <v>150</v>
      </c>
      <c r="J189" s="178">
        <f>ROUND(I189*H189,2)</f>
        <v>11160</v>
      </c>
      <c r="K189" s="175" t="s">
        <v>1</v>
      </c>
      <c r="L189" s="179"/>
      <c r="M189" s="180" t="s">
        <v>1</v>
      </c>
      <c r="N189" s="181" t="s">
        <v>42</v>
      </c>
      <c r="P189" s="140">
        <f>O189*H189</f>
        <v>0</v>
      </c>
      <c r="Q189" s="140">
        <v>0</v>
      </c>
      <c r="R189" s="140">
        <f>Q189*H189</f>
        <v>0</v>
      </c>
      <c r="S189" s="140">
        <v>0</v>
      </c>
      <c r="T189" s="141">
        <f>S189*H189</f>
        <v>0</v>
      </c>
      <c r="AR189" s="142" t="s">
        <v>317</v>
      </c>
      <c r="AT189" s="142" t="s">
        <v>614</v>
      </c>
      <c r="AU189" s="142" t="s">
        <v>87</v>
      </c>
      <c r="AY189" s="16" t="s">
        <v>161</v>
      </c>
      <c r="BE189" s="143">
        <f>IF(N189="základní",J189,0)</f>
        <v>11160</v>
      </c>
      <c r="BF189" s="143">
        <f>IF(N189="snížená",J189,0)</f>
        <v>0</v>
      </c>
      <c r="BG189" s="143">
        <f>IF(N189="zákl. přenesená",J189,0)</f>
        <v>0</v>
      </c>
      <c r="BH189" s="143">
        <f>IF(N189="sníž. přenesená",J189,0)</f>
        <v>0</v>
      </c>
      <c r="BI189" s="143">
        <f>IF(N189="nulová",J189,0)</f>
        <v>0</v>
      </c>
      <c r="BJ189" s="16" t="s">
        <v>85</v>
      </c>
      <c r="BK189" s="143">
        <f>ROUND(I189*H189,2)</f>
        <v>11160</v>
      </c>
      <c r="BL189" s="16" t="s">
        <v>244</v>
      </c>
      <c r="BM189" s="142" t="s">
        <v>1173</v>
      </c>
    </row>
    <row r="190" spans="2:65" s="1" customFormat="1" ht="58.5">
      <c r="B190" s="31"/>
      <c r="D190" s="144" t="s">
        <v>171</v>
      </c>
      <c r="F190" s="145" t="s">
        <v>3920</v>
      </c>
      <c r="I190" s="146"/>
      <c r="L190" s="31"/>
      <c r="M190" s="147"/>
      <c r="T190" s="55"/>
      <c r="AT190" s="16" t="s">
        <v>171</v>
      </c>
      <c r="AU190" s="16" t="s">
        <v>87</v>
      </c>
    </row>
    <row r="191" spans="2:65" s="1" customFormat="1" ht="21.75" customHeight="1">
      <c r="B191" s="31"/>
      <c r="C191" s="131" t="s">
        <v>303</v>
      </c>
      <c r="D191" s="131" t="s">
        <v>164</v>
      </c>
      <c r="E191" s="132" t="s">
        <v>3921</v>
      </c>
      <c r="F191" s="133" t="s">
        <v>3922</v>
      </c>
      <c r="G191" s="134" t="s">
        <v>207</v>
      </c>
      <c r="H191" s="135">
        <v>62</v>
      </c>
      <c r="I191" s="136">
        <v>80</v>
      </c>
      <c r="J191" s="137">
        <f>ROUND(I191*H191,2)</f>
        <v>4960</v>
      </c>
      <c r="K191" s="133" t="s">
        <v>1</v>
      </c>
      <c r="L191" s="31"/>
      <c r="M191" s="138" t="s">
        <v>1</v>
      </c>
      <c r="N191" s="139" t="s">
        <v>42</v>
      </c>
      <c r="P191" s="140">
        <f>O191*H191</f>
        <v>0</v>
      </c>
      <c r="Q191" s="140">
        <v>0</v>
      </c>
      <c r="R191" s="140">
        <f>Q191*H191</f>
        <v>0</v>
      </c>
      <c r="S191" s="140">
        <v>0</v>
      </c>
      <c r="T191" s="141">
        <f>S191*H191</f>
        <v>0</v>
      </c>
      <c r="AR191" s="142" t="s">
        <v>244</v>
      </c>
      <c r="AT191" s="142" t="s">
        <v>164</v>
      </c>
      <c r="AU191" s="142" t="s">
        <v>87</v>
      </c>
      <c r="AY191" s="16" t="s">
        <v>161</v>
      </c>
      <c r="BE191" s="143">
        <f>IF(N191="základní",J191,0)</f>
        <v>4960</v>
      </c>
      <c r="BF191" s="143">
        <f>IF(N191="snížená",J191,0)</f>
        <v>0</v>
      </c>
      <c r="BG191" s="143">
        <f>IF(N191="zákl. přenesená",J191,0)</f>
        <v>0</v>
      </c>
      <c r="BH191" s="143">
        <f>IF(N191="sníž. přenesená",J191,0)</f>
        <v>0</v>
      </c>
      <c r="BI191" s="143">
        <f>IF(N191="nulová",J191,0)</f>
        <v>0</v>
      </c>
      <c r="BJ191" s="16" t="s">
        <v>85</v>
      </c>
      <c r="BK191" s="143">
        <f>ROUND(I191*H191,2)</f>
        <v>4960</v>
      </c>
      <c r="BL191" s="16" t="s">
        <v>244</v>
      </c>
      <c r="BM191" s="142" t="s">
        <v>1192</v>
      </c>
    </row>
    <row r="192" spans="2:65" s="1" customFormat="1" ht="29.25">
      <c r="B192" s="31"/>
      <c r="D192" s="144" t="s">
        <v>171</v>
      </c>
      <c r="F192" s="145" t="s">
        <v>3923</v>
      </c>
      <c r="I192" s="146"/>
      <c r="L192" s="31"/>
      <c r="M192" s="147"/>
      <c r="T192" s="55"/>
      <c r="AT192" s="16" t="s">
        <v>171</v>
      </c>
      <c r="AU192" s="16" t="s">
        <v>87</v>
      </c>
    </row>
    <row r="193" spans="2:65" s="1" customFormat="1" ht="16.5" customHeight="1">
      <c r="B193" s="31"/>
      <c r="C193" s="131" t="s">
        <v>307</v>
      </c>
      <c r="D193" s="131" t="s">
        <v>164</v>
      </c>
      <c r="E193" s="132" t="s">
        <v>3924</v>
      </c>
      <c r="F193" s="133" t="s">
        <v>3925</v>
      </c>
      <c r="G193" s="134" t="s">
        <v>3926</v>
      </c>
      <c r="H193" s="135">
        <v>2</v>
      </c>
      <c r="I193" s="136">
        <v>9500</v>
      </c>
      <c r="J193" s="137">
        <f>ROUND(I193*H193,2)</f>
        <v>19000</v>
      </c>
      <c r="K193" s="133" t="s">
        <v>1</v>
      </c>
      <c r="L193" s="31"/>
      <c r="M193" s="138" t="s">
        <v>1</v>
      </c>
      <c r="N193" s="139" t="s">
        <v>42</v>
      </c>
      <c r="P193" s="140">
        <f>O193*H193</f>
        <v>0</v>
      </c>
      <c r="Q193" s="140">
        <v>0</v>
      </c>
      <c r="R193" s="140">
        <f>Q193*H193</f>
        <v>0</v>
      </c>
      <c r="S193" s="140">
        <v>0</v>
      </c>
      <c r="T193" s="141">
        <f>S193*H193</f>
        <v>0</v>
      </c>
      <c r="AR193" s="142" t="s">
        <v>244</v>
      </c>
      <c r="AT193" s="142" t="s">
        <v>164</v>
      </c>
      <c r="AU193" s="142" t="s">
        <v>87</v>
      </c>
      <c r="AY193" s="16" t="s">
        <v>161</v>
      </c>
      <c r="BE193" s="143">
        <f>IF(N193="základní",J193,0)</f>
        <v>19000</v>
      </c>
      <c r="BF193" s="143">
        <f>IF(N193="snížená",J193,0)</f>
        <v>0</v>
      </c>
      <c r="BG193" s="143">
        <f>IF(N193="zákl. přenesená",J193,0)</f>
        <v>0</v>
      </c>
      <c r="BH193" s="143">
        <f>IF(N193="sníž. přenesená",J193,0)</f>
        <v>0</v>
      </c>
      <c r="BI193" s="143">
        <f>IF(N193="nulová",J193,0)</f>
        <v>0</v>
      </c>
      <c r="BJ193" s="16" t="s">
        <v>85</v>
      </c>
      <c r="BK193" s="143">
        <f>ROUND(I193*H193,2)</f>
        <v>19000</v>
      </c>
      <c r="BL193" s="16" t="s">
        <v>244</v>
      </c>
      <c r="BM193" s="142" t="s">
        <v>1200</v>
      </c>
    </row>
    <row r="194" spans="2:65" s="1" customFormat="1" ht="87.75">
      <c r="B194" s="31"/>
      <c r="D194" s="144" t="s">
        <v>171</v>
      </c>
      <c r="F194" s="145" t="s">
        <v>3927</v>
      </c>
      <c r="I194" s="146"/>
      <c r="L194" s="31"/>
      <c r="M194" s="147"/>
      <c r="T194" s="55"/>
      <c r="AT194" s="16" t="s">
        <v>171</v>
      </c>
      <c r="AU194" s="16" t="s">
        <v>87</v>
      </c>
    </row>
    <row r="195" spans="2:65" s="1" customFormat="1" ht="21.75" customHeight="1">
      <c r="B195" s="31"/>
      <c r="C195" s="131" t="s">
        <v>312</v>
      </c>
      <c r="D195" s="131" t="s">
        <v>164</v>
      </c>
      <c r="E195" s="132" t="s">
        <v>3928</v>
      </c>
      <c r="F195" s="133" t="s">
        <v>3929</v>
      </c>
      <c r="G195" s="134" t="s">
        <v>3926</v>
      </c>
      <c r="H195" s="135">
        <v>2</v>
      </c>
      <c r="I195" s="136">
        <v>14500</v>
      </c>
      <c r="J195" s="137">
        <f>ROUND(I195*H195,2)</f>
        <v>29000</v>
      </c>
      <c r="K195" s="133" t="s">
        <v>1</v>
      </c>
      <c r="L195" s="31"/>
      <c r="M195" s="138" t="s">
        <v>1</v>
      </c>
      <c r="N195" s="139" t="s">
        <v>42</v>
      </c>
      <c r="P195" s="140">
        <f>O195*H195</f>
        <v>0</v>
      </c>
      <c r="Q195" s="140">
        <v>0</v>
      </c>
      <c r="R195" s="140">
        <f>Q195*H195</f>
        <v>0</v>
      </c>
      <c r="S195" s="140">
        <v>0</v>
      </c>
      <c r="T195" s="141">
        <f>S195*H195</f>
        <v>0</v>
      </c>
      <c r="AR195" s="142" t="s">
        <v>244</v>
      </c>
      <c r="AT195" s="142" t="s">
        <v>164</v>
      </c>
      <c r="AU195" s="142" t="s">
        <v>87</v>
      </c>
      <c r="AY195" s="16" t="s">
        <v>161</v>
      </c>
      <c r="BE195" s="143">
        <f>IF(N195="základní",J195,0)</f>
        <v>29000</v>
      </c>
      <c r="BF195" s="143">
        <f>IF(N195="snížená",J195,0)</f>
        <v>0</v>
      </c>
      <c r="BG195" s="143">
        <f>IF(N195="zákl. přenesená",J195,0)</f>
        <v>0</v>
      </c>
      <c r="BH195" s="143">
        <f>IF(N195="sníž. přenesená",J195,0)</f>
        <v>0</v>
      </c>
      <c r="BI195" s="143">
        <f>IF(N195="nulová",J195,0)</f>
        <v>0</v>
      </c>
      <c r="BJ195" s="16" t="s">
        <v>85</v>
      </c>
      <c r="BK195" s="143">
        <f>ROUND(I195*H195,2)</f>
        <v>29000</v>
      </c>
      <c r="BL195" s="16" t="s">
        <v>244</v>
      </c>
      <c r="BM195" s="142" t="s">
        <v>1225</v>
      </c>
    </row>
    <row r="196" spans="2:65" s="1" customFormat="1" ht="87.75">
      <c r="B196" s="31"/>
      <c r="D196" s="144" t="s">
        <v>171</v>
      </c>
      <c r="F196" s="145" t="s">
        <v>3930</v>
      </c>
      <c r="I196" s="146"/>
      <c r="L196" s="31"/>
      <c r="M196" s="147"/>
      <c r="T196" s="55"/>
      <c r="AT196" s="16" t="s">
        <v>171</v>
      </c>
      <c r="AU196" s="16" t="s">
        <v>87</v>
      </c>
    </row>
    <row r="197" spans="2:65" s="1" customFormat="1" ht="24.2" customHeight="1">
      <c r="B197" s="31"/>
      <c r="C197" s="131" t="s">
        <v>317</v>
      </c>
      <c r="D197" s="131" t="s">
        <v>164</v>
      </c>
      <c r="E197" s="132" t="s">
        <v>3931</v>
      </c>
      <c r="F197" s="133" t="s">
        <v>3932</v>
      </c>
      <c r="G197" s="134" t="s">
        <v>207</v>
      </c>
      <c r="H197" s="135">
        <v>70</v>
      </c>
      <c r="I197" s="136">
        <v>42</v>
      </c>
      <c r="J197" s="137">
        <f>ROUND(I197*H197,2)</f>
        <v>2940</v>
      </c>
      <c r="K197" s="133" t="s">
        <v>1</v>
      </c>
      <c r="L197" s="31"/>
      <c r="M197" s="138" t="s">
        <v>1</v>
      </c>
      <c r="N197" s="139" t="s">
        <v>42</v>
      </c>
      <c r="P197" s="140">
        <f>O197*H197</f>
        <v>0</v>
      </c>
      <c r="Q197" s="140">
        <v>0</v>
      </c>
      <c r="R197" s="140">
        <f>Q197*H197</f>
        <v>0</v>
      </c>
      <c r="S197" s="140">
        <v>0</v>
      </c>
      <c r="T197" s="141">
        <f>S197*H197</f>
        <v>0</v>
      </c>
      <c r="AR197" s="142" t="s">
        <v>244</v>
      </c>
      <c r="AT197" s="142" t="s">
        <v>164</v>
      </c>
      <c r="AU197" s="142" t="s">
        <v>87</v>
      </c>
      <c r="AY197" s="16" t="s">
        <v>161</v>
      </c>
      <c r="BE197" s="143">
        <f>IF(N197="základní",J197,0)</f>
        <v>2940</v>
      </c>
      <c r="BF197" s="143">
        <f>IF(N197="snížená",J197,0)</f>
        <v>0</v>
      </c>
      <c r="BG197" s="143">
        <f>IF(N197="zákl. přenesená",J197,0)</f>
        <v>0</v>
      </c>
      <c r="BH197" s="143">
        <f>IF(N197="sníž. přenesená",J197,0)</f>
        <v>0</v>
      </c>
      <c r="BI197" s="143">
        <f>IF(N197="nulová",J197,0)</f>
        <v>0</v>
      </c>
      <c r="BJ197" s="16" t="s">
        <v>85</v>
      </c>
      <c r="BK197" s="143">
        <f>ROUND(I197*H197,2)</f>
        <v>2940</v>
      </c>
      <c r="BL197" s="16" t="s">
        <v>244</v>
      </c>
      <c r="BM197" s="142" t="s">
        <v>1251</v>
      </c>
    </row>
    <row r="198" spans="2:65" s="1" customFormat="1" ht="19.5">
      <c r="B198" s="31"/>
      <c r="D198" s="144" t="s">
        <v>171</v>
      </c>
      <c r="F198" s="145" t="s">
        <v>3870</v>
      </c>
      <c r="I198" s="146"/>
      <c r="L198" s="31"/>
      <c r="M198" s="147"/>
      <c r="T198" s="55"/>
      <c r="AT198" s="16" t="s">
        <v>171</v>
      </c>
      <c r="AU198" s="16" t="s">
        <v>87</v>
      </c>
    </row>
    <row r="199" spans="2:65" s="1" customFormat="1" ht="33" customHeight="1">
      <c r="B199" s="31"/>
      <c r="C199" s="131" t="s">
        <v>323</v>
      </c>
      <c r="D199" s="131" t="s">
        <v>164</v>
      </c>
      <c r="E199" s="132" t="s">
        <v>3933</v>
      </c>
      <c r="F199" s="133" t="s">
        <v>3934</v>
      </c>
      <c r="G199" s="134" t="s">
        <v>207</v>
      </c>
      <c r="H199" s="135">
        <v>70</v>
      </c>
      <c r="I199" s="136">
        <v>16.8</v>
      </c>
      <c r="J199" s="137">
        <f>ROUND(I199*H199,2)</f>
        <v>1176</v>
      </c>
      <c r="K199" s="133" t="s">
        <v>1</v>
      </c>
      <c r="L199" s="31"/>
      <c r="M199" s="138" t="s">
        <v>1</v>
      </c>
      <c r="N199" s="139" t="s">
        <v>42</v>
      </c>
      <c r="P199" s="140">
        <f>O199*H199</f>
        <v>0</v>
      </c>
      <c r="Q199" s="140">
        <v>0</v>
      </c>
      <c r="R199" s="140">
        <f>Q199*H199</f>
        <v>0</v>
      </c>
      <c r="S199" s="140">
        <v>0</v>
      </c>
      <c r="T199" s="141">
        <f>S199*H199</f>
        <v>0</v>
      </c>
      <c r="AR199" s="142" t="s">
        <v>244</v>
      </c>
      <c r="AT199" s="142" t="s">
        <v>164</v>
      </c>
      <c r="AU199" s="142" t="s">
        <v>87</v>
      </c>
      <c r="AY199" s="16" t="s">
        <v>161</v>
      </c>
      <c r="BE199" s="143">
        <f>IF(N199="základní",J199,0)</f>
        <v>1176</v>
      </c>
      <c r="BF199" s="143">
        <f>IF(N199="snížená",J199,0)</f>
        <v>0</v>
      </c>
      <c r="BG199" s="143">
        <f>IF(N199="zákl. přenesená",J199,0)</f>
        <v>0</v>
      </c>
      <c r="BH199" s="143">
        <f>IF(N199="sníž. přenesená",J199,0)</f>
        <v>0</v>
      </c>
      <c r="BI199" s="143">
        <f>IF(N199="nulová",J199,0)</f>
        <v>0</v>
      </c>
      <c r="BJ199" s="16" t="s">
        <v>85</v>
      </c>
      <c r="BK199" s="143">
        <f>ROUND(I199*H199,2)</f>
        <v>1176</v>
      </c>
      <c r="BL199" s="16" t="s">
        <v>244</v>
      </c>
      <c r="BM199" s="142" t="s">
        <v>1276</v>
      </c>
    </row>
    <row r="200" spans="2:65" s="1" customFormat="1" ht="19.5">
      <c r="B200" s="31"/>
      <c r="D200" s="144" t="s">
        <v>171</v>
      </c>
      <c r="F200" s="145" t="s">
        <v>3870</v>
      </c>
      <c r="I200" s="146"/>
      <c r="L200" s="31"/>
      <c r="M200" s="147"/>
      <c r="T200" s="55"/>
      <c r="AT200" s="16" t="s">
        <v>171</v>
      </c>
      <c r="AU200" s="16" t="s">
        <v>87</v>
      </c>
    </row>
    <row r="201" spans="2:65" s="11" customFormat="1" ht="22.9" customHeight="1">
      <c r="B201" s="119"/>
      <c r="D201" s="120" t="s">
        <v>76</v>
      </c>
      <c r="E201" s="129" t="s">
        <v>162</v>
      </c>
      <c r="F201" s="129" t="s">
        <v>163</v>
      </c>
      <c r="I201" s="122"/>
      <c r="J201" s="130">
        <f>BK201</f>
        <v>31760</v>
      </c>
      <c r="L201" s="119"/>
      <c r="M201" s="124"/>
      <c r="P201" s="125">
        <f>P202</f>
        <v>0</v>
      </c>
      <c r="R201" s="125">
        <f>R202</f>
        <v>0</v>
      </c>
      <c r="T201" s="126">
        <f>T202</f>
        <v>0</v>
      </c>
      <c r="AR201" s="120" t="s">
        <v>85</v>
      </c>
      <c r="AT201" s="127" t="s">
        <v>76</v>
      </c>
      <c r="AU201" s="127" t="s">
        <v>85</v>
      </c>
      <c r="AY201" s="120" t="s">
        <v>161</v>
      </c>
      <c r="BK201" s="128">
        <f>BK202</f>
        <v>31760</v>
      </c>
    </row>
    <row r="202" spans="2:65" s="1" customFormat="1" ht="37.9" customHeight="1">
      <c r="B202" s="31"/>
      <c r="C202" s="131" t="s">
        <v>329</v>
      </c>
      <c r="D202" s="131" t="s">
        <v>164</v>
      </c>
      <c r="E202" s="132" t="s">
        <v>3935</v>
      </c>
      <c r="F202" s="133" t="s">
        <v>3936</v>
      </c>
      <c r="G202" s="134" t="s">
        <v>207</v>
      </c>
      <c r="H202" s="135">
        <v>39.700000000000003</v>
      </c>
      <c r="I202" s="136">
        <v>800</v>
      </c>
      <c r="J202" s="137">
        <f>ROUND(I202*H202,2)</f>
        <v>31760</v>
      </c>
      <c r="K202" s="133" t="s">
        <v>1</v>
      </c>
      <c r="L202" s="31"/>
      <c r="M202" s="138" t="s">
        <v>1</v>
      </c>
      <c r="N202" s="139" t="s">
        <v>42</v>
      </c>
      <c r="P202" s="140">
        <f>O202*H202</f>
        <v>0</v>
      </c>
      <c r="Q202" s="140">
        <v>0</v>
      </c>
      <c r="R202" s="140">
        <f>Q202*H202</f>
        <v>0</v>
      </c>
      <c r="S202" s="140">
        <v>0</v>
      </c>
      <c r="T202" s="141">
        <f>S202*H202</f>
        <v>0</v>
      </c>
      <c r="AR202" s="142" t="s">
        <v>169</v>
      </c>
      <c r="AT202" s="142" t="s">
        <v>164</v>
      </c>
      <c r="AU202" s="142" t="s">
        <v>87</v>
      </c>
      <c r="AY202" s="16" t="s">
        <v>161</v>
      </c>
      <c r="BE202" s="143">
        <f>IF(N202="základní",J202,0)</f>
        <v>31760</v>
      </c>
      <c r="BF202" s="143">
        <f>IF(N202="snížená",J202,0)</f>
        <v>0</v>
      </c>
      <c r="BG202" s="143">
        <f>IF(N202="zákl. přenesená",J202,0)</f>
        <v>0</v>
      </c>
      <c r="BH202" s="143">
        <f>IF(N202="sníž. přenesená",J202,0)</f>
        <v>0</v>
      </c>
      <c r="BI202" s="143">
        <f>IF(N202="nulová",J202,0)</f>
        <v>0</v>
      </c>
      <c r="BJ202" s="16" t="s">
        <v>85</v>
      </c>
      <c r="BK202" s="143">
        <f>ROUND(I202*H202,2)</f>
        <v>31760</v>
      </c>
      <c r="BL202" s="16" t="s">
        <v>169</v>
      </c>
      <c r="BM202" s="142" t="s">
        <v>3937</v>
      </c>
    </row>
    <row r="203" spans="2:65" s="11" customFormat="1" ht="22.9" customHeight="1">
      <c r="B203" s="119"/>
      <c r="D203" s="120" t="s">
        <v>76</v>
      </c>
      <c r="E203" s="129" t="s">
        <v>1346</v>
      </c>
      <c r="F203" s="129" t="s">
        <v>1347</v>
      </c>
      <c r="I203" s="122"/>
      <c r="J203" s="130">
        <f>BK203</f>
        <v>4926.5</v>
      </c>
      <c r="L203" s="119"/>
      <c r="M203" s="124"/>
      <c r="P203" s="125">
        <f>P204</f>
        <v>0</v>
      </c>
      <c r="R203" s="125">
        <f>R204</f>
        <v>0</v>
      </c>
      <c r="T203" s="126">
        <f>T204</f>
        <v>0</v>
      </c>
      <c r="AR203" s="120" t="s">
        <v>85</v>
      </c>
      <c r="AT203" s="127" t="s">
        <v>76</v>
      </c>
      <c r="AU203" s="127" t="s">
        <v>85</v>
      </c>
      <c r="AY203" s="120" t="s">
        <v>161</v>
      </c>
      <c r="BK203" s="128">
        <f>BK204</f>
        <v>4926.5</v>
      </c>
    </row>
    <row r="204" spans="2:65" s="1" customFormat="1" ht="24.2" customHeight="1">
      <c r="B204" s="31"/>
      <c r="C204" s="131" t="s">
        <v>337</v>
      </c>
      <c r="D204" s="131" t="s">
        <v>164</v>
      </c>
      <c r="E204" s="132" t="s">
        <v>3938</v>
      </c>
      <c r="F204" s="133" t="s">
        <v>3939</v>
      </c>
      <c r="G204" s="134" t="s">
        <v>352</v>
      </c>
      <c r="H204" s="135">
        <v>49.265000000000001</v>
      </c>
      <c r="I204" s="136">
        <v>100</v>
      </c>
      <c r="J204" s="137">
        <f>ROUND(I204*H204,2)</f>
        <v>4926.5</v>
      </c>
      <c r="K204" s="133" t="s">
        <v>1</v>
      </c>
      <c r="L204" s="31"/>
      <c r="M204" s="138" t="s">
        <v>1</v>
      </c>
      <c r="N204" s="139" t="s">
        <v>42</v>
      </c>
      <c r="P204" s="140">
        <f>O204*H204</f>
        <v>0</v>
      </c>
      <c r="Q204" s="140">
        <v>0</v>
      </c>
      <c r="R204" s="140">
        <f>Q204*H204</f>
        <v>0</v>
      </c>
      <c r="S204" s="140">
        <v>0</v>
      </c>
      <c r="T204" s="141">
        <f>S204*H204</f>
        <v>0</v>
      </c>
      <c r="AR204" s="142" t="s">
        <v>169</v>
      </c>
      <c r="AT204" s="142" t="s">
        <v>164</v>
      </c>
      <c r="AU204" s="142" t="s">
        <v>87</v>
      </c>
      <c r="AY204" s="16" t="s">
        <v>161</v>
      </c>
      <c r="BE204" s="143">
        <f>IF(N204="základní",J204,0)</f>
        <v>4926.5</v>
      </c>
      <c r="BF204" s="143">
        <f>IF(N204="snížená",J204,0)</f>
        <v>0</v>
      </c>
      <c r="BG204" s="143">
        <f>IF(N204="zákl. přenesená",J204,0)</f>
        <v>0</v>
      </c>
      <c r="BH204" s="143">
        <f>IF(N204="sníž. přenesená",J204,0)</f>
        <v>0</v>
      </c>
      <c r="BI204" s="143">
        <f>IF(N204="nulová",J204,0)</f>
        <v>0</v>
      </c>
      <c r="BJ204" s="16" t="s">
        <v>85</v>
      </c>
      <c r="BK204" s="143">
        <f>ROUND(I204*H204,2)</f>
        <v>4926.5</v>
      </c>
      <c r="BL204" s="16" t="s">
        <v>169</v>
      </c>
      <c r="BM204" s="142" t="s">
        <v>3940</v>
      </c>
    </row>
    <row r="205" spans="2:65" s="11" customFormat="1" ht="25.9" customHeight="1">
      <c r="B205" s="119"/>
      <c r="D205" s="120" t="s">
        <v>76</v>
      </c>
      <c r="E205" s="121" t="s">
        <v>367</v>
      </c>
      <c r="F205" s="121" t="s">
        <v>368</v>
      </c>
      <c r="I205" s="122"/>
      <c r="J205" s="123">
        <f>BK205</f>
        <v>3292.2</v>
      </c>
      <c r="L205" s="119"/>
      <c r="M205" s="124"/>
      <c r="P205" s="125">
        <f>P206</f>
        <v>0</v>
      </c>
      <c r="R205" s="125">
        <f>R206</f>
        <v>0</v>
      </c>
      <c r="T205" s="126">
        <f>T206</f>
        <v>0</v>
      </c>
      <c r="AR205" s="120" t="s">
        <v>87</v>
      </c>
      <c r="AT205" s="127" t="s">
        <v>76</v>
      </c>
      <c r="AU205" s="127" t="s">
        <v>77</v>
      </c>
      <c r="AY205" s="120" t="s">
        <v>161</v>
      </c>
      <c r="BK205" s="128">
        <f>BK206</f>
        <v>3292.2</v>
      </c>
    </row>
    <row r="206" spans="2:65" s="11" customFormat="1" ht="22.9" customHeight="1">
      <c r="B206" s="119"/>
      <c r="D206" s="120" t="s">
        <v>76</v>
      </c>
      <c r="E206" s="129" t="s">
        <v>3941</v>
      </c>
      <c r="F206" s="129" t="s">
        <v>3942</v>
      </c>
      <c r="I206" s="122"/>
      <c r="J206" s="130">
        <f>BK206</f>
        <v>3292.2</v>
      </c>
      <c r="L206" s="119"/>
      <c r="M206" s="124"/>
      <c r="P206" s="125">
        <f>SUM(P207:P208)</f>
        <v>0</v>
      </c>
      <c r="R206" s="125">
        <f>SUM(R207:R208)</f>
        <v>0</v>
      </c>
      <c r="T206" s="126">
        <f>SUM(T207:T208)</f>
        <v>0</v>
      </c>
      <c r="AR206" s="120" t="s">
        <v>87</v>
      </c>
      <c r="AT206" s="127" t="s">
        <v>76</v>
      </c>
      <c r="AU206" s="127" t="s">
        <v>85</v>
      </c>
      <c r="AY206" s="120" t="s">
        <v>161</v>
      </c>
      <c r="BK206" s="128">
        <f>SUM(BK207:BK208)</f>
        <v>3292.2</v>
      </c>
    </row>
    <row r="207" spans="2:65" s="1" customFormat="1" ht="21.75" customHeight="1">
      <c r="B207" s="31"/>
      <c r="C207" s="131" t="s">
        <v>343</v>
      </c>
      <c r="D207" s="131" t="s">
        <v>164</v>
      </c>
      <c r="E207" s="132" t="s">
        <v>3943</v>
      </c>
      <c r="F207" s="133" t="s">
        <v>3944</v>
      </c>
      <c r="G207" s="134" t="s">
        <v>207</v>
      </c>
      <c r="H207" s="135">
        <v>62</v>
      </c>
      <c r="I207" s="136">
        <v>53.1</v>
      </c>
      <c r="J207" s="137">
        <f>ROUND(I207*H207,2)</f>
        <v>3292.2</v>
      </c>
      <c r="K207" s="133" t="s">
        <v>1</v>
      </c>
      <c r="L207" s="31"/>
      <c r="M207" s="138" t="s">
        <v>1</v>
      </c>
      <c r="N207" s="139" t="s">
        <v>42</v>
      </c>
      <c r="P207" s="140">
        <f>O207*H207</f>
        <v>0</v>
      </c>
      <c r="Q207" s="140">
        <v>0</v>
      </c>
      <c r="R207" s="140">
        <f>Q207*H207</f>
        <v>0</v>
      </c>
      <c r="S207" s="140">
        <v>0</v>
      </c>
      <c r="T207" s="141">
        <f>S207*H207</f>
        <v>0</v>
      </c>
      <c r="AR207" s="142" t="s">
        <v>244</v>
      </c>
      <c r="AT207" s="142" t="s">
        <v>164</v>
      </c>
      <c r="AU207" s="142" t="s">
        <v>87</v>
      </c>
      <c r="AY207" s="16" t="s">
        <v>161</v>
      </c>
      <c r="BE207" s="143">
        <f>IF(N207="základní",J207,0)</f>
        <v>3292.2</v>
      </c>
      <c r="BF207" s="143">
        <f>IF(N207="snížená",J207,0)</f>
        <v>0</v>
      </c>
      <c r="BG207" s="143">
        <f>IF(N207="zákl. přenesená",J207,0)</f>
        <v>0</v>
      </c>
      <c r="BH207" s="143">
        <f>IF(N207="sníž. přenesená",J207,0)</f>
        <v>0</v>
      </c>
      <c r="BI207" s="143">
        <f>IF(N207="nulová",J207,0)</f>
        <v>0</v>
      </c>
      <c r="BJ207" s="16" t="s">
        <v>85</v>
      </c>
      <c r="BK207" s="143">
        <f>ROUND(I207*H207,2)</f>
        <v>3292.2</v>
      </c>
      <c r="BL207" s="16" t="s">
        <v>244</v>
      </c>
      <c r="BM207" s="142" t="s">
        <v>1382</v>
      </c>
    </row>
    <row r="208" spans="2:65" s="1" customFormat="1" ht="19.5">
      <c r="B208" s="31"/>
      <c r="D208" s="144" t="s">
        <v>171</v>
      </c>
      <c r="F208" s="145" t="s">
        <v>3870</v>
      </c>
      <c r="I208" s="146"/>
      <c r="L208" s="31"/>
      <c r="M208" s="147"/>
      <c r="T208" s="55"/>
      <c r="AT208" s="16" t="s">
        <v>171</v>
      </c>
      <c r="AU208" s="16" t="s">
        <v>87</v>
      </c>
    </row>
    <row r="209" spans="2:65" s="11" customFormat="1" ht="25.9" customHeight="1">
      <c r="B209" s="119"/>
      <c r="D209" s="120" t="s">
        <v>76</v>
      </c>
      <c r="E209" s="121" t="s">
        <v>124</v>
      </c>
      <c r="F209" s="121" t="s">
        <v>3945</v>
      </c>
      <c r="I209" s="122"/>
      <c r="J209" s="123">
        <f>BK209</f>
        <v>2870</v>
      </c>
      <c r="L209" s="119"/>
      <c r="M209" s="124"/>
      <c r="P209" s="125">
        <f>P210</f>
        <v>0</v>
      </c>
      <c r="R209" s="125">
        <f>R210</f>
        <v>0</v>
      </c>
      <c r="T209" s="126">
        <f>T210</f>
        <v>0</v>
      </c>
      <c r="AR209" s="120" t="s">
        <v>190</v>
      </c>
      <c r="AT209" s="127" t="s">
        <v>76</v>
      </c>
      <c r="AU209" s="127" t="s">
        <v>77</v>
      </c>
      <c r="AY209" s="120" t="s">
        <v>161</v>
      </c>
      <c r="BK209" s="128">
        <f>BK210</f>
        <v>2870</v>
      </c>
    </row>
    <row r="210" spans="2:65" s="11" customFormat="1" ht="22.9" customHeight="1">
      <c r="B210" s="119"/>
      <c r="D210" s="120" t="s">
        <v>76</v>
      </c>
      <c r="E210" s="129" t="s">
        <v>3946</v>
      </c>
      <c r="F210" s="129" t="s">
        <v>3947</v>
      </c>
      <c r="I210" s="122"/>
      <c r="J210" s="130">
        <f>BK210</f>
        <v>2870</v>
      </c>
      <c r="L210" s="119"/>
      <c r="M210" s="124"/>
      <c r="P210" s="125">
        <f>SUM(P211:P212)</f>
        <v>0</v>
      </c>
      <c r="R210" s="125">
        <f>SUM(R211:R212)</f>
        <v>0</v>
      </c>
      <c r="T210" s="126">
        <f>SUM(T211:T212)</f>
        <v>0</v>
      </c>
      <c r="AR210" s="120" t="s">
        <v>190</v>
      </c>
      <c r="AT210" s="127" t="s">
        <v>76</v>
      </c>
      <c r="AU210" s="127" t="s">
        <v>85</v>
      </c>
      <c r="AY210" s="120" t="s">
        <v>161</v>
      </c>
      <c r="BK210" s="128">
        <f>SUM(BK211:BK212)</f>
        <v>2870</v>
      </c>
    </row>
    <row r="211" spans="2:65" s="1" customFormat="1" ht="24.2" customHeight="1">
      <c r="B211" s="31"/>
      <c r="C211" s="131" t="s">
        <v>349</v>
      </c>
      <c r="D211" s="131" t="s">
        <v>164</v>
      </c>
      <c r="E211" s="132" t="s">
        <v>3948</v>
      </c>
      <c r="F211" s="133" t="s">
        <v>3949</v>
      </c>
      <c r="G211" s="134" t="s">
        <v>3926</v>
      </c>
      <c r="H211" s="135">
        <v>1</v>
      </c>
      <c r="I211" s="136">
        <v>2870</v>
      </c>
      <c r="J211" s="137">
        <f>ROUND(I211*H211,2)</f>
        <v>2870</v>
      </c>
      <c r="K211" s="133" t="s">
        <v>1</v>
      </c>
      <c r="L211" s="31"/>
      <c r="M211" s="138" t="s">
        <v>1</v>
      </c>
      <c r="N211" s="139" t="s">
        <v>42</v>
      </c>
      <c r="P211" s="140">
        <f>O211*H211</f>
        <v>0</v>
      </c>
      <c r="Q211" s="140">
        <v>0</v>
      </c>
      <c r="R211" s="140">
        <f>Q211*H211</f>
        <v>0</v>
      </c>
      <c r="S211" s="140">
        <v>0</v>
      </c>
      <c r="T211" s="141">
        <f>S211*H211</f>
        <v>0</v>
      </c>
      <c r="AR211" s="142" t="s">
        <v>765</v>
      </c>
      <c r="AT211" s="142" t="s">
        <v>164</v>
      </c>
      <c r="AU211" s="142" t="s">
        <v>87</v>
      </c>
      <c r="AY211" s="16" t="s">
        <v>161</v>
      </c>
      <c r="BE211" s="143">
        <f>IF(N211="základní",J211,0)</f>
        <v>2870</v>
      </c>
      <c r="BF211" s="143">
        <f>IF(N211="snížená",J211,0)</f>
        <v>0</v>
      </c>
      <c r="BG211" s="143">
        <f>IF(N211="zákl. přenesená",J211,0)</f>
        <v>0</v>
      </c>
      <c r="BH211" s="143">
        <f>IF(N211="sníž. přenesená",J211,0)</f>
        <v>0</v>
      </c>
      <c r="BI211" s="143">
        <f>IF(N211="nulová",J211,0)</f>
        <v>0</v>
      </c>
      <c r="BJ211" s="16" t="s">
        <v>85</v>
      </c>
      <c r="BK211" s="143">
        <f>ROUND(I211*H211,2)</f>
        <v>2870</v>
      </c>
      <c r="BL211" s="16" t="s">
        <v>765</v>
      </c>
      <c r="BM211" s="142" t="s">
        <v>1413</v>
      </c>
    </row>
    <row r="212" spans="2:65" s="1" customFormat="1" ht="19.5">
      <c r="B212" s="31"/>
      <c r="D212" s="144" t="s">
        <v>171</v>
      </c>
      <c r="F212" s="145" t="s">
        <v>3870</v>
      </c>
      <c r="I212" s="146"/>
      <c r="L212" s="31"/>
      <c r="M212" s="187"/>
      <c r="N212" s="170"/>
      <c r="O212" s="170"/>
      <c r="P212" s="170"/>
      <c r="Q212" s="170"/>
      <c r="R212" s="170"/>
      <c r="S212" s="170"/>
      <c r="T212" s="188"/>
      <c r="AT212" s="16" t="s">
        <v>171</v>
      </c>
      <c r="AU212" s="16" t="s">
        <v>87</v>
      </c>
    </row>
    <row r="213" spans="2:65" s="1" customFormat="1" ht="6.95" customHeight="1">
      <c r="B213" s="43"/>
      <c r="C213" s="44"/>
      <c r="D213" s="44"/>
      <c r="E213" s="44"/>
      <c r="F213" s="44"/>
      <c r="G213" s="44"/>
      <c r="H213" s="44"/>
      <c r="I213" s="44"/>
      <c r="J213" s="44"/>
      <c r="K213" s="44"/>
      <c r="L213" s="31"/>
    </row>
  </sheetData>
  <sheetProtection algorithmName="SHA-512" hashValue="fzswn3rV+0sSUMUMV1w2boVwVHYUSQnjVp7cxboLUDV8AFGznS0pMOfpf03rRwDNFYq7Ne9SbIdAdnEz3XyTbw==" saltValue="lDegG44O+g9tlvgDyihWBbtzVw4JFVeo2XT3bIH5BdhOd8Cq3XTbHc/S18O9Dxxf+BEyJgGmMWUdq2MvmUDalA==" spinCount="100000" sheet="1" objects="1" scenarios="1" formatColumns="0" formatRows="0" autoFilter="0"/>
  <autoFilter ref="C127:K212"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95"/>
  <sheetViews>
    <sheetView showGridLines="0" workbookViewId="0">
      <selection activeCell="J19" sqref="J1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114</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3950</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ROUND(J125, 2)</f>
        <v>187612.24</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ROUND((SUM(BE125:BE194)),  2)</f>
        <v>187612.24</v>
      </c>
      <c r="I33" s="91">
        <v>0.21</v>
      </c>
      <c r="J33" s="90">
        <f>ROUND(((SUM(BE125:BE194))*I33),  2)</f>
        <v>39398.57</v>
      </c>
      <c r="L33" s="31"/>
    </row>
    <row r="34" spans="2:12" s="1" customFormat="1" ht="14.45" customHeight="1">
      <c r="B34" s="31"/>
      <c r="E34" s="26" t="s">
        <v>43</v>
      </c>
      <c r="F34" s="90">
        <f>ROUND((SUM(BF125:BF194)),  2)</f>
        <v>0</v>
      </c>
      <c r="I34" s="91">
        <v>0.15</v>
      </c>
      <c r="J34" s="90">
        <f>ROUND(((SUM(BF125:BF194))*I34),  2)</f>
        <v>0</v>
      </c>
      <c r="L34" s="31"/>
    </row>
    <row r="35" spans="2:12" s="1" customFormat="1" ht="14.45" hidden="1" customHeight="1">
      <c r="B35" s="31"/>
      <c r="E35" s="26" t="s">
        <v>44</v>
      </c>
      <c r="F35" s="90">
        <f>ROUND((SUM(BG125:BG194)),  2)</f>
        <v>0</v>
      </c>
      <c r="I35" s="91">
        <v>0.21</v>
      </c>
      <c r="J35" s="90">
        <f>0</f>
        <v>0</v>
      </c>
      <c r="L35" s="31"/>
    </row>
    <row r="36" spans="2:12" s="1" customFormat="1" ht="14.45" hidden="1" customHeight="1">
      <c r="B36" s="31"/>
      <c r="E36" s="26" t="s">
        <v>45</v>
      </c>
      <c r="F36" s="90">
        <f>ROUND((SUM(BH125:BH194)),  2)</f>
        <v>0</v>
      </c>
      <c r="I36" s="91">
        <v>0.15</v>
      </c>
      <c r="J36" s="90">
        <f>0</f>
        <v>0</v>
      </c>
      <c r="L36" s="31"/>
    </row>
    <row r="37" spans="2:12" s="1" customFormat="1" ht="14.45" hidden="1" customHeight="1">
      <c r="B37" s="31"/>
      <c r="E37" s="26" t="s">
        <v>46</v>
      </c>
      <c r="F37" s="90">
        <f>ROUND((SUM(BI125:BI194)),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227010.81</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04 - 10 - PŘELOŽKA PLYNU STL</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J125</f>
        <v>187612.24</v>
      </c>
      <c r="L96" s="31"/>
      <c r="AU96" s="16" t="s">
        <v>134</v>
      </c>
    </row>
    <row r="97" spans="2:12" s="8" customFormat="1" ht="24.95" hidden="1" customHeight="1">
      <c r="B97" s="103"/>
      <c r="D97" s="104" t="s">
        <v>135</v>
      </c>
      <c r="E97" s="105"/>
      <c r="F97" s="105"/>
      <c r="G97" s="105"/>
      <c r="H97" s="105"/>
      <c r="I97" s="105"/>
      <c r="J97" s="106">
        <f>J126</f>
        <v>185112.24</v>
      </c>
      <c r="L97" s="103"/>
    </row>
    <row r="98" spans="2:12" s="9" customFormat="1" ht="19.899999999999999" hidden="1" customHeight="1">
      <c r="B98" s="107"/>
      <c r="D98" s="108" t="s">
        <v>497</v>
      </c>
      <c r="E98" s="109"/>
      <c r="F98" s="109"/>
      <c r="G98" s="109"/>
      <c r="H98" s="109"/>
      <c r="I98" s="109"/>
      <c r="J98" s="110">
        <f>J127</f>
        <v>77884.23</v>
      </c>
      <c r="L98" s="107"/>
    </row>
    <row r="99" spans="2:12" s="9" customFormat="1" ht="19.899999999999999" hidden="1" customHeight="1">
      <c r="B99" s="107"/>
      <c r="D99" s="108" t="s">
        <v>500</v>
      </c>
      <c r="E99" s="109"/>
      <c r="F99" s="109"/>
      <c r="G99" s="109"/>
      <c r="H99" s="109"/>
      <c r="I99" s="109"/>
      <c r="J99" s="110">
        <f>J160</f>
        <v>5572.8</v>
      </c>
      <c r="L99" s="107"/>
    </row>
    <row r="100" spans="2:12" s="9" customFormat="1" ht="19.899999999999999" hidden="1" customHeight="1">
      <c r="B100" s="107"/>
      <c r="D100" s="108" t="s">
        <v>3649</v>
      </c>
      <c r="E100" s="109"/>
      <c r="F100" s="109"/>
      <c r="G100" s="109"/>
      <c r="H100" s="109"/>
      <c r="I100" s="109"/>
      <c r="J100" s="110">
        <f>J163</f>
        <v>65400</v>
      </c>
      <c r="L100" s="107"/>
    </row>
    <row r="101" spans="2:12" s="9" customFormat="1" ht="19.899999999999999" hidden="1" customHeight="1">
      <c r="B101" s="107"/>
      <c r="D101" s="108" t="s">
        <v>506</v>
      </c>
      <c r="E101" s="109"/>
      <c r="F101" s="109"/>
      <c r="G101" s="109"/>
      <c r="H101" s="109"/>
      <c r="I101" s="109"/>
      <c r="J101" s="110">
        <f>J168</f>
        <v>17414.810000000001</v>
      </c>
      <c r="L101" s="107"/>
    </row>
    <row r="102" spans="2:12" s="9" customFormat="1" ht="19.899999999999999" hidden="1" customHeight="1">
      <c r="B102" s="107"/>
      <c r="D102" s="108" t="s">
        <v>136</v>
      </c>
      <c r="E102" s="109"/>
      <c r="F102" s="109"/>
      <c r="G102" s="109"/>
      <c r="H102" s="109"/>
      <c r="I102" s="109"/>
      <c r="J102" s="110">
        <f>J185</f>
        <v>16650</v>
      </c>
      <c r="L102" s="107"/>
    </row>
    <row r="103" spans="2:12" s="9" customFormat="1" ht="19.899999999999999" hidden="1" customHeight="1">
      <c r="B103" s="107"/>
      <c r="D103" s="108" t="s">
        <v>507</v>
      </c>
      <c r="E103" s="109"/>
      <c r="F103" s="109"/>
      <c r="G103" s="109"/>
      <c r="H103" s="109"/>
      <c r="I103" s="109"/>
      <c r="J103" s="110">
        <f>J188</f>
        <v>2190.4</v>
      </c>
      <c r="L103" s="107"/>
    </row>
    <row r="104" spans="2:12" s="8" customFormat="1" ht="24.95" hidden="1" customHeight="1">
      <c r="B104" s="103"/>
      <c r="D104" s="104" t="s">
        <v>3863</v>
      </c>
      <c r="E104" s="105"/>
      <c r="F104" s="105"/>
      <c r="G104" s="105"/>
      <c r="H104" s="105"/>
      <c r="I104" s="105"/>
      <c r="J104" s="106">
        <f>J191</f>
        <v>2500</v>
      </c>
      <c r="L104" s="103"/>
    </row>
    <row r="105" spans="2:12" s="9" customFormat="1" ht="19.899999999999999" hidden="1" customHeight="1">
      <c r="B105" s="107"/>
      <c r="D105" s="108" t="s">
        <v>3864</v>
      </c>
      <c r="E105" s="109"/>
      <c r="F105" s="109"/>
      <c r="G105" s="109"/>
      <c r="H105" s="109"/>
      <c r="I105" s="109"/>
      <c r="J105" s="110">
        <f>J192</f>
        <v>2500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146</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8" t="str">
        <f>E7</f>
        <v>STAVEBNÍ ÚPRAVY HASIČSKÉ ZBROJNICE HEŘMANICE - SLEZSKÁ OSTRAVA</v>
      </c>
      <c r="F115" s="229"/>
      <c r="G115" s="229"/>
      <c r="H115" s="229"/>
      <c r="L115" s="31"/>
    </row>
    <row r="116" spans="2:65" s="1" customFormat="1" ht="12" customHeight="1">
      <c r="B116" s="31"/>
      <c r="C116" s="26" t="s">
        <v>128</v>
      </c>
      <c r="L116" s="31"/>
    </row>
    <row r="117" spans="2:65" s="1" customFormat="1" ht="16.5" customHeight="1">
      <c r="B117" s="31"/>
      <c r="E117" s="222" t="str">
        <f>E9</f>
        <v>SO 04 - 10 - PŘELOŽKA PLYNU STL</v>
      </c>
      <c r="F117" s="227"/>
      <c r="G117" s="227"/>
      <c r="H117" s="227"/>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29</v>
      </c>
      <c r="J121" s="29" t="str">
        <f>E21</f>
        <v>SPAN s.r.o.</v>
      </c>
      <c r="L121" s="31"/>
    </row>
    <row r="122" spans="2:65" s="1" customFormat="1" ht="15.2" customHeight="1">
      <c r="B122" s="31"/>
      <c r="C122" s="26" t="s">
        <v>28</v>
      </c>
      <c r="F122" s="24" t="str">
        <f>IF(E18="","",E18)</f>
        <v>Hydor s.r.o.</v>
      </c>
      <c r="I122" s="26" t="s">
        <v>34</v>
      </c>
      <c r="J122" s="29" t="str">
        <f>E24</f>
        <v>SPAN S.R.O.</v>
      </c>
      <c r="L122" s="31"/>
    </row>
    <row r="123" spans="2:65" s="1" customFormat="1" ht="10.35" customHeight="1">
      <c r="B123" s="31"/>
      <c r="L123" s="31"/>
    </row>
    <row r="124" spans="2:65" s="10" customFormat="1" ht="29.25" customHeight="1">
      <c r="B124" s="111"/>
      <c r="C124" s="112" t="s">
        <v>147</v>
      </c>
      <c r="D124" s="113" t="s">
        <v>62</v>
      </c>
      <c r="E124" s="113" t="s">
        <v>58</v>
      </c>
      <c r="F124" s="113" t="s">
        <v>59</v>
      </c>
      <c r="G124" s="113" t="s">
        <v>148</v>
      </c>
      <c r="H124" s="113" t="s">
        <v>149</v>
      </c>
      <c r="I124" s="113" t="s">
        <v>150</v>
      </c>
      <c r="J124" s="113" t="s">
        <v>132</v>
      </c>
      <c r="K124" s="114" t="s">
        <v>151</v>
      </c>
      <c r="L124" s="111"/>
      <c r="M124" s="58" t="s">
        <v>1</v>
      </c>
      <c r="N124" s="59" t="s">
        <v>41</v>
      </c>
      <c r="O124" s="59" t="s">
        <v>152</v>
      </c>
      <c r="P124" s="59" t="s">
        <v>153</v>
      </c>
      <c r="Q124" s="59" t="s">
        <v>154</v>
      </c>
      <c r="R124" s="59" t="s">
        <v>155</v>
      </c>
      <c r="S124" s="59" t="s">
        <v>156</v>
      </c>
      <c r="T124" s="60" t="s">
        <v>157</v>
      </c>
    </row>
    <row r="125" spans="2:65" s="1" customFormat="1" ht="22.9" customHeight="1">
      <c r="B125" s="31"/>
      <c r="C125" s="63" t="s">
        <v>158</v>
      </c>
      <c r="J125" s="115">
        <f>BK125</f>
        <v>187612.24</v>
      </c>
      <c r="L125" s="31"/>
      <c r="M125" s="61"/>
      <c r="N125" s="52"/>
      <c r="O125" s="52"/>
      <c r="P125" s="116">
        <f>P126+P191</f>
        <v>0</v>
      </c>
      <c r="Q125" s="52"/>
      <c r="R125" s="116">
        <f>R126+R191</f>
        <v>0</v>
      </c>
      <c r="S125" s="52"/>
      <c r="T125" s="117">
        <f>T126+T191</f>
        <v>0</v>
      </c>
      <c r="AT125" s="16" t="s">
        <v>76</v>
      </c>
      <c r="AU125" s="16" t="s">
        <v>134</v>
      </c>
      <c r="BK125" s="118">
        <f>BK126+BK191</f>
        <v>187612.24</v>
      </c>
    </row>
    <row r="126" spans="2:65" s="11" customFormat="1" ht="25.9" customHeight="1">
      <c r="B126" s="119"/>
      <c r="D126" s="120" t="s">
        <v>76</v>
      </c>
      <c r="E126" s="121" t="s">
        <v>159</v>
      </c>
      <c r="F126" s="121" t="s">
        <v>160</v>
      </c>
      <c r="I126" s="122"/>
      <c r="J126" s="123">
        <f>BK126</f>
        <v>185112.24</v>
      </c>
      <c r="L126" s="119"/>
      <c r="M126" s="124"/>
      <c r="P126" s="125">
        <f>P127+P160+P163+P168+P185+P188</f>
        <v>0</v>
      </c>
      <c r="R126" s="125">
        <f>R127+R160+R163+R168+R185+R188</f>
        <v>0</v>
      </c>
      <c r="T126" s="126">
        <f>T127+T160+T163+T168+T185+T188</f>
        <v>0</v>
      </c>
      <c r="AR126" s="120" t="s">
        <v>85</v>
      </c>
      <c r="AT126" s="127" t="s">
        <v>76</v>
      </c>
      <c r="AU126" s="127" t="s">
        <v>77</v>
      </c>
      <c r="AY126" s="120" t="s">
        <v>161</v>
      </c>
      <c r="BK126" s="128">
        <f>BK127+BK160+BK163+BK168+BK185+BK188</f>
        <v>185112.24</v>
      </c>
    </row>
    <row r="127" spans="2:65" s="11" customFormat="1" ht="22.9" customHeight="1">
      <c r="B127" s="119"/>
      <c r="D127" s="120" t="s">
        <v>76</v>
      </c>
      <c r="E127" s="129" t="s">
        <v>85</v>
      </c>
      <c r="F127" s="129" t="s">
        <v>517</v>
      </c>
      <c r="I127" s="122"/>
      <c r="J127" s="130">
        <f>BK127</f>
        <v>77884.23</v>
      </c>
      <c r="L127" s="119"/>
      <c r="M127" s="124"/>
      <c r="P127" s="125">
        <f>SUM(P128:P159)</f>
        <v>0</v>
      </c>
      <c r="R127" s="125">
        <f>SUM(R128:R159)</f>
        <v>0</v>
      </c>
      <c r="T127" s="126">
        <f>SUM(T128:T159)</f>
        <v>0</v>
      </c>
      <c r="AR127" s="120" t="s">
        <v>85</v>
      </c>
      <c r="AT127" s="127" t="s">
        <v>76</v>
      </c>
      <c r="AU127" s="127" t="s">
        <v>85</v>
      </c>
      <c r="AY127" s="120" t="s">
        <v>161</v>
      </c>
      <c r="BK127" s="128">
        <f>SUM(BK128:BK159)</f>
        <v>77884.23</v>
      </c>
    </row>
    <row r="128" spans="2:65" s="1" customFormat="1" ht="44.25" customHeight="1">
      <c r="B128" s="31"/>
      <c r="C128" s="131" t="s">
        <v>85</v>
      </c>
      <c r="D128" s="131" t="s">
        <v>164</v>
      </c>
      <c r="E128" s="132" t="s">
        <v>3865</v>
      </c>
      <c r="F128" s="133" t="s">
        <v>3951</v>
      </c>
      <c r="G128" s="134" t="s">
        <v>531</v>
      </c>
      <c r="H128" s="135">
        <v>36</v>
      </c>
      <c r="I128" s="136">
        <v>89.5</v>
      </c>
      <c r="J128" s="137">
        <f>ROUND(I128*H128,2)</f>
        <v>3222</v>
      </c>
      <c r="K128" s="133" t="s">
        <v>1</v>
      </c>
      <c r="L128" s="31"/>
      <c r="M128" s="138" t="s">
        <v>1</v>
      </c>
      <c r="N128" s="139" t="s">
        <v>42</v>
      </c>
      <c r="P128" s="140">
        <f>O128*H128</f>
        <v>0</v>
      </c>
      <c r="Q128" s="140">
        <v>0</v>
      </c>
      <c r="R128" s="140">
        <f>Q128*H128</f>
        <v>0</v>
      </c>
      <c r="S128" s="140">
        <v>0</v>
      </c>
      <c r="T128" s="141">
        <f>S128*H128</f>
        <v>0</v>
      </c>
      <c r="AR128" s="142" t="s">
        <v>169</v>
      </c>
      <c r="AT128" s="142" t="s">
        <v>164</v>
      </c>
      <c r="AU128" s="142" t="s">
        <v>87</v>
      </c>
      <c r="AY128" s="16" t="s">
        <v>161</v>
      </c>
      <c r="BE128" s="143">
        <f>IF(N128="základní",J128,0)</f>
        <v>3222</v>
      </c>
      <c r="BF128" s="143">
        <f>IF(N128="snížená",J128,0)</f>
        <v>0</v>
      </c>
      <c r="BG128" s="143">
        <f>IF(N128="zákl. přenesená",J128,0)</f>
        <v>0</v>
      </c>
      <c r="BH128" s="143">
        <f>IF(N128="sníž. přenesená",J128,0)</f>
        <v>0</v>
      </c>
      <c r="BI128" s="143">
        <f>IF(N128="nulová",J128,0)</f>
        <v>0</v>
      </c>
      <c r="BJ128" s="16" t="s">
        <v>85</v>
      </c>
      <c r="BK128" s="143">
        <f>ROUND(I128*H128,2)</f>
        <v>3222</v>
      </c>
      <c r="BL128" s="16" t="s">
        <v>169</v>
      </c>
      <c r="BM128" s="142" t="s">
        <v>87</v>
      </c>
    </row>
    <row r="129" spans="2:65" s="1" customFormat="1" ht="29.25">
      <c r="B129" s="31"/>
      <c r="D129" s="144" t="s">
        <v>171</v>
      </c>
      <c r="F129" s="145" t="s">
        <v>3867</v>
      </c>
      <c r="I129" s="146"/>
      <c r="L129" s="31"/>
      <c r="M129" s="147"/>
      <c r="T129" s="55"/>
      <c r="AT129" s="16" t="s">
        <v>171</v>
      </c>
      <c r="AU129" s="16" t="s">
        <v>87</v>
      </c>
    </row>
    <row r="130" spans="2:65" s="1" customFormat="1" ht="33" customHeight="1">
      <c r="B130" s="31"/>
      <c r="C130" s="131" t="s">
        <v>87</v>
      </c>
      <c r="D130" s="131" t="s">
        <v>164</v>
      </c>
      <c r="E130" s="132" t="s">
        <v>3868</v>
      </c>
      <c r="F130" s="133" t="s">
        <v>3952</v>
      </c>
      <c r="G130" s="134" t="s">
        <v>167</v>
      </c>
      <c r="H130" s="135">
        <v>5.4</v>
      </c>
      <c r="I130" s="136">
        <v>200</v>
      </c>
      <c r="J130" s="137">
        <f>ROUND(I130*H130,2)</f>
        <v>1080</v>
      </c>
      <c r="K130" s="133" t="s">
        <v>1</v>
      </c>
      <c r="L130" s="31"/>
      <c r="M130" s="138" t="s">
        <v>1</v>
      </c>
      <c r="N130" s="139" t="s">
        <v>42</v>
      </c>
      <c r="P130" s="140">
        <f>O130*H130</f>
        <v>0</v>
      </c>
      <c r="Q130" s="140">
        <v>0</v>
      </c>
      <c r="R130" s="140">
        <f>Q130*H130</f>
        <v>0</v>
      </c>
      <c r="S130" s="140">
        <v>0</v>
      </c>
      <c r="T130" s="141">
        <f>S130*H130</f>
        <v>0</v>
      </c>
      <c r="AR130" s="142" t="s">
        <v>169</v>
      </c>
      <c r="AT130" s="142" t="s">
        <v>164</v>
      </c>
      <c r="AU130" s="142" t="s">
        <v>87</v>
      </c>
      <c r="AY130" s="16" t="s">
        <v>161</v>
      </c>
      <c r="BE130" s="143">
        <f>IF(N130="základní",J130,0)</f>
        <v>1080</v>
      </c>
      <c r="BF130" s="143">
        <f>IF(N130="snížená",J130,0)</f>
        <v>0</v>
      </c>
      <c r="BG130" s="143">
        <f>IF(N130="zákl. přenesená",J130,0)</f>
        <v>0</v>
      </c>
      <c r="BH130" s="143">
        <f>IF(N130="sníž. přenesená",J130,0)</f>
        <v>0</v>
      </c>
      <c r="BI130" s="143">
        <f>IF(N130="nulová",J130,0)</f>
        <v>0</v>
      </c>
      <c r="BJ130" s="16" t="s">
        <v>85</v>
      </c>
      <c r="BK130" s="143">
        <f>ROUND(I130*H130,2)</f>
        <v>1080</v>
      </c>
      <c r="BL130" s="16" t="s">
        <v>169</v>
      </c>
      <c r="BM130" s="142" t="s">
        <v>204</v>
      </c>
    </row>
    <row r="131" spans="2:65" s="1" customFormat="1" ht="19.5">
      <c r="B131" s="31"/>
      <c r="D131" s="144" t="s">
        <v>171</v>
      </c>
      <c r="F131" s="145" t="s">
        <v>3870</v>
      </c>
      <c r="I131" s="146"/>
      <c r="L131" s="31"/>
      <c r="M131" s="147"/>
      <c r="T131" s="55"/>
      <c r="AT131" s="16" t="s">
        <v>171</v>
      </c>
      <c r="AU131" s="16" t="s">
        <v>87</v>
      </c>
    </row>
    <row r="132" spans="2:65" s="1" customFormat="1" ht="44.25" customHeight="1">
      <c r="B132" s="31"/>
      <c r="C132" s="131" t="s">
        <v>181</v>
      </c>
      <c r="D132" s="131" t="s">
        <v>164</v>
      </c>
      <c r="E132" s="132" t="s">
        <v>3873</v>
      </c>
      <c r="F132" s="133" t="s">
        <v>3953</v>
      </c>
      <c r="G132" s="134" t="s">
        <v>167</v>
      </c>
      <c r="H132" s="135">
        <v>25.92</v>
      </c>
      <c r="I132" s="136">
        <v>1090</v>
      </c>
      <c r="J132" s="137">
        <f>ROUND(I132*H132,2)</f>
        <v>28252.799999999999</v>
      </c>
      <c r="K132" s="133" t="s">
        <v>1</v>
      </c>
      <c r="L132" s="31"/>
      <c r="M132" s="138" t="s">
        <v>1</v>
      </c>
      <c r="N132" s="139" t="s">
        <v>42</v>
      </c>
      <c r="P132" s="140">
        <f>O132*H132</f>
        <v>0</v>
      </c>
      <c r="Q132" s="140">
        <v>0</v>
      </c>
      <c r="R132" s="140">
        <f>Q132*H132</f>
        <v>0</v>
      </c>
      <c r="S132" s="140">
        <v>0</v>
      </c>
      <c r="T132" s="141">
        <f>S132*H132</f>
        <v>0</v>
      </c>
      <c r="AR132" s="142" t="s">
        <v>169</v>
      </c>
      <c r="AT132" s="142" t="s">
        <v>164</v>
      </c>
      <c r="AU132" s="142" t="s">
        <v>87</v>
      </c>
      <c r="AY132" s="16" t="s">
        <v>161</v>
      </c>
      <c r="BE132" s="143">
        <f>IF(N132="základní",J132,0)</f>
        <v>28252.799999999999</v>
      </c>
      <c r="BF132" s="143">
        <f>IF(N132="snížená",J132,0)</f>
        <v>0</v>
      </c>
      <c r="BG132" s="143">
        <f>IF(N132="zákl. přenesená",J132,0)</f>
        <v>0</v>
      </c>
      <c r="BH132" s="143">
        <f>IF(N132="sníž. přenesená",J132,0)</f>
        <v>0</v>
      </c>
      <c r="BI132" s="143">
        <f>IF(N132="nulová",J132,0)</f>
        <v>0</v>
      </c>
      <c r="BJ132" s="16" t="s">
        <v>85</v>
      </c>
      <c r="BK132" s="143">
        <f>ROUND(I132*H132,2)</f>
        <v>28252.799999999999</v>
      </c>
      <c r="BL132" s="16" t="s">
        <v>169</v>
      </c>
      <c r="BM132" s="142" t="s">
        <v>234</v>
      </c>
    </row>
    <row r="133" spans="2:65" s="1" customFormat="1" ht="39">
      <c r="B133" s="31"/>
      <c r="D133" s="144" t="s">
        <v>171</v>
      </c>
      <c r="F133" s="145" t="s">
        <v>3875</v>
      </c>
      <c r="I133" s="146"/>
      <c r="L133" s="31"/>
      <c r="M133" s="147"/>
      <c r="T133" s="55"/>
      <c r="AT133" s="16" t="s">
        <v>171</v>
      </c>
      <c r="AU133" s="16" t="s">
        <v>87</v>
      </c>
    </row>
    <row r="134" spans="2:65" s="1" customFormat="1" ht="33" customHeight="1">
      <c r="B134" s="31"/>
      <c r="C134" s="131" t="s">
        <v>169</v>
      </c>
      <c r="D134" s="131" t="s">
        <v>164</v>
      </c>
      <c r="E134" s="132" t="s">
        <v>578</v>
      </c>
      <c r="F134" s="133" t="s">
        <v>3954</v>
      </c>
      <c r="G134" s="134" t="s">
        <v>175</v>
      </c>
      <c r="H134" s="135">
        <v>64.8</v>
      </c>
      <c r="I134" s="136">
        <v>139</v>
      </c>
      <c r="J134" s="137">
        <f>ROUND(I134*H134,2)</f>
        <v>9007.2000000000007</v>
      </c>
      <c r="K134" s="133" t="s">
        <v>1</v>
      </c>
      <c r="L134" s="31"/>
      <c r="M134" s="138" t="s">
        <v>1</v>
      </c>
      <c r="N134" s="139" t="s">
        <v>42</v>
      </c>
      <c r="P134" s="140">
        <f>O134*H134</f>
        <v>0</v>
      </c>
      <c r="Q134" s="140">
        <v>0</v>
      </c>
      <c r="R134" s="140">
        <f>Q134*H134</f>
        <v>0</v>
      </c>
      <c r="S134" s="140">
        <v>0</v>
      </c>
      <c r="T134" s="141">
        <f>S134*H134</f>
        <v>0</v>
      </c>
      <c r="AR134" s="142" t="s">
        <v>169</v>
      </c>
      <c r="AT134" s="142" t="s">
        <v>164</v>
      </c>
      <c r="AU134" s="142" t="s">
        <v>87</v>
      </c>
      <c r="AY134" s="16" t="s">
        <v>161</v>
      </c>
      <c r="BE134" s="143">
        <f>IF(N134="základní",J134,0)</f>
        <v>9007.2000000000007</v>
      </c>
      <c r="BF134" s="143">
        <f>IF(N134="snížená",J134,0)</f>
        <v>0</v>
      </c>
      <c r="BG134" s="143">
        <f>IF(N134="zákl. přenesená",J134,0)</f>
        <v>0</v>
      </c>
      <c r="BH134" s="143">
        <f>IF(N134="sníž. přenesená",J134,0)</f>
        <v>0</v>
      </c>
      <c r="BI134" s="143">
        <f>IF(N134="nulová",J134,0)</f>
        <v>0</v>
      </c>
      <c r="BJ134" s="16" t="s">
        <v>85</v>
      </c>
      <c r="BK134" s="143">
        <f>ROUND(I134*H134,2)</f>
        <v>9007.2000000000007</v>
      </c>
      <c r="BL134" s="16" t="s">
        <v>169</v>
      </c>
      <c r="BM134" s="142" t="s">
        <v>264</v>
      </c>
    </row>
    <row r="135" spans="2:65" s="1" customFormat="1" ht="19.5">
      <c r="B135" s="31"/>
      <c r="D135" s="144" t="s">
        <v>171</v>
      </c>
      <c r="F135" s="145" t="s">
        <v>3870</v>
      </c>
      <c r="I135" s="146"/>
      <c r="L135" s="31"/>
      <c r="M135" s="147"/>
      <c r="T135" s="55"/>
      <c r="AT135" s="16" t="s">
        <v>171</v>
      </c>
      <c r="AU135" s="16" t="s">
        <v>87</v>
      </c>
    </row>
    <row r="136" spans="2:65" s="1" customFormat="1" ht="24.2" customHeight="1">
      <c r="B136" s="31"/>
      <c r="C136" s="131" t="s">
        <v>190</v>
      </c>
      <c r="D136" s="131" t="s">
        <v>164</v>
      </c>
      <c r="E136" s="132" t="s">
        <v>582</v>
      </c>
      <c r="F136" s="133" t="s">
        <v>583</v>
      </c>
      <c r="G136" s="134" t="s">
        <v>175</v>
      </c>
      <c r="H136" s="135">
        <v>64.8</v>
      </c>
      <c r="I136" s="136">
        <v>82.9</v>
      </c>
      <c r="J136" s="137">
        <f>ROUND(I136*H136,2)</f>
        <v>5371.92</v>
      </c>
      <c r="K136" s="133" t="s">
        <v>1</v>
      </c>
      <c r="L136" s="31"/>
      <c r="M136" s="138" t="s">
        <v>1</v>
      </c>
      <c r="N136" s="139" t="s">
        <v>42</v>
      </c>
      <c r="P136" s="140">
        <f>O136*H136</f>
        <v>0</v>
      </c>
      <c r="Q136" s="140">
        <v>0</v>
      </c>
      <c r="R136" s="140">
        <f>Q136*H136</f>
        <v>0</v>
      </c>
      <c r="S136" s="140">
        <v>0</v>
      </c>
      <c r="T136" s="141">
        <f>S136*H136</f>
        <v>0</v>
      </c>
      <c r="AR136" s="142" t="s">
        <v>169</v>
      </c>
      <c r="AT136" s="142" t="s">
        <v>164</v>
      </c>
      <c r="AU136" s="142" t="s">
        <v>87</v>
      </c>
      <c r="AY136" s="16" t="s">
        <v>161</v>
      </c>
      <c r="BE136" s="143">
        <f>IF(N136="základní",J136,0)</f>
        <v>5371.92</v>
      </c>
      <c r="BF136" s="143">
        <f>IF(N136="snížená",J136,0)</f>
        <v>0</v>
      </c>
      <c r="BG136" s="143">
        <f>IF(N136="zákl. přenesená",J136,0)</f>
        <v>0</v>
      </c>
      <c r="BH136" s="143">
        <f>IF(N136="sníž. přenesená",J136,0)</f>
        <v>0</v>
      </c>
      <c r="BI136" s="143">
        <f>IF(N136="nulová",J136,0)</f>
        <v>0</v>
      </c>
      <c r="BJ136" s="16" t="s">
        <v>85</v>
      </c>
      <c r="BK136" s="143">
        <f>ROUND(I136*H136,2)</f>
        <v>5371.92</v>
      </c>
      <c r="BL136" s="16" t="s">
        <v>169</v>
      </c>
      <c r="BM136" s="142" t="s">
        <v>290</v>
      </c>
    </row>
    <row r="137" spans="2:65" s="1" customFormat="1" ht="19.5">
      <c r="B137" s="31"/>
      <c r="D137" s="144" t="s">
        <v>171</v>
      </c>
      <c r="F137" s="145" t="s">
        <v>3870</v>
      </c>
      <c r="I137" s="146"/>
      <c r="L137" s="31"/>
      <c r="M137" s="147"/>
      <c r="T137" s="55"/>
      <c r="AT137" s="16" t="s">
        <v>171</v>
      </c>
      <c r="AU137" s="16" t="s">
        <v>87</v>
      </c>
    </row>
    <row r="138" spans="2:65" s="1" customFormat="1" ht="24.2" customHeight="1">
      <c r="B138" s="31"/>
      <c r="C138" s="131" t="s">
        <v>195</v>
      </c>
      <c r="D138" s="131" t="s">
        <v>164</v>
      </c>
      <c r="E138" s="132" t="s">
        <v>585</v>
      </c>
      <c r="F138" s="133" t="s">
        <v>3877</v>
      </c>
      <c r="G138" s="134" t="s">
        <v>167</v>
      </c>
      <c r="H138" s="135">
        <v>25.92</v>
      </c>
      <c r="I138" s="136">
        <v>134</v>
      </c>
      <c r="J138" s="137">
        <f>ROUND(I138*H138,2)</f>
        <v>3473.28</v>
      </c>
      <c r="K138" s="133" t="s">
        <v>1</v>
      </c>
      <c r="L138" s="31"/>
      <c r="M138" s="138" t="s">
        <v>1</v>
      </c>
      <c r="N138" s="139" t="s">
        <v>42</v>
      </c>
      <c r="P138" s="140">
        <f>O138*H138</f>
        <v>0</v>
      </c>
      <c r="Q138" s="140">
        <v>0</v>
      </c>
      <c r="R138" s="140">
        <f>Q138*H138</f>
        <v>0</v>
      </c>
      <c r="S138" s="140">
        <v>0</v>
      </c>
      <c r="T138" s="141">
        <f>S138*H138</f>
        <v>0</v>
      </c>
      <c r="AR138" s="142" t="s">
        <v>169</v>
      </c>
      <c r="AT138" s="142" t="s">
        <v>164</v>
      </c>
      <c r="AU138" s="142" t="s">
        <v>87</v>
      </c>
      <c r="AY138" s="16" t="s">
        <v>161</v>
      </c>
      <c r="BE138" s="143">
        <f>IF(N138="základní",J138,0)</f>
        <v>3473.28</v>
      </c>
      <c r="BF138" s="143">
        <f>IF(N138="snížená",J138,0)</f>
        <v>0</v>
      </c>
      <c r="BG138" s="143">
        <f>IF(N138="zákl. přenesená",J138,0)</f>
        <v>0</v>
      </c>
      <c r="BH138" s="143">
        <f>IF(N138="sníž. přenesená",J138,0)</f>
        <v>0</v>
      </c>
      <c r="BI138" s="143">
        <f>IF(N138="nulová",J138,0)</f>
        <v>0</v>
      </c>
      <c r="BJ138" s="16" t="s">
        <v>85</v>
      </c>
      <c r="BK138" s="143">
        <f>ROUND(I138*H138,2)</f>
        <v>3473.28</v>
      </c>
      <c r="BL138" s="16" t="s">
        <v>169</v>
      </c>
      <c r="BM138" s="142" t="s">
        <v>298</v>
      </c>
    </row>
    <row r="139" spans="2:65" s="1" customFormat="1" ht="19.5">
      <c r="B139" s="31"/>
      <c r="D139" s="144" t="s">
        <v>171</v>
      </c>
      <c r="F139" s="145" t="s">
        <v>3870</v>
      </c>
      <c r="I139" s="146"/>
      <c r="L139" s="31"/>
      <c r="M139" s="147"/>
      <c r="T139" s="55"/>
      <c r="AT139" s="16" t="s">
        <v>171</v>
      </c>
      <c r="AU139" s="16" t="s">
        <v>87</v>
      </c>
    </row>
    <row r="140" spans="2:65" s="1" customFormat="1" ht="37.9" customHeight="1">
      <c r="B140" s="31"/>
      <c r="C140" s="131" t="s">
        <v>200</v>
      </c>
      <c r="D140" s="131" t="s">
        <v>164</v>
      </c>
      <c r="E140" s="132" t="s">
        <v>592</v>
      </c>
      <c r="F140" s="133" t="s">
        <v>3955</v>
      </c>
      <c r="G140" s="134" t="s">
        <v>167</v>
      </c>
      <c r="H140" s="135">
        <v>40.478000000000002</v>
      </c>
      <c r="I140" s="136">
        <v>46.2</v>
      </c>
      <c r="J140" s="137">
        <f>ROUND(I140*H140,2)</f>
        <v>1870.08</v>
      </c>
      <c r="K140" s="133" t="s">
        <v>1</v>
      </c>
      <c r="L140" s="31"/>
      <c r="M140" s="138" t="s">
        <v>1</v>
      </c>
      <c r="N140" s="139" t="s">
        <v>42</v>
      </c>
      <c r="P140" s="140">
        <f>O140*H140</f>
        <v>0</v>
      </c>
      <c r="Q140" s="140">
        <v>0</v>
      </c>
      <c r="R140" s="140">
        <f>Q140*H140</f>
        <v>0</v>
      </c>
      <c r="S140" s="140">
        <v>0</v>
      </c>
      <c r="T140" s="141">
        <f>S140*H140</f>
        <v>0</v>
      </c>
      <c r="AR140" s="142" t="s">
        <v>169</v>
      </c>
      <c r="AT140" s="142" t="s">
        <v>164</v>
      </c>
      <c r="AU140" s="142" t="s">
        <v>87</v>
      </c>
      <c r="AY140" s="16" t="s">
        <v>161</v>
      </c>
      <c r="BE140" s="143">
        <f>IF(N140="základní",J140,0)</f>
        <v>1870.08</v>
      </c>
      <c r="BF140" s="143">
        <f>IF(N140="snížená",J140,0)</f>
        <v>0</v>
      </c>
      <c r="BG140" s="143">
        <f>IF(N140="zákl. přenesená",J140,0)</f>
        <v>0</v>
      </c>
      <c r="BH140" s="143">
        <f>IF(N140="sníž. přenesená",J140,0)</f>
        <v>0</v>
      </c>
      <c r="BI140" s="143">
        <f>IF(N140="nulová",J140,0)</f>
        <v>0</v>
      </c>
      <c r="BJ140" s="16" t="s">
        <v>85</v>
      </c>
      <c r="BK140" s="143">
        <f>ROUND(I140*H140,2)</f>
        <v>1870.08</v>
      </c>
      <c r="BL140" s="16" t="s">
        <v>169</v>
      </c>
      <c r="BM140" s="142" t="s">
        <v>307</v>
      </c>
    </row>
    <row r="141" spans="2:65" s="1" customFormat="1" ht="19.5">
      <c r="B141" s="31"/>
      <c r="D141" s="144" t="s">
        <v>171</v>
      </c>
      <c r="F141" s="145" t="s">
        <v>3883</v>
      </c>
      <c r="I141" s="146"/>
      <c r="L141" s="31"/>
      <c r="M141" s="147"/>
      <c r="T141" s="55"/>
      <c r="AT141" s="16" t="s">
        <v>171</v>
      </c>
      <c r="AU141" s="16" t="s">
        <v>87</v>
      </c>
    </row>
    <row r="142" spans="2:65" s="1" customFormat="1" ht="44.25" customHeight="1">
      <c r="B142" s="31"/>
      <c r="C142" s="131" t="s">
        <v>204</v>
      </c>
      <c r="D142" s="131" t="s">
        <v>164</v>
      </c>
      <c r="E142" s="132" t="s">
        <v>595</v>
      </c>
      <c r="F142" s="133" t="s">
        <v>3956</v>
      </c>
      <c r="G142" s="134" t="s">
        <v>167</v>
      </c>
      <c r="H142" s="135">
        <v>11.081</v>
      </c>
      <c r="I142" s="136">
        <v>282</v>
      </c>
      <c r="J142" s="137">
        <f>ROUND(I142*H142,2)</f>
        <v>3124.84</v>
      </c>
      <c r="K142" s="133" t="s">
        <v>1</v>
      </c>
      <c r="L142" s="31"/>
      <c r="M142" s="138" t="s">
        <v>1</v>
      </c>
      <c r="N142" s="139" t="s">
        <v>42</v>
      </c>
      <c r="P142" s="140">
        <f>O142*H142</f>
        <v>0</v>
      </c>
      <c r="Q142" s="140">
        <v>0</v>
      </c>
      <c r="R142" s="140">
        <f>Q142*H142</f>
        <v>0</v>
      </c>
      <c r="S142" s="140">
        <v>0</v>
      </c>
      <c r="T142" s="141">
        <f>S142*H142</f>
        <v>0</v>
      </c>
      <c r="AR142" s="142" t="s">
        <v>169</v>
      </c>
      <c r="AT142" s="142" t="s">
        <v>164</v>
      </c>
      <c r="AU142" s="142" t="s">
        <v>87</v>
      </c>
      <c r="AY142" s="16" t="s">
        <v>161</v>
      </c>
      <c r="BE142" s="143">
        <f>IF(N142="základní",J142,0)</f>
        <v>3124.84</v>
      </c>
      <c r="BF142" s="143">
        <f>IF(N142="snížená",J142,0)</f>
        <v>0</v>
      </c>
      <c r="BG142" s="143">
        <f>IF(N142="zákl. přenesená",J142,0)</f>
        <v>0</v>
      </c>
      <c r="BH142" s="143">
        <f>IF(N142="sníž. přenesená",J142,0)</f>
        <v>0</v>
      </c>
      <c r="BI142" s="143">
        <f>IF(N142="nulová",J142,0)</f>
        <v>0</v>
      </c>
      <c r="BJ142" s="16" t="s">
        <v>85</v>
      </c>
      <c r="BK142" s="143">
        <f>ROUND(I142*H142,2)</f>
        <v>3124.84</v>
      </c>
      <c r="BL142" s="16" t="s">
        <v>169</v>
      </c>
      <c r="BM142" s="142" t="s">
        <v>329</v>
      </c>
    </row>
    <row r="143" spans="2:65" s="1" customFormat="1" ht="19.5">
      <c r="B143" s="31"/>
      <c r="D143" s="144" t="s">
        <v>171</v>
      </c>
      <c r="F143" s="145" t="s">
        <v>3870</v>
      </c>
      <c r="I143" s="146"/>
      <c r="L143" s="31"/>
      <c r="M143" s="147"/>
      <c r="T143" s="55"/>
      <c r="AT143" s="16" t="s">
        <v>171</v>
      </c>
      <c r="AU143" s="16" t="s">
        <v>87</v>
      </c>
    </row>
    <row r="144" spans="2:65" s="1" customFormat="1" ht="49.15" customHeight="1">
      <c r="B144" s="31"/>
      <c r="C144" s="131" t="s">
        <v>162</v>
      </c>
      <c r="D144" s="131" t="s">
        <v>164</v>
      </c>
      <c r="E144" s="132" t="s">
        <v>598</v>
      </c>
      <c r="F144" s="133" t="s">
        <v>3957</v>
      </c>
      <c r="G144" s="134" t="s">
        <v>167</v>
      </c>
      <c r="H144" s="135">
        <v>110.81</v>
      </c>
      <c r="I144" s="136">
        <v>21</v>
      </c>
      <c r="J144" s="137">
        <f>ROUND(I144*H144,2)</f>
        <v>2327.0100000000002</v>
      </c>
      <c r="K144" s="133" t="s">
        <v>1</v>
      </c>
      <c r="L144" s="31"/>
      <c r="M144" s="138" t="s">
        <v>1</v>
      </c>
      <c r="N144" s="139" t="s">
        <v>42</v>
      </c>
      <c r="P144" s="140">
        <f>O144*H144</f>
        <v>0</v>
      </c>
      <c r="Q144" s="140">
        <v>0</v>
      </c>
      <c r="R144" s="140">
        <f>Q144*H144</f>
        <v>0</v>
      </c>
      <c r="S144" s="140">
        <v>0</v>
      </c>
      <c r="T144" s="141">
        <f>S144*H144</f>
        <v>0</v>
      </c>
      <c r="AR144" s="142" t="s">
        <v>169</v>
      </c>
      <c r="AT144" s="142" t="s">
        <v>164</v>
      </c>
      <c r="AU144" s="142" t="s">
        <v>87</v>
      </c>
      <c r="AY144" s="16" t="s">
        <v>161</v>
      </c>
      <c r="BE144" s="143">
        <f>IF(N144="základní",J144,0)</f>
        <v>2327.0100000000002</v>
      </c>
      <c r="BF144" s="143">
        <f>IF(N144="snížená",J144,0)</f>
        <v>0</v>
      </c>
      <c r="BG144" s="143">
        <f>IF(N144="zákl. přenesená",J144,0)</f>
        <v>0</v>
      </c>
      <c r="BH144" s="143">
        <f>IF(N144="sníž. přenesená",J144,0)</f>
        <v>0</v>
      </c>
      <c r="BI144" s="143">
        <f>IF(N144="nulová",J144,0)</f>
        <v>0</v>
      </c>
      <c r="BJ144" s="16" t="s">
        <v>85</v>
      </c>
      <c r="BK144" s="143">
        <f>ROUND(I144*H144,2)</f>
        <v>2327.0100000000002</v>
      </c>
      <c r="BL144" s="16" t="s">
        <v>169</v>
      </c>
      <c r="BM144" s="142" t="s">
        <v>363</v>
      </c>
    </row>
    <row r="145" spans="2:65" s="1" customFormat="1" ht="19.5">
      <c r="B145" s="31"/>
      <c r="D145" s="144" t="s">
        <v>171</v>
      </c>
      <c r="F145" s="145" t="s">
        <v>3870</v>
      </c>
      <c r="I145" s="146"/>
      <c r="L145" s="31"/>
      <c r="M145" s="147"/>
      <c r="T145" s="55"/>
      <c r="AT145" s="16" t="s">
        <v>171</v>
      </c>
      <c r="AU145" s="16" t="s">
        <v>87</v>
      </c>
    </row>
    <row r="146" spans="2:65" s="1" customFormat="1" ht="16.5" customHeight="1">
      <c r="B146" s="31"/>
      <c r="C146" s="131" t="s">
        <v>213</v>
      </c>
      <c r="D146" s="131" t="s">
        <v>164</v>
      </c>
      <c r="E146" s="132" t="s">
        <v>3685</v>
      </c>
      <c r="F146" s="133" t="s">
        <v>3686</v>
      </c>
      <c r="G146" s="134" t="s">
        <v>167</v>
      </c>
      <c r="H146" s="135">
        <v>11.081</v>
      </c>
      <c r="I146" s="136">
        <v>20.8</v>
      </c>
      <c r="J146" s="137">
        <f>ROUND(I146*H146,2)</f>
        <v>230.48</v>
      </c>
      <c r="K146" s="133" t="s">
        <v>1</v>
      </c>
      <c r="L146" s="31"/>
      <c r="M146" s="138" t="s">
        <v>1</v>
      </c>
      <c r="N146" s="139" t="s">
        <v>42</v>
      </c>
      <c r="P146" s="140">
        <f>O146*H146</f>
        <v>0</v>
      </c>
      <c r="Q146" s="140">
        <v>0</v>
      </c>
      <c r="R146" s="140">
        <f>Q146*H146</f>
        <v>0</v>
      </c>
      <c r="S146" s="140">
        <v>0</v>
      </c>
      <c r="T146" s="141">
        <f>S146*H146</f>
        <v>0</v>
      </c>
      <c r="AR146" s="142" t="s">
        <v>169</v>
      </c>
      <c r="AT146" s="142" t="s">
        <v>164</v>
      </c>
      <c r="AU146" s="142" t="s">
        <v>87</v>
      </c>
      <c r="AY146" s="16" t="s">
        <v>161</v>
      </c>
      <c r="BE146" s="143">
        <f>IF(N146="základní",J146,0)</f>
        <v>230.48</v>
      </c>
      <c r="BF146" s="143">
        <f>IF(N146="snížená",J146,0)</f>
        <v>0</v>
      </c>
      <c r="BG146" s="143">
        <f>IF(N146="zákl. přenesená",J146,0)</f>
        <v>0</v>
      </c>
      <c r="BH146" s="143">
        <f>IF(N146="sníž. přenesená",J146,0)</f>
        <v>0</v>
      </c>
      <c r="BI146" s="143">
        <f>IF(N146="nulová",J146,0)</f>
        <v>0</v>
      </c>
      <c r="BJ146" s="16" t="s">
        <v>85</v>
      </c>
      <c r="BK146" s="143">
        <f>ROUND(I146*H146,2)</f>
        <v>230.48</v>
      </c>
      <c r="BL146" s="16" t="s">
        <v>169</v>
      </c>
      <c r="BM146" s="142" t="s">
        <v>391</v>
      </c>
    </row>
    <row r="147" spans="2:65" s="1" customFormat="1" ht="19.5">
      <c r="B147" s="31"/>
      <c r="D147" s="144" t="s">
        <v>171</v>
      </c>
      <c r="F147" s="145" t="s">
        <v>3870</v>
      </c>
      <c r="I147" s="146"/>
      <c r="L147" s="31"/>
      <c r="M147" s="147"/>
      <c r="T147" s="55"/>
      <c r="AT147" s="16" t="s">
        <v>171</v>
      </c>
      <c r="AU147" s="16" t="s">
        <v>87</v>
      </c>
    </row>
    <row r="148" spans="2:65" s="1" customFormat="1" ht="37.9" customHeight="1">
      <c r="B148" s="31"/>
      <c r="C148" s="131" t="s">
        <v>220</v>
      </c>
      <c r="D148" s="131" t="s">
        <v>164</v>
      </c>
      <c r="E148" s="132" t="s">
        <v>3887</v>
      </c>
      <c r="F148" s="133" t="s">
        <v>3958</v>
      </c>
      <c r="G148" s="134" t="s">
        <v>352</v>
      </c>
      <c r="H148" s="135">
        <v>19.946000000000002</v>
      </c>
      <c r="I148" s="136">
        <v>250</v>
      </c>
      <c r="J148" s="137">
        <f>ROUND(I148*H148,2)</f>
        <v>4986.5</v>
      </c>
      <c r="K148" s="133" t="s">
        <v>1</v>
      </c>
      <c r="L148" s="31"/>
      <c r="M148" s="138" t="s">
        <v>1</v>
      </c>
      <c r="N148" s="139" t="s">
        <v>42</v>
      </c>
      <c r="P148" s="140">
        <f>O148*H148</f>
        <v>0</v>
      </c>
      <c r="Q148" s="140">
        <v>0</v>
      </c>
      <c r="R148" s="140">
        <f>Q148*H148</f>
        <v>0</v>
      </c>
      <c r="S148" s="140">
        <v>0</v>
      </c>
      <c r="T148" s="141">
        <f>S148*H148</f>
        <v>0</v>
      </c>
      <c r="AR148" s="142" t="s">
        <v>169</v>
      </c>
      <c r="AT148" s="142" t="s">
        <v>164</v>
      </c>
      <c r="AU148" s="142" t="s">
        <v>87</v>
      </c>
      <c r="AY148" s="16" t="s">
        <v>161</v>
      </c>
      <c r="BE148" s="143">
        <f>IF(N148="základní",J148,0)</f>
        <v>4986.5</v>
      </c>
      <c r="BF148" s="143">
        <f>IF(N148="snížená",J148,0)</f>
        <v>0</v>
      </c>
      <c r="BG148" s="143">
        <f>IF(N148="zákl. přenesená",J148,0)</f>
        <v>0</v>
      </c>
      <c r="BH148" s="143">
        <f>IF(N148="sníž. přenesená",J148,0)</f>
        <v>0</v>
      </c>
      <c r="BI148" s="143">
        <f>IF(N148="nulová",J148,0)</f>
        <v>0</v>
      </c>
      <c r="BJ148" s="16" t="s">
        <v>85</v>
      </c>
      <c r="BK148" s="143">
        <f>ROUND(I148*H148,2)</f>
        <v>4986.5</v>
      </c>
      <c r="BL148" s="16" t="s">
        <v>169</v>
      </c>
      <c r="BM148" s="142" t="s">
        <v>403</v>
      </c>
    </row>
    <row r="149" spans="2:65" s="1" customFormat="1" ht="19.5">
      <c r="B149" s="31"/>
      <c r="D149" s="144" t="s">
        <v>171</v>
      </c>
      <c r="F149" s="145" t="s">
        <v>3870</v>
      </c>
      <c r="I149" s="146"/>
      <c r="L149" s="31"/>
      <c r="M149" s="147"/>
      <c r="T149" s="55"/>
      <c r="AT149" s="16" t="s">
        <v>171</v>
      </c>
      <c r="AU149" s="16" t="s">
        <v>87</v>
      </c>
    </row>
    <row r="150" spans="2:65" s="1" customFormat="1" ht="37.9" customHeight="1">
      <c r="B150" s="31"/>
      <c r="C150" s="131" t="s">
        <v>225</v>
      </c>
      <c r="D150" s="131" t="s">
        <v>164</v>
      </c>
      <c r="E150" s="132" t="s">
        <v>3889</v>
      </c>
      <c r="F150" s="133" t="s">
        <v>3959</v>
      </c>
      <c r="G150" s="134" t="s">
        <v>167</v>
      </c>
      <c r="H150" s="135">
        <v>20.239000000000001</v>
      </c>
      <c r="I150" s="136">
        <v>156</v>
      </c>
      <c r="J150" s="137">
        <f>ROUND(I150*H150,2)</f>
        <v>3157.28</v>
      </c>
      <c r="K150" s="133" t="s">
        <v>1</v>
      </c>
      <c r="L150" s="31"/>
      <c r="M150" s="138" t="s">
        <v>1</v>
      </c>
      <c r="N150" s="139" t="s">
        <v>42</v>
      </c>
      <c r="P150" s="140">
        <f>O150*H150</f>
        <v>0</v>
      </c>
      <c r="Q150" s="140">
        <v>0</v>
      </c>
      <c r="R150" s="140">
        <f>Q150*H150</f>
        <v>0</v>
      </c>
      <c r="S150" s="140">
        <v>0</v>
      </c>
      <c r="T150" s="141">
        <f>S150*H150</f>
        <v>0</v>
      </c>
      <c r="AR150" s="142" t="s">
        <v>169</v>
      </c>
      <c r="AT150" s="142" t="s">
        <v>164</v>
      </c>
      <c r="AU150" s="142" t="s">
        <v>87</v>
      </c>
      <c r="AY150" s="16" t="s">
        <v>161</v>
      </c>
      <c r="BE150" s="143">
        <f>IF(N150="základní",J150,0)</f>
        <v>3157.28</v>
      </c>
      <c r="BF150" s="143">
        <f>IF(N150="snížená",J150,0)</f>
        <v>0</v>
      </c>
      <c r="BG150" s="143">
        <f>IF(N150="zákl. přenesená",J150,0)</f>
        <v>0</v>
      </c>
      <c r="BH150" s="143">
        <f>IF(N150="sníž. přenesená",J150,0)</f>
        <v>0</v>
      </c>
      <c r="BI150" s="143">
        <f>IF(N150="nulová",J150,0)</f>
        <v>0</v>
      </c>
      <c r="BJ150" s="16" t="s">
        <v>85</v>
      </c>
      <c r="BK150" s="143">
        <f>ROUND(I150*H150,2)</f>
        <v>3157.28</v>
      </c>
      <c r="BL150" s="16" t="s">
        <v>169</v>
      </c>
      <c r="BM150" s="142" t="s">
        <v>424</v>
      </c>
    </row>
    <row r="151" spans="2:65" s="1" customFormat="1" ht="19.5">
      <c r="B151" s="31"/>
      <c r="D151" s="144" t="s">
        <v>171</v>
      </c>
      <c r="F151" s="145" t="s">
        <v>3870</v>
      </c>
      <c r="I151" s="146"/>
      <c r="L151" s="31"/>
      <c r="M151" s="147"/>
      <c r="T151" s="55"/>
      <c r="AT151" s="16" t="s">
        <v>171</v>
      </c>
      <c r="AU151" s="16" t="s">
        <v>87</v>
      </c>
    </row>
    <row r="152" spans="2:65" s="1" customFormat="1" ht="37.9" customHeight="1">
      <c r="B152" s="31"/>
      <c r="C152" s="131" t="s">
        <v>229</v>
      </c>
      <c r="D152" s="131" t="s">
        <v>164</v>
      </c>
      <c r="E152" s="132" t="s">
        <v>3893</v>
      </c>
      <c r="F152" s="133" t="s">
        <v>3960</v>
      </c>
      <c r="G152" s="134" t="s">
        <v>167</v>
      </c>
      <c r="H152" s="135">
        <v>7.8410000000000002</v>
      </c>
      <c r="I152" s="136">
        <v>600</v>
      </c>
      <c r="J152" s="137">
        <f>ROUND(I152*H152,2)</f>
        <v>4704.6000000000004</v>
      </c>
      <c r="K152" s="133" t="s">
        <v>1</v>
      </c>
      <c r="L152" s="31"/>
      <c r="M152" s="138" t="s">
        <v>1</v>
      </c>
      <c r="N152" s="139" t="s">
        <v>42</v>
      </c>
      <c r="P152" s="140">
        <f>O152*H152</f>
        <v>0</v>
      </c>
      <c r="Q152" s="140">
        <v>0</v>
      </c>
      <c r="R152" s="140">
        <f>Q152*H152</f>
        <v>0</v>
      </c>
      <c r="S152" s="140">
        <v>0</v>
      </c>
      <c r="T152" s="141">
        <f>S152*H152</f>
        <v>0</v>
      </c>
      <c r="AR152" s="142" t="s">
        <v>169</v>
      </c>
      <c r="AT152" s="142" t="s">
        <v>164</v>
      </c>
      <c r="AU152" s="142" t="s">
        <v>87</v>
      </c>
      <c r="AY152" s="16" t="s">
        <v>161</v>
      </c>
      <c r="BE152" s="143">
        <f>IF(N152="základní",J152,0)</f>
        <v>4704.6000000000004</v>
      </c>
      <c r="BF152" s="143">
        <f>IF(N152="snížená",J152,0)</f>
        <v>0</v>
      </c>
      <c r="BG152" s="143">
        <f>IF(N152="zákl. přenesená",J152,0)</f>
        <v>0</v>
      </c>
      <c r="BH152" s="143">
        <f>IF(N152="sníž. přenesená",J152,0)</f>
        <v>0</v>
      </c>
      <c r="BI152" s="143">
        <f>IF(N152="nulová",J152,0)</f>
        <v>0</v>
      </c>
      <c r="BJ152" s="16" t="s">
        <v>85</v>
      </c>
      <c r="BK152" s="143">
        <f>ROUND(I152*H152,2)</f>
        <v>4704.6000000000004</v>
      </c>
      <c r="BL152" s="16" t="s">
        <v>169</v>
      </c>
      <c r="BM152" s="142" t="s">
        <v>486</v>
      </c>
    </row>
    <row r="153" spans="2:65" s="1" customFormat="1" ht="29.25">
      <c r="B153" s="31"/>
      <c r="D153" s="144" t="s">
        <v>171</v>
      </c>
      <c r="F153" s="145" t="s">
        <v>3895</v>
      </c>
      <c r="I153" s="146"/>
      <c r="L153" s="31"/>
      <c r="M153" s="147"/>
      <c r="T153" s="55"/>
      <c r="AT153" s="16" t="s">
        <v>171</v>
      </c>
      <c r="AU153" s="16" t="s">
        <v>87</v>
      </c>
    </row>
    <row r="154" spans="2:65" s="1" customFormat="1" ht="24.2" customHeight="1">
      <c r="B154" s="31"/>
      <c r="C154" s="131" t="s">
        <v>234</v>
      </c>
      <c r="D154" s="131" t="s">
        <v>164</v>
      </c>
      <c r="E154" s="132" t="s">
        <v>3896</v>
      </c>
      <c r="F154" s="133" t="s">
        <v>3961</v>
      </c>
      <c r="G154" s="134" t="s">
        <v>352</v>
      </c>
      <c r="H154" s="135">
        <v>15.682</v>
      </c>
      <c r="I154" s="136">
        <v>250</v>
      </c>
      <c r="J154" s="137">
        <f>ROUND(I154*H154,2)</f>
        <v>3920.5</v>
      </c>
      <c r="K154" s="133" t="s">
        <v>1</v>
      </c>
      <c r="L154" s="31"/>
      <c r="M154" s="138" t="s">
        <v>1</v>
      </c>
      <c r="N154" s="139" t="s">
        <v>42</v>
      </c>
      <c r="P154" s="140">
        <f>O154*H154</f>
        <v>0</v>
      </c>
      <c r="Q154" s="140">
        <v>0</v>
      </c>
      <c r="R154" s="140">
        <f>Q154*H154</f>
        <v>0</v>
      </c>
      <c r="S154" s="140">
        <v>0</v>
      </c>
      <c r="T154" s="141">
        <f>S154*H154</f>
        <v>0</v>
      </c>
      <c r="AR154" s="142" t="s">
        <v>169</v>
      </c>
      <c r="AT154" s="142" t="s">
        <v>164</v>
      </c>
      <c r="AU154" s="142" t="s">
        <v>87</v>
      </c>
      <c r="AY154" s="16" t="s">
        <v>161</v>
      </c>
      <c r="BE154" s="143">
        <f>IF(N154="základní",J154,0)</f>
        <v>3920.5</v>
      </c>
      <c r="BF154" s="143">
        <f>IF(N154="snížená",J154,0)</f>
        <v>0</v>
      </c>
      <c r="BG154" s="143">
        <f>IF(N154="zákl. přenesená",J154,0)</f>
        <v>0</v>
      </c>
      <c r="BH154" s="143">
        <f>IF(N154="sníž. přenesená",J154,0)</f>
        <v>0</v>
      </c>
      <c r="BI154" s="143">
        <f>IF(N154="nulová",J154,0)</f>
        <v>0</v>
      </c>
      <c r="BJ154" s="16" t="s">
        <v>85</v>
      </c>
      <c r="BK154" s="143">
        <f>ROUND(I154*H154,2)</f>
        <v>3920.5</v>
      </c>
      <c r="BL154" s="16" t="s">
        <v>169</v>
      </c>
      <c r="BM154" s="142" t="s">
        <v>784</v>
      </c>
    </row>
    <row r="155" spans="2:65" s="1" customFormat="1" ht="29.25">
      <c r="B155" s="31"/>
      <c r="D155" s="144" t="s">
        <v>171</v>
      </c>
      <c r="F155" s="145" t="s">
        <v>3898</v>
      </c>
      <c r="I155" s="146"/>
      <c r="L155" s="31"/>
      <c r="M155" s="147"/>
      <c r="T155" s="55"/>
      <c r="AT155" s="16" t="s">
        <v>171</v>
      </c>
      <c r="AU155" s="16" t="s">
        <v>87</v>
      </c>
    </row>
    <row r="156" spans="2:65" s="1" customFormat="1" ht="37.9" customHeight="1">
      <c r="B156" s="31"/>
      <c r="C156" s="131" t="s">
        <v>8</v>
      </c>
      <c r="D156" s="131" t="s">
        <v>164</v>
      </c>
      <c r="E156" s="132" t="s">
        <v>3899</v>
      </c>
      <c r="F156" s="133" t="s">
        <v>3962</v>
      </c>
      <c r="G156" s="134" t="s">
        <v>175</v>
      </c>
      <c r="H156" s="135">
        <v>21.6</v>
      </c>
      <c r="I156" s="136">
        <v>52.4</v>
      </c>
      <c r="J156" s="137">
        <f>ROUND(I156*H156,2)</f>
        <v>1131.8399999999999</v>
      </c>
      <c r="K156" s="133" t="s">
        <v>1</v>
      </c>
      <c r="L156" s="31"/>
      <c r="M156" s="138" t="s">
        <v>1</v>
      </c>
      <c r="N156" s="139" t="s">
        <v>42</v>
      </c>
      <c r="P156" s="140">
        <f>O156*H156</f>
        <v>0</v>
      </c>
      <c r="Q156" s="140">
        <v>0</v>
      </c>
      <c r="R156" s="140">
        <f>Q156*H156</f>
        <v>0</v>
      </c>
      <c r="S156" s="140">
        <v>0</v>
      </c>
      <c r="T156" s="141">
        <f>S156*H156</f>
        <v>0</v>
      </c>
      <c r="AR156" s="142" t="s">
        <v>169</v>
      </c>
      <c r="AT156" s="142" t="s">
        <v>164</v>
      </c>
      <c r="AU156" s="142" t="s">
        <v>87</v>
      </c>
      <c r="AY156" s="16" t="s">
        <v>161</v>
      </c>
      <c r="BE156" s="143">
        <f>IF(N156="základní",J156,0)</f>
        <v>1131.8399999999999</v>
      </c>
      <c r="BF156" s="143">
        <f>IF(N156="snížená",J156,0)</f>
        <v>0</v>
      </c>
      <c r="BG156" s="143">
        <f>IF(N156="zákl. přenesená",J156,0)</f>
        <v>0</v>
      </c>
      <c r="BH156" s="143">
        <f>IF(N156="sníž. přenesená",J156,0)</f>
        <v>0</v>
      </c>
      <c r="BI156" s="143">
        <f>IF(N156="nulová",J156,0)</f>
        <v>0</v>
      </c>
      <c r="BJ156" s="16" t="s">
        <v>85</v>
      </c>
      <c r="BK156" s="143">
        <f>ROUND(I156*H156,2)</f>
        <v>1131.8399999999999</v>
      </c>
      <c r="BL156" s="16" t="s">
        <v>169</v>
      </c>
      <c r="BM156" s="142" t="s">
        <v>805</v>
      </c>
    </row>
    <row r="157" spans="2:65" s="1" customFormat="1" ht="19.5">
      <c r="B157" s="31"/>
      <c r="D157" s="144" t="s">
        <v>171</v>
      </c>
      <c r="F157" s="145" t="s">
        <v>3870</v>
      </c>
      <c r="I157" s="146"/>
      <c r="L157" s="31"/>
      <c r="M157" s="147"/>
      <c r="T157" s="55"/>
      <c r="AT157" s="16" t="s">
        <v>171</v>
      </c>
      <c r="AU157" s="16" t="s">
        <v>87</v>
      </c>
    </row>
    <row r="158" spans="2:65" s="1" customFormat="1" ht="16.5" customHeight="1">
      <c r="B158" s="31"/>
      <c r="C158" s="131" t="s">
        <v>244</v>
      </c>
      <c r="D158" s="131" t="s">
        <v>164</v>
      </c>
      <c r="E158" s="132" t="s">
        <v>3963</v>
      </c>
      <c r="F158" s="133" t="s">
        <v>3964</v>
      </c>
      <c r="G158" s="134" t="s">
        <v>167</v>
      </c>
      <c r="H158" s="135">
        <v>20.239000000000001</v>
      </c>
      <c r="I158" s="136">
        <v>100</v>
      </c>
      <c r="J158" s="137">
        <f>ROUND(I158*H158,2)</f>
        <v>2023.9</v>
      </c>
      <c r="K158" s="133" t="s">
        <v>1</v>
      </c>
      <c r="L158" s="31"/>
      <c r="M158" s="138" t="s">
        <v>1</v>
      </c>
      <c r="N158" s="139" t="s">
        <v>42</v>
      </c>
      <c r="P158" s="140">
        <f>O158*H158</f>
        <v>0</v>
      </c>
      <c r="Q158" s="140">
        <v>0</v>
      </c>
      <c r="R158" s="140">
        <f>Q158*H158</f>
        <v>0</v>
      </c>
      <c r="S158" s="140">
        <v>0</v>
      </c>
      <c r="T158" s="141">
        <f>S158*H158</f>
        <v>0</v>
      </c>
      <c r="AR158" s="142" t="s">
        <v>169</v>
      </c>
      <c r="AT158" s="142" t="s">
        <v>164</v>
      </c>
      <c r="AU158" s="142" t="s">
        <v>87</v>
      </c>
      <c r="AY158" s="16" t="s">
        <v>161</v>
      </c>
      <c r="BE158" s="143">
        <f>IF(N158="základní",J158,0)</f>
        <v>2023.9</v>
      </c>
      <c r="BF158" s="143">
        <f>IF(N158="snížená",J158,0)</f>
        <v>0</v>
      </c>
      <c r="BG158" s="143">
        <f>IF(N158="zákl. přenesená",J158,0)</f>
        <v>0</v>
      </c>
      <c r="BH158" s="143">
        <f>IF(N158="sníž. přenesená",J158,0)</f>
        <v>0</v>
      </c>
      <c r="BI158" s="143">
        <f>IF(N158="nulová",J158,0)</f>
        <v>0</v>
      </c>
      <c r="BJ158" s="16" t="s">
        <v>85</v>
      </c>
      <c r="BK158" s="143">
        <f>ROUND(I158*H158,2)</f>
        <v>2023.9</v>
      </c>
      <c r="BL158" s="16" t="s">
        <v>169</v>
      </c>
      <c r="BM158" s="142" t="s">
        <v>833</v>
      </c>
    </row>
    <row r="159" spans="2:65" s="1" customFormat="1" ht="19.5">
      <c r="B159" s="31"/>
      <c r="D159" s="144" t="s">
        <v>171</v>
      </c>
      <c r="F159" s="145" t="s">
        <v>3870</v>
      </c>
      <c r="I159" s="146"/>
      <c r="L159" s="31"/>
      <c r="M159" s="147"/>
      <c r="T159" s="55"/>
      <c r="AT159" s="16" t="s">
        <v>171</v>
      </c>
      <c r="AU159" s="16" t="s">
        <v>87</v>
      </c>
    </row>
    <row r="160" spans="2:65" s="11" customFormat="1" ht="22.9" customHeight="1">
      <c r="B160" s="119"/>
      <c r="D160" s="120" t="s">
        <v>76</v>
      </c>
      <c r="E160" s="129" t="s">
        <v>169</v>
      </c>
      <c r="F160" s="129" t="s">
        <v>839</v>
      </c>
      <c r="I160" s="122"/>
      <c r="J160" s="130">
        <f>BK160</f>
        <v>5572.8</v>
      </c>
      <c r="L160" s="119"/>
      <c r="M160" s="124"/>
      <c r="P160" s="125">
        <f>SUM(P161:P162)</f>
        <v>0</v>
      </c>
      <c r="R160" s="125">
        <f>SUM(R161:R162)</f>
        <v>0</v>
      </c>
      <c r="T160" s="126">
        <f>SUM(T161:T162)</f>
        <v>0</v>
      </c>
      <c r="AR160" s="120" t="s">
        <v>85</v>
      </c>
      <c r="AT160" s="127" t="s">
        <v>76</v>
      </c>
      <c r="AU160" s="127" t="s">
        <v>85</v>
      </c>
      <c r="AY160" s="120" t="s">
        <v>161</v>
      </c>
      <c r="BK160" s="128">
        <f>SUM(BK161:BK162)</f>
        <v>5572.8</v>
      </c>
    </row>
    <row r="161" spans="2:65" s="1" customFormat="1" ht="37.9" customHeight="1">
      <c r="B161" s="31"/>
      <c r="C161" s="131" t="s">
        <v>249</v>
      </c>
      <c r="D161" s="131" t="s">
        <v>164</v>
      </c>
      <c r="E161" s="132" t="s">
        <v>3905</v>
      </c>
      <c r="F161" s="133" t="s">
        <v>3965</v>
      </c>
      <c r="G161" s="134" t="s">
        <v>167</v>
      </c>
      <c r="H161" s="135">
        <v>3.24</v>
      </c>
      <c r="I161" s="136">
        <v>1720</v>
      </c>
      <c r="J161" s="137">
        <f>ROUND(I161*H161,2)</f>
        <v>5572.8</v>
      </c>
      <c r="K161" s="133" t="s">
        <v>1</v>
      </c>
      <c r="L161" s="31"/>
      <c r="M161" s="138" t="s">
        <v>1</v>
      </c>
      <c r="N161" s="139" t="s">
        <v>42</v>
      </c>
      <c r="P161" s="140">
        <f>O161*H161</f>
        <v>0</v>
      </c>
      <c r="Q161" s="140">
        <v>0</v>
      </c>
      <c r="R161" s="140">
        <f>Q161*H161</f>
        <v>0</v>
      </c>
      <c r="S161" s="140">
        <v>0</v>
      </c>
      <c r="T161" s="141">
        <f>S161*H161</f>
        <v>0</v>
      </c>
      <c r="AR161" s="142" t="s">
        <v>169</v>
      </c>
      <c r="AT161" s="142" t="s">
        <v>164</v>
      </c>
      <c r="AU161" s="142" t="s">
        <v>87</v>
      </c>
      <c r="AY161" s="16" t="s">
        <v>161</v>
      </c>
      <c r="BE161" s="143">
        <f>IF(N161="základní",J161,0)</f>
        <v>5572.8</v>
      </c>
      <c r="BF161" s="143">
        <f>IF(N161="snížená",J161,0)</f>
        <v>0</v>
      </c>
      <c r="BG161" s="143">
        <f>IF(N161="zákl. přenesená",J161,0)</f>
        <v>0</v>
      </c>
      <c r="BH161" s="143">
        <f>IF(N161="sníž. přenesená",J161,0)</f>
        <v>0</v>
      </c>
      <c r="BI161" s="143">
        <f>IF(N161="nulová",J161,0)</f>
        <v>0</v>
      </c>
      <c r="BJ161" s="16" t="s">
        <v>85</v>
      </c>
      <c r="BK161" s="143">
        <f>ROUND(I161*H161,2)</f>
        <v>5572.8</v>
      </c>
      <c r="BL161" s="16" t="s">
        <v>169</v>
      </c>
      <c r="BM161" s="142" t="s">
        <v>860</v>
      </c>
    </row>
    <row r="162" spans="2:65" s="1" customFormat="1" ht="19.5">
      <c r="B162" s="31"/>
      <c r="D162" s="144" t="s">
        <v>171</v>
      </c>
      <c r="F162" s="145" t="s">
        <v>3870</v>
      </c>
      <c r="I162" s="146"/>
      <c r="L162" s="31"/>
      <c r="M162" s="147"/>
      <c r="T162" s="55"/>
      <c r="AT162" s="16" t="s">
        <v>171</v>
      </c>
      <c r="AU162" s="16" t="s">
        <v>87</v>
      </c>
    </row>
    <row r="163" spans="2:65" s="11" customFormat="1" ht="22.9" customHeight="1">
      <c r="B163" s="119"/>
      <c r="D163" s="120" t="s">
        <v>76</v>
      </c>
      <c r="E163" s="129" t="s">
        <v>190</v>
      </c>
      <c r="F163" s="129" t="s">
        <v>3749</v>
      </c>
      <c r="I163" s="122"/>
      <c r="J163" s="130">
        <f>BK163</f>
        <v>65400</v>
      </c>
      <c r="L163" s="119"/>
      <c r="M163" s="124"/>
      <c r="P163" s="125">
        <f>SUM(P164:P167)</f>
        <v>0</v>
      </c>
      <c r="R163" s="125">
        <f>SUM(R164:R167)</f>
        <v>0</v>
      </c>
      <c r="T163" s="126">
        <f>SUM(T164:T167)</f>
        <v>0</v>
      </c>
      <c r="AR163" s="120" t="s">
        <v>85</v>
      </c>
      <c r="AT163" s="127" t="s">
        <v>76</v>
      </c>
      <c r="AU163" s="127" t="s">
        <v>85</v>
      </c>
      <c r="AY163" s="120" t="s">
        <v>161</v>
      </c>
      <c r="BK163" s="128">
        <f>SUM(BK164:BK167)</f>
        <v>65400</v>
      </c>
    </row>
    <row r="164" spans="2:65" s="1" customFormat="1" ht="55.5" customHeight="1">
      <c r="B164" s="31"/>
      <c r="C164" s="131" t="s">
        <v>255</v>
      </c>
      <c r="D164" s="131" t="s">
        <v>164</v>
      </c>
      <c r="E164" s="132" t="s">
        <v>3907</v>
      </c>
      <c r="F164" s="133" t="s">
        <v>3966</v>
      </c>
      <c r="G164" s="134" t="s">
        <v>207</v>
      </c>
      <c r="H164" s="135">
        <v>15</v>
      </c>
      <c r="I164" s="136">
        <v>3800</v>
      </c>
      <c r="J164" s="137">
        <f>ROUND(I164*H164,2)</f>
        <v>57000</v>
      </c>
      <c r="K164" s="133" t="s">
        <v>1</v>
      </c>
      <c r="L164" s="31"/>
      <c r="M164" s="138" t="s">
        <v>1</v>
      </c>
      <c r="N164" s="139" t="s">
        <v>42</v>
      </c>
      <c r="P164" s="140">
        <f>O164*H164</f>
        <v>0</v>
      </c>
      <c r="Q164" s="140">
        <v>0</v>
      </c>
      <c r="R164" s="140">
        <f>Q164*H164</f>
        <v>0</v>
      </c>
      <c r="S164" s="140">
        <v>0</v>
      </c>
      <c r="T164" s="141">
        <f>S164*H164</f>
        <v>0</v>
      </c>
      <c r="AR164" s="142" t="s">
        <v>169</v>
      </c>
      <c r="AT164" s="142" t="s">
        <v>164</v>
      </c>
      <c r="AU164" s="142" t="s">
        <v>87</v>
      </c>
      <c r="AY164" s="16" t="s">
        <v>161</v>
      </c>
      <c r="BE164" s="143">
        <f>IF(N164="základní",J164,0)</f>
        <v>57000</v>
      </c>
      <c r="BF164" s="143">
        <f>IF(N164="snížená",J164,0)</f>
        <v>0</v>
      </c>
      <c r="BG164" s="143">
        <f>IF(N164="zákl. přenesená",J164,0)</f>
        <v>0</v>
      </c>
      <c r="BH164" s="143">
        <f>IF(N164="sníž. přenesená",J164,0)</f>
        <v>0</v>
      </c>
      <c r="BI164" s="143">
        <f>IF(N164="nulová",J164,0)</f>
        <v>0</v>
      </c>
      <c r="BJ164" s="16" t="s">
        <v>85</v>
      </c>
      <c r="BK164" s="143">
        <f>ROUND(I164*H164,2)</f>
        <v>57000</v>
      </c>
      <c r="BL164" s="16" t="s">
        <v>169</v>
      </c>
      <c r="BM164" s="142" t="s">
        <v>904</v>
      </c>
    </row>
    <row r="165" spans="2:65" s="1" customFormat="1" ht="39">
      <c r="B165" s="31"/>
      <c r="D165" s="144" t="s">
        <v>171</v>
      </c>
      <c r="F165" s="145" t="s">
        <v>3909</v>
      </c>
      <c r="I165" s="146"/>
      <c r="L165" s="31"/>
      <c r="M165" s="147"/>
      <c r="T165" s="55"/>
      <c r="AT165" s="16" t="s">
        <v>171</v>
      </c>
      <c r="AU165" s="16" t="s">
        <v>87</v>
      </c>
    </row>
    <row r="166" spans="2:65" s="1" customFormat="1" ht="55.5" customHeight="1">
      <c r="B166" s="31"/>
      <c r="C166" s="131" t="s">
        <v>260</v>
      </c>
      <c r="D166" s="131" t="s">
        <v>164</v>
      </c>
      <c r="E166" s="132" t="s">
        <v>3910</v>
      </c>
      <c r="F166" s="133" t="s">
        <v>3967</v>
      </c>
      <c r="G166" s="134" t="s">
        <v>207</v>
      </c>
      <c r="H166" s="135">
        <v>12</v>
      </c>
      <c r="I166" s="136">
        <v>700</v>
      </c>
      <c r="J166" s="137">
        <f>ROUND(I166*H166,2)</f>
        <v>8400</v>
      </c>
      <c r="K166" s="133" t="s">
        <v>1</v>
      </c>
      <c r="L166" s="31"/>
      <c r="M166" s="138" t="s">
        <v>1</v>
      </c>
      <c r="N166" s="139" t="s">
        <v>42</v>
      </c>
      <c r="P166" s="140">
        <f>O166*H166</f>
        <v>0</v>
      </c>
      <c r="Q166" s="140">
        <v>0</v>
      </c>
      <c r="R166" s="140">
        <f>Q166*H166</f>
        <v>0</v>
      </c>
      <c r="S166" s="140">
        <v>0</v>
      </c>
      <c r="T166" s="141">
        <f>S166*H166</f>
        <v>0</v>
      </c>
      <c r="AR166" s="142" t="s">
        <v>169</v>
      </c>
      <c r="AT166" s="142" t="s">
        <v>164</v>
      </c>
      <c r="AU166" s="142" t="s">
        <v>87</v>
      </c>
      <c r="AY166" s="16" t="s">
        <v>161</v>
      </c>
      <c r="BE166" s="143">
        <f>IF(N166="základní",J166,0)</f>
        <v>8400</v>
      </c>
      <c r="BF166" s="143">
        <f>IF(N166="snížená",J166,0)</f>
        <v>0</v>
      </c>
      <c r="BG166" s="143">
        <f>IF(N166="zákl. přenesená",J166,0)</f>
        <v>0</v>
      </c>
      <c r="BH166" s="143">
        <f>IF(N166="sníž. přenesená",J166,0)</f>
        <v>0</v>
      </c>
      <c r="BI166" s="143">
        <f>IF(N166="nulová",J166,0)</f>
        <v>0</v>
      </c>
      <c r="BJ166" s="16" t="s">
        <v>85</v>
      </c>
      <c r="BK166" s="143">
        <f>ROUND(I166*H166,2)</f>
        <v>8400</v>
      </c>
      <c r="BL166" s="16" t="s">
        <v>169</v>
      </c>
      <c r="BM166" s="142" t="s">
        <v>936</v>
      </c>
    </row>
    <row r="167" spans="2:65" s="1" customFormat="1" ht="39">
      <c r="B167" s="31"/>
      <c r="D167" s="144" t="s">
        <v>171</v>
      </c>
      <c r="F167" s="145" t="s">
        <v>3909</v>
      </c>
      <c r="I167" s="146"/>
      <c r="L167" s="31"/>
      <c r="M167" s="147"/>
      <c r="T167" s="55"/>
      <c r="AT167" s="16" t="s">
        <v>171</v>
      </c>
      <c r="AU167" s="16" t="s">
        <v>87</v>
      </c>
    </row>
    <row r="168" spans="2:65" s="11" customFormat="1" ht="22.9" customHeight="1">
      <c r="B168" s="119"/>
      <c r="D168" s="120" t="s">
        <v>76</v>
      </c>
      <c r="E168" s="129" t="s">
        <v>204</v>
      </c>
      <c r="F168" s="129" t="s">
        <v>1220</v>
      </c>
      <c r="I168" s="122"/>
      <c r="J168" s="130">
        <f>BK168</f>
        <v>17414.810000000001</v>
      </c>
      <c r="L168" s="119"/>
      <c r="M168" s="124"/>
      <c r="P168" s="125">
        <f>SUM(P169:P184)</f>
        <v>0</v>
      </c>
      <c r="R168" s="125">
        <f>SUM(R169:R184)</f>
        <v>0</v>
      </c>
      <c r="T168" s="126">
        <f>SUM(T169:T184)</f>
        <v>0</v>
      </c>
      <c r="AR168" s="120" t="s">
        <v>85</v>
      </c>
      <c r="AT168" s="127" t="s">
        <v>76</v>
      </c>
      <c r="AU168" s="127" t="s">
        <v>85</v>
      </c>
      <c r="AY168" s="120" t="s">
        <v>161</v>
      </c>
      <c r="BK168" s="128">
        <f>SUM(BK169:BK184)</f>
        <v>17414.810000000001</v>
      </c>
    </row>
    <row r="169" spans="2:65" s="1" customFormat="1" ht="16.5" customHeight="1">
      <c r="B169" s="31"/>
      <c r="C169" s="131" t="s">
        <v>264</v>
      </c>
      <c r="D169" s="131" t="s">
        <v>164</v>
      </c>
      <c r="E169" s="132" t="s">
        <v>3968</v>
      </c>
      <c r="F169" s="133" t="s">
        <v>3969</v>
      </c>
      <c r="G169" s="134" t="s">
        <v>267</v>
      </c>
      <c r="H169" s="135">
        <v>2</v>
      </c>
      <c r="I169" s="136">
        <v>178</v>
      </c>
      <c r="J169" s="137">
        <f>ROUND(I169*H169,2)</f>
        <v>356</v>
      </c>
      <c r="K169" s="133" t="s">
        <v>1</v>
      </c>
      <c r="L169" s="31"/>
      <c r="M169" s="138" t="s">
        <v>1</v>
      </c>
      <c r="N169" s="139" t="s">
        <v>42</v>
      </c>
      <c r="P169" s="140">
        <f>O169*H169</f>
        <v>0</v>
      </c>
      <c r="Q169" s="140">
        <v>0</v>
      </c>
      <c r="R169" s="140">
        <f>Q169*H169</f>
        <v>0</v>
      </c>
      <c r="S169" s="140">
        <v>0</v>
      </c>
      <c r="T169" s="141">
        <f>S169*H169</f>
        <v>0</v>
      </c>
      <c r="AR169" s="142" t="s">
        <v>244</v>
      </c>
      <c r="AT169" s="142" t="s">
        <v>164</v>
      </c>
      <c r="AU169" s="142" t="s">
        <v>87</v>
      </c>
      <c r="AY169" s="16" t="s">
        <v>161</v>
      </c>
      <c r="BE169" s="143">
        <f>IF(N169="základní",J169,0)</f>
        <v>356</v>
      </c>
      <c r="BF169" s="143">
        <f>IF(N169="snížená",J169,0)</f>
        <v>0</v>
      </c>
      <c r="BG169" s="143">
        <f>IF(N169="zákl. přenesená",J169,0)</f>
        <v>0</v>
      </c>
      <c r="BH169" s="143">
        <f>IF(N169="sníž. přenesená",J169,0)</f>
        <v>0</v>
      </c>
      <c r="BI169" s="143">
        <f>IF(N169="nulová",J169,0)</f>
        <v>0</v>
      </c>
      <c r="BJ169" s="16" t="s">
        <v>85</v>
      </c>
      <c r="BK169" s="143">
        <f>ROUND(I169*H169,2)</f>
        <v>356</v>
      </c>
      <c r="BL169" s="16" t="s">
        <v>244</v>
      </c>
      <c r="BM169" s="142" t="s">
        <v>975</v>
      </c>
    </row>
    <row r="170" spans="2:65" s="1" customFormat="1" ht="39">
      <c r="B170" s="31"/>
      <c r="D170" s="144" t="s">
        <v>171</v>
      </c>
      <c r="F170" s="145" t="s">
        <v>3970</v>
      </c>
      <c r="I170" s="146"/>
      <c r="L170" s="31"/>
      <c r="M170" s="147"/>
      <c r="T170" s="55"/>
      <c r="AT170" s="16" t="s">
        <v>171</v>
      </c>
      <c r="AU170" s="16" t="s">
        <v>87</v>
      </c>
    </row>
    <row r="171" spans="2:65" s="1" customFormat="1" ht="37.9" customHeight="1">
      <c r="B171" s="31"/>
      <c r="C171" s="131" t="s">
        <v>7</v>
      </c>
      <c r="D171" s="131" t="s">
        <v>164</v>
      </c>
      <c r="E171" s="132" t="s">
        <v>3971</v>
      </c>
      <c r="F171" s="133" t="s">
        <v>3972</v>
      </c>
      <c r="G171" s="134" t="s">
        <v>207</v>
      </c>
      <c r="H171" s="135">
        <v>27</v>
      </c>
      <c r="I171" s="136">
        <v>118</v>
      </c>
      <c r="J171" s="137">
        <f>ROUND(I171*H171,2)</f>
        <v>3186</v>
      </c>
      <c r="K171" s="133" t="s">
        <v>1</v>
      </c>
      <c r="L171" s="31"/>
      <c r="M171" s="138" t="s">
        <v>1</v>
      </c>
      <c r="N171" s="139" t="s">
        <v>42</v>
      </c>
      <c r="P171" s="140">
        <f>O171*H171</f>
        <v>0</v>
      </c>
      <c r="Q171" s="140">
        <v>0</v>
      </c>
      <c r="R171" s="140">
        <f>Q171*H171</f>
        <v>0</v>
      </c>
      <c r="S171" s="140">
        <v>0</v>
      </c>
      <c r="T171" s="141">
        <f>S171*H171</f>
        <v>0</v>
      </c>
      <c r="AR171" s="142" t="s">
        <v>244</v>
      </c>
      <c r="AT171" s="142" t="s">
        <v>164</v>
      </c>
      <c r="AU171" s="142" t="s">
        <v>87</v>
      </c>
      <c r="AY171" s="16" t="s">
        <v>161</v>
      </c>
      <c r="BE171" s="143">
        <f>IF(N171="základní",J171,0)</f>
        <v>3186</v>
      </c>
      <c r="BF171" s="143">
        <f>IF(N171="snížená",J171,0)</f>
        <v>0</v>
      </c>
      <c r="BG171" s="143">
        <f>IF(N171="zákl. přenesená",J171,0)</f>
        <v>0</v>
      </c>
      <c r="BH171" s="143">
        <f>IF(N171="sníž. přenesená",J171,0)</f>
        <v>0</v>
      </c>
      <c r="BI171" s="143">
        <f>IF(N171="nulová",J171,0)</f>
        <v>0</v>
      </c>
      <c r="BJ171" s="16" t="s">
        <v>85</v>
      </c>
      <c r="BK171" s="143">
        <f>ROUND(I171*H171,2)</f>
        <v>3186</v>
      </c>
      <c r="BL171" s="16" t="s">
        <v>244</v>
      </c>
      <c r="BM171" s="142" t="s">
        <v>994</v>
      </c>
    </row>
    <row r="172" spans="2:65" s="1" customFormat="1" ht="39">
      <c r="B172" s="31"/>
      <c r="D172" s="144" t="s">
        <v>171</v>
      </c>
      <c r="F172" s="145" t="s">
        <v>3917</v>
      </c>
      <c r="I172" s="146"/>
      <c r="L172" s="31"/>
      <c r="M172" s="147"/>
      <c r="T172" s="55"/>
      <c r="AT172" s="16" t="s">
        <v>171</v>
      </c>
      <c r="AU172" s="16" t="s">
        <v>87</v>
      </c>
    </row>
    <row r="173" spans="2:65" s="1" customFormat="1" ht="37.9" customHeight="1">
      <c r="B173" s="31"/>
      <c r="C173" s="173" t="s">
        <v>274</v>
      </c>
      <c r="D173" s="173" t="s">
        <v>614</v>
      </c>
      <c r="E173" s="174" t="s">
        <v>3973</v>
      </c>
      <c r="F173" s="175" t="s">
        <v>3974</v>
      </c>
      <c r="G173" s="176" t="s">
        <v>207</v>
      </c>
      <c r="H173" s="177">
        <v>32.4</v>
      </c>
      <c r="I173" s="136">
        <v>98</v>
      </c>
      <c r="J173" s="178">
        <f>ROUND(I173*H173,2)</f>
        <v>3175.2</v>
      </c>
      <c r="K173" s="175" t="s">
        <v>1</v>
      </c>
      <c r="L173" s="179"/>
      <c r="M173" s="180" t="s">
        <v>1</v>
      </c>
      <c r="N173" s="181" t="s">
        <v>42</v>
      </c>
      <c r="P173" s="140">
        <f>O173*H173</f>
        <v>0</v>
      </c>
      <c r="Q173" s="140">
        <v>0</v>
      </c>
      <c r="R173" s="140">
        <f>Q173*H173</f>
        <v>0</v>
      </c>
      <c r="S173" s="140">
        <v>0</v>
      </c>
      <c r="T173" s="141">
        <f>S173*H173</f>
        <v>0</v>
      </c>
      <c r="AR173" s="142" t="s">
        <v>317</v>
      </c>
      <c r="AT173" s="142" t="s">
        <v>614</v>
      </c>
      <c r="AU173" s="142" t="s">
        <v>87</v>
      </c>
      <c r="AY173" s="16" t="s">
        <v>161</v>
      </c>
      <c r="BE173" s="143">
        <f>IF(N173="základní",J173,0)</f>
        <v>3175.2</v>
      </c>
      <c r="BF173" s="143">
        <f>IF(N173="snížená",J173,0)</f>
        <v>0</v>
      </c>
      <c r="BG173" s="143">
        <f>IF(N173="zákl. přenesená",J173,0)</f>
        <v>0</v>
      </c>
      <c r="BH173" s="143">
        <f>IF(N173="sníž. přenesená",J173,0)</f>
        <v>0</v>
      </c>
      <c r="BI173" s="143">
        <f>IF(N173="nulová",J173,0)</f>
        <v>0</v>
      </c>
      <c r="BJ173" s="16" t="s">
        <v>85</v>
      </c>
      <c r="BK173" s="143">
        <f>ROUND(I173*H173,2)</f>
        <v>3175.2</v>
      </c>
      <c r="BL173" s="16" t="s">
        <v>244</v>
      </c>
      <c r="BM173" s="142" t="s">
        <v>1026</v>
      </c>
    </row>
    <row r="174" spans="2:65" s="1" customFormat="1" ht="58.5">
      <c r="B174" s="31"/>
      <c r="D174" s="144" t="s">
        <v>171</v>
      </c>
      <c r="F174" s="145" t="s">
        <v>3920</v>
      </c>
      <c r="I174" s="146"/>
      <c r="L174" s="31"/>
      <c r="M174" s="147"/>
      <c r="T174" s="55"/>
      <c r="AT174" s="16" t="s">
        <v>171</v>
      </c>
      <c r="AU174" s="16" t="s">
        <v>87</v>
      </c>
    </row>
    <row r="175" spans="2:65" s="1" customFormat="1" ht="21.75" customHeight="1">
      <c r="B175" s="31"/>
      <c r="C175" s="131" t="s">
        <v>278</v>
      </c>
      <c r="D175" s="131" t="s">
        <v>164</v>
      </c>
      <c r="E175" s="132" t="s">
        <v>3921</v>
      </c>
      <c r="F175" s="133" t="s">
        <v>3975</v>
      </c>
      <c r="G175" s="134" t="s">
        <v>207</v>
      </c>
      <c r="H175" s="135">
        <v>27</v>
      </c>
      <c r="I175" s="136">
        <v>150</v>
      </c>
      <c r="J175" s="137">
        <f>ROUND(I175*H175,2)</f>
        <v>4050</v>
      </c>
      <c r="K175" s="133" t="s">
        <v>1</v>
      </c>
      <c r="L175" s="31"/>
      <c r="M175" s="138" t="s">
        <v>1</v>
      </c>
      <c r="N175" s="139" t="s">
        <v>42</v>
      </c>
      <c r="P175" s="140">
        <f>O175*H175</f>
        <v>0</v>
      </c>
      <c r="Q175" s="140">
        <v>0</v>
      </c>
      <c r="R175" s="140">
        <f>Q175*H175</f>
        <v>0</v>
      </c>
      <c r="S175" s="140">
        <v>0</v>
      </c>
      <c r="T175" s="141">
        <f>S175*H175</f>
        <v>0</v>
      </c>
      <c r="AR175" s="142" t="s">
        <v>244</v>
      </c>
      <c r="AT175" s="142" t="s">
        <v>164</v>
      </c>
      <c r="AU175" s="142" t="s">
        <v>87</v>
      </c>
      <c r="AY175" s="16" t="s">
        <v>161</v>
      </c>
      <c r="BE175" s="143">
        <f>IF(N175="základní",J175,0)</f>
        <v>4050</v>
      </c>
      <c r="BF175" s="143">
        <f>IF(N175="snížená",J175,0)</f>
        <v>0</v>
      </c>
      <c r="BG175" s="143">
        <f>IF(N175="zákl. přenesená",J175,0)</f>
        <v>0</v>
      </c>
      <c r="BH175" s="143">
        <f>IF(N175="sníž. přenesená",J175,0)</f>
        <v>0</v>
      </c>
      <c r="BI175" s="143">
        <f>IF(N175="nulová",J175,0)</f>
        <v>0</v>
      </c>
      <c r="BJ175" s="16" t="s">
        <v>85</v>
      </c>
      <c r="BK175" s="143">
        <f>ROUND(I175*H175,2)</f>
        <v>4050</v>
      </c>
      <c r="BL175" s="16" t="s">
        <v>244</v>
      </c>
      <c r="BM175" s="142" t="s">
        <v>1043</v>
      </c>
    </row>
    <row r="176" spans="2:65" s="1" customFormat="1" ht="29.25">
      <c r="B176" s="31"/>
      <c r="D176" s="144" t="s">
        <v>171</v>
      </c>
      <c r="F176" s="145" t="s">
        <v>3923</v>
      </c>
      <c r="I176" s="146"/>
      <c r="L176" s="31"/>
      <c r="M176" s="147"/>
      <c r="T176" s="55"/>
      <c r="AT176" s="16" t="s">
        <v>171</v>
      </c>
      <c r="AU176" s="16" t="s">
        <v>87</v>
      </c>
    </row>
    <row r="177" spans="2:65" s="1" customFormat="1" ht="16.5" customHeight="1">
      <c r="B177" s="31"/>
      <c r="C177" s="131" t="s">
        <v>282</v>
      </c>
      <c r="D177" s="131" t="s">
        <v>164</v>
      </c>
      <c r="E177" s="132" t="s">
        <v>3928</v>
      </c>
      <c r="F177" s="133" t="s">
        <v>3976</v>
      </c>
      <c r="G177" s="134" t="s">
        <v>207</v>
      </c>
      <c r="H177" s="135">
        <v>2.8</v>
      </c>
      <c r="I177" s="136">
        <v>600</v>
      </c>
      <c r="J177" s="137">
        <f>ROUND(I177*H177,2)</f>
        <v>1680</v>
      </c>
      <c r="K177" s="133" t="s">
        <v>1</v>
      </c>
      <c r="L177" s="31"/>
      <c r="M177" s="138" t="s">
        <v>1</v>
      </c>
      <c r="N177" s="139" t="s">
        <v>42</v>
      </c>
      <c r="P177" s="140">
        <f>O177*H177</f>
        <v>0</v>
      </c>
      <c r="Q177" s="140">
        <v>0</v>
      </c>
      <c r="R177" s="140">
        <f>Q177*H177</f>
        <v>0</v>
      </c>
      <c r="S177" s="140">
        <v>0</v>
      </c>
      <c r="T177" s="141">
        <f>S177*H177</f>
        <v>0</v>
      </c>
      <c r="AR177" s="142" t="s">
        <v>244</v>
      </c>
      <c r="AT177" s="142" t="s">
        <v>164</v>
      </c>
      <c r="AU177" s="142" t="s">
        <v>87</v>
      </c>
      <c r="AY177" s="16" t="s">
        <v>161</v>
      </c>
      <c r="BE177" s="143">
        <f>IF(N177="základní",J177,0)</f>
        <v>1680</v>
      </c>
      <c r="BF177" s="143">
        <f>IF(N177="snížená",J177,0)</f>
        <v>0</v>
      </c>
      <c r="BG177" s="143">
        <f>IF(N177="zákl. přenesená",J177,0)</f>
        <v>0</v>
      </c>
      <c r="BH177" s="143">
        <f>IF(N177="sníž. přenesená",J177,0)</f>
        <v>0</v>
      </c>
      <c r="BI177" s="143">
        <f>IF(N177="nulová",J177,0)</f>
        <v>0</v>
      </c>
      <c r="BJ177" s="16" t="s">
        <v>85</v>
      </c>
      <c r="BK177" s="143">
        <f>ROUND(I177*H177,2)</f>
        <v>1680</v>
      </c>
      <c r="BL177" s="16" t="s">
        <v>244</v>
      </c>
      <c r="BM177" s="142" t="s">
        <v>1089</v>
      </c>
    </row>
    <row r="178" spans="2:65" s="1" customFormat="1" ht="58.5">
      <c r="B178" s="31"/>
      <c r="D178" s="144" t="s">
        <v>171</v>
      </c>
      <c r="F178" s="145" t="s">
        <v>3977</v>
      </c>
      <c r="I178" s="146"/>
      <c r="L178" s="31"/>
      <c r="M178" s="147"/>
      <c r="T178" s="55"/>
      <c r="AT178" s="16" t="s">
        <v>171</v>
      </c>
      <c r="AU178" s="16" t="s">
        <v>87</v>
      </c>
    </row>
    <row r="179" spans="2:65" s="1" customFormat="1" ht="24.2" customHeight="1">
      <c r="B179" s="31"/>
      <c r="C179" s="131" t="s">
        <v>286</v>
      </c>
      <c r="D179" s="131" t="s">
        <v>164</v>
      </c>
      <c r="E179" s="132" t="s">
        <v>3978</v>
      </c>
      <c r="F179" s="133" t="s">
        <v>3979</v>
      </c>
      <c r="G179" s="134" t="s">
        <v>267</v>
      </c>
      <c r="H179" s="135">
        <v>1</v>
      </c>
      <c r="I179" s="136">
        <v>2850</v>
      </c>
      <c r="J179" s="137">
        <f>ROUND(I179*H179,2)</f>
        <v>2850</v>
      </c>
      <c r="K179" s="133" t="s">
        <v>1</v>
      </c>
      <c r="L179" s="31"/>
      <c r="M179" s="138" t="s">
        <v>1</v>
      </c>
      <c r="N179" s="139" t="s">
        <v>42</v>
      </c>
      <c r="P179" s="140">
        <f>O179*H179</f>
        <v>0</v>
      </c>
      <c r="Q179" s="140">
        <v>0</v>
      </c>
      <c r="R179" s="140">
        <f>Q179*H179</f>
        <v>0</v>
      </c>
      <c r="S179" s="140">
        <v>0</v>
      </c>
      <c r="T179" s="141">
        <f>S179*H179</f>
        <v>0</v>
      </c>
      <c r="AR179" s="142" t="s">
        <v>244</v>
      </c>
      <c r="AT179" s="142" t="s">
        <v>164</v>
      </c>
      <c r="AU179" s="142" t="s">
        <v>87</v>
      </c>
      <c r="AY179" s="16" t="s">
        <v>161</v>
      </c>
      <c r="BE179" s="143">
        <f>IF(N179="základní",J179,0)</f>
        <v>2850</v>
      </c>
      <c r="BF179" s="143">
        <f>IF(N179="snížená",J179,0)</f>
        <v>0</v>
      </c>
      <c r="BG179" s="143">
        <f>IF(N179="zákl. přenesená",J179,0)</f>
        <v>0</v>
      </c>
      <c r="BH179" s="143">
        <f>IF(N179="sníž. přenesená",J179,0)</f>
        <v>0</v>
      </c>
      <c r="BI179" s="143">
        <f>IF(N179="nulová",J179,0)</f>
        <v>0</v>
      </c>
      <c r="BJ179" s="16" t="s">
        <v>85</v>
      </c>
      <c r="BK179" s="143">
        <f>ROUND(I179*H179,2)</f>
        <v>2850</v>
      </c>
      <c r="BL179" s="16" t="s">
        <v>244</v>
      </c>
      <c r="BM179" s="142" t="s">
        <v>1120</v>
      </c>
    </row>
    <row r="180" spans="2:65" s="1" customFormat="1" ht="97.5">
      <c r="B180" s="31"/>
      <c r="D180" s="144" t="s">
        <v>171</v>
      </c>
      <c r="F180" s="145" t="s">
        <v>3980</v>
      </c>
      <c r="I180" s="146"/>
      <c r="L180" s="31"/>
      <c r="M180" s="147"/>
      <c r="T180" s="55"/>
      <c r="AT180" s="16" t="s">
        <v>171</v>
      </c>
      <c r="AU180" s="16" t="s">
        <v>87</v>
      </c>
    </row>
    <row r="181" spans="2:65" s="1" customFormat="1" ht="24.2" customHeight="1">
      <c r="B181" s="31"/>
      <c r="C181" s="131" t="s">
        <v>290</v>
      </c>
      <c r="D181" s="131" t="s">
        <v>164</v>
      </c>
      <c r="E181" s="132" t="s">
        <v>3931</v>
      </c>
      <c r="F181" s="133" t="s">
        <v>3981</v>
      </c>
      <c r="G181" s="134" t="s">
        <v>207</v>
      </c>
      <c r="H181" s="135">
        <v>29.7</v>
      </c>
      <c r="I181" s="136">
        <v>54.5</v>
      </c>
      <c r="J181" s="137">
        <f>ROUND(I181*H181,2)</f>
        <v>1618.65</v>
      </c>
      <c r="K181" s="133" t="s">
        <v>1</v>
      </c>
      <c r="L181" s="31"/>
      <c r="M181" s="138" t="s">
        <v>1</v>
      </c>
      <c r="N181" s="139" t="s">
        <v>42</v>
      </c>
      <c r="P181" s="140">
        <f>O181*H181</f>
        <v>0</v>
      </c>
      <c r="Q181" s="140">
        <v>0</v>
      </c>
      <c r="R181" s="140">
        <f>Q181*H181</f>
        <v>0</v>
      </c>
      <c r="S181" s="140">
        <v>0</v>
      </c>
      <c r="T181" s="141">
        <f>S181*H181</f>
        <v>0</v>
      </c>
      <c r="AR181" s="142" t="s">
        <v>244</v>
      </c>
      <c r="AT181" s="142" t="s">
        <v>164</v>
      </c>
      <c r="AU181" s="142" t="s">
        <v>87</v>
      </c>
      <c r="AY181" s="16" t="s">
        <v>161</v>
      </c>
      <c r="BE181" s="143">
        <f>IF(N181="základní",J181,0)</f>
        <v>1618.65</v>
      </c>
      <c r="BF181" s="143">
        <f>IF(N181="snížená",J181,0)</f>
        <v>0</v>
      </c>
      <c r="BG181" s="143">
        <f>IF(N181="zákl. přenesená",J181,0)</f>
        <v>0</v>
      </c>
      <c r="BH181" s="143">
        <f>IF(N181="sníž. přenesená",J181,0)</f>
        <v>0</v>
      </c>
      <c r="BI181" s="143">
        <f>IF(N181="nulová",J181,0)</f>
        <v>0</v>
      </c>
      <c r="BJ181" s="16" t="s">
        <v>85</v>
      </c>
      <c r="BK181" s="143">
        <f>ROUND(I181*H181,2)</f>
        <v>1618.65</v>
      </c>
      <c r="BL181" s="16" t="s">
        <v>244</v>
      </c>
      <c r="BM181" s="142" t="s">
        <v>1143</v>
      </c>
    </row>
    <row r="182" spans="2:65" s="1" customFormat="1" ht="19.5">
      <c r="B182" s="31"/>
      <c r="D182" s="144" t="s">
        <v>171</v>
      </c>
      <c r="F182" s="145" t="s">
        <v>3870</v>
      </c>
      <c r="I182" s="146"/>
      <c r="L182" s="31"/>
      <c r="M182" s="147"/>
      <c r="T182" s="55"/>
      <c r="AT182" s="16" t="s">
        <v>171</v>
      </c>
      <c r="AU182" s="16" t="s">
        <v>87</v>
      </c>
    </row>
    <row r="183" spans="2:65" s="1" customFormat="1" ht="33" customHeight="1">
      <c r="B183" s="31"/>
      <c r="C183" s="131" t="s">
        <v>294</v>
      </c>
      <c r="D183" s="131" t="s">
        <v>164</v>
      </c>
      <c r="E183" s="132" t="s">
        <v>3933</v>
      </c>
      <c r="F183" s="133" t="s">
        <v>3982</v>
      </c>
      <c r="G183" s="134" t="s">
        <v>207</v>
      </c>
      <c r="H183" s="135">
        <v>29.7</v>
      </c>
      <c r="I183" s="136">
        <v>16.8</v>
      </c>
      <c r="J183" s="137">
        <f>ROUND(I183*H183,2)</f>
        <v>498.96</v>
      </c>
      <c r="K183" s="133" t="s">
        <v>1</v>
      </c>
      <c r="L183" s="31"/>
      <c r="M183" s="138" t="s">
        <v>1</v>
      </c>
      <c r="N183" s="139" t="s">
        <v>42</v>
      </c>
      <c r="P183" s="140">
        <f>O183*H183</f>
        <v>0</v>
      </c>
      <c r="Q183" s="140">
        <v>0</v>
      </c>
      <c r="R183" s="140">
        <f>Q183*H183</f>
        <v>0</v>
      </c>
      <c r="S183" s="140">
        <v>0</v>
      </c>
      <c r="T183" s="141">
        <f>S183*H183</f>
        <v>0</v>
      </c>
      <c r="AR183" s="142" t="s">
        <v>244</v>
      </c>
      <c r="AT183" s="142" t="s">
        <v>164</v>
      </c>
      <c r="AU183" s="142" t="s">
        <v>87</v>
      </c>
      <c r="AY183" s="16" t="s">
        <v>161</v>
      </c>
      <c r="BE183" s="143">
        <f>IF(N183="základní",J183,0)</f>
        <v>498.96</v>
      </c>
      <c r="BF183" s="143">
        <f>IF(N183="snížená",J183,0)</f>
        <v>0</v>
      </c>
      <c r="BG183" s="143">
        <f>IF(N183="zákl. přenesená",J183,0)</f>
        <v>0</v>
      </c>
      <c r="BH183" s="143">
        <f>IF(N183="sníž. přenesená",J183,0)</f>
        <v>0</v>
      </c>
      <c r="BI183" s="143">
        <f>IF(N183="nulová",J183,0)</f>
        <v>0</v>
      </c>
      <c r="BJ183" s="16" t="s">
        <v>85</v>
      </c>
      <c r="BK183" s="143">
        <f>ROUND(I183*H183,2)</f>
        <v>498.96</v>
      </c>
      <c r="BL183" s="16" t="s">
        <v>244</v>
      </c>
      <c r="BM183" s="142" t="s">
        <v>1173</v>
      </c>
    </row>
    <row r="184" spans="2:65" s="1" customFormat="1" ht="19.5">
      <c r="B184" s="31"/>
      <c r="D184" s="144" t="s">
        <v>171</v>
      </c>
      <c r="F184" s="145" t="s">
        <v>3870</v>
      </c>
      <c r="I184" s="146"/>
      <c r="L184" s="31"/>
      <c r="M184" s="147"/>
      <c r="T184" s="55"/>
      <c r="AT184" s="16" t="s">
        <v>171</v>
      </c>
      <c r="AU184" s="16" t="s">
        <v>87</v>
      </c>
    </row>
    <row r="185" spans="2:65" s="11" customFormat="1" ht="22.9" customHeight="1">
      <c r="B185" s="119"/>
      <c r="D185" s="120" t="s">
        <v>76</v>
      </c>
      <c r="E185" s="129" t="s">
        <v>162</v>
      </c>
      <c r="F185" s="129" t="s">
        <v>163</v>
      </c>
      <c r="I185" s="122"/>
      <c r="J185" s="130">
        <f>BK185</f>
        <v>16650</v>
      </c>
      <c r="L185" s="119"/>
      <c r="M185" s="124"/>
      <c r="P185" s="125">
        <f>SUM(P186:P187)</f>
        <v>0</v>
      </c>
      <c r="R185" s="125">
        <f>SUM(R186:R187)</f>
        <v>0</v>
      </c>
      <c r="T185" s="126">
        <f>SUM(T186:T187)</f>
        <v>0</v>
      </c>
      <c r="AR185" s="120" t="s">
        <v>85</v>
      </c>
      <c r="AT185" s="127" t="s">
        <v>76</v>
      </c>
      <c r="AU185" s="127" t="s">
        <v>85</v>
      </c>
      <c r="AY185" s="120" t="s">
        <v>161</v>
      </c>
      <c r="BK185" s="128">
        <f>SUM(BK186:BK187)</f>
        <v>16650</v>
      </c>
    </row>
    <row r="186" spans="2:65" s="1" customFormat="1" ht="37.9" customHeight="1">
      <c r="B186" s="31"/>
      <c r="C186" s="131" t="s">
        <v>298</v>
      </c>
      <c r="D186" s="131" t="s">
        <v>164</v>
      </c>
      <c r="E186" s="132" t="s">
        <v>3935</v>
      </c>
      <c r="F186" s="133" t="s">
        <v>3983</v>
      </c>
      <c r="G186" s="134" t="s">
        <v>207</v>
      </c>
      <c r="H186" s="135">
        <v>22.2</v>
      </c>
      <c r="I186" s="136">
        <v>750</v>
      </c>
      <c r="J186" s="137">
        <f>ROUND(I186*H186,2)</f>
        <v>16650</v>
      </c>
      <c r="K186" s="133" t="s">
        <v>1</v>
      </c>
      <c r="L186" s="31"/>
      <c r="M186" s="138" t="s">
        <v>1</v>
      </c>
      <c r="N186" s="139" t="s">
        <v>42</v>
      </c>
      <c r="P186" s="140">
        <f>O186*H186</f>
        <v>0</v>
      </c>
      <c r="Q186" s="140">
        <v>0</v>
      </c>
      <c r="R186" s="140">
        <f>Q186*H186</f>
        <v>0</v>
      </c>
      <c r="S186" s="140">
        <v>0</v>
      </c>
      <c r="T186" s="141">
        <f>S186*H186</f>
        <v>0</v>
      </c>
      <c r="AR186" s="142" t="s">
        <v>244</v>
      </c>
      <c r="AT186" s="142" t="s">
        <v>164</v>
      </c>
      <c r="AU186" s="142" t="s">
        <v>87</v>
      </c>
      <c r="AY186" s="16" t="s">
        <v>161</v>
      </c>
      <c r="BE186" s="143">
        <f>IF(N186="základní",J186,0)</f>
        <v>16650</v>
      </c>
      <c r="BF186" s="143">
        <f>IF(N186="snížená",J186,0)</f>
        <v>0</v>
      </c>
      <c r="BG186" s="143">
        <f>IF(N186="zákl. přenesená",J186,0)</f>
        <v>0</v>
      </c>
      <c r="BH186" s="143">
        <f>IF(N186="sníž. přenesená",J186,0)</f>
        <v>0</v>
      </c>
      <c r="BI186" s="143">
        <f>IF(N186="nulová",J186,0)</f>
        <v>0</v>
      </c>
      <c r="BJ186" s="16" t="s">
        <v>85</v>
      </c>
      <c r="BK186" s="143">
        <f>ROUND(I186*H186,2)</f>
        <v>16650</v>
      </c>
      <c r="BL186" s="16" t="s">
        <v>244</v>
      </c>
      <c r="BM186" s="142" t="s">
        <v>1208</v>
      </c>
    </row>
    <row r="187" spans="2:65" s="1" customFormat="1" ht="29.25">
      <c r="B187" s="31"/>
      <c r="D187" s="144" t="s">
        <v>171</v>
      </c>
      <c r="F187" s="145" t="s">
        <v>3984</v>
      </c>
      <c r="I187" s="146"/>
      <c r="L187" s="31"/>
      <c r="M187" s="147"/>
      <c r="T187" s="55"/>
      <c r="AT187" s="16" t="s">
        <v>171</v>
      </c>
      <c r="AU187" s="16" t="s">
        <v>87</v>
      </c>
    </row>
    <row r="188" spans="2:65" s="11" customFormat="1" ht="22.9" customHeight="1">
      <c r="B188" s="119"/>
      <c r="D188" s="120" t="s">
        <v>76</v>
      </c>
      <c r="E188" s="129" t="s">
        <v>1346</v>
      </c>
      <c r="F188" s="129" t="s">
        <v>1347</v>
      </c>
      <c r="I188" s="122"/>
      <c r="J188" s="130">
        <f>BK188</f>
        <v>2190.4</v>
      </c>
      <c r="L188" s="119"/>
      <c r="M188" s="124"/>
      <c r="P188" s="125">
        <f>SUM(P189:P190)</f>
        <v>0</v>
      </c>
      <c r="R188" s="125">
        <f>SUM(R189:R190)</f>
        <v>0</v>
      </c>
      <c r="T188" s="126">
        <f>SUM(T189:T190)</f>
        <v>0</v>
      </c>
      <c r="AR188" s="120" t="s">
        <v>85</v>
      </c>
      <c r="AT188" s="127" t="s">
        <v>76</v>
      </c>
      <c r="AU188" s="127" t="s">
        <v>85</v>
      </c>
      <c r="AY188" s="120" t="s">
        <v>161</v>
      </c>
      <c r="BK188" s="128">
        <f>SUM(BK189:BK190)</f>
        <v>2190.4</v>
      </c>
    </row>
    <row r="189" spans="2:65" s="1" customFormat="1" ht="24.2" customHeight="1">
      <c r="B189" s="31"/>
      <c r="C189" s="131" t="s">
        <v>303</v>
      </c>
      <c r="D189" s="131" t="s">
        <v>164</v>
      </c>
      <c r="E189" s="132" t="s">
        <v>3938</v>
      </c>
      <c r="F189" s="133" t="s">
        <v>3939</v>
      </c>
      <c r="G189" s="134" t="s">
        <v>352</v>
      </c>
      <c r="H189" s="135">
        <v>21.904</v>
      </c>
      <c r="I189" s="136">
        <v>100</v>
      </c>
      <c r="J189" s="137">
        <f>ROUND(I189*H189,2)</f>
        <v>2190.4</v>
      </c>
      <c r="K189" s="133" t="s">
        <v>1</v>
      </c>
      <c r="L189" s="31"/>
      <c r="M189" s="138" t="s">
        <v>1</v>
      </c>
      <c r="N189" s="139" t="s">
        <v>42</v>
      </c>
      <c r="P189" s="140">
        <f>O189*H189</f>
        <v>0</v>
      </c>
      <c r="Q189" s="140">
        <v>0</v>
      </c>
      <c r="R189" s="140">
        <f>Q189*H189</f>
        <v>0</v>
      </c>
      <c r="S189" s="140">
        <v>0</v>
      </c>
      <c r="T189" s="141">
        <f>S189*H189</f>
        <v>0</v>
      </c>
      <c r="AR189" s="142" t="s">
        <v>244</v>
      </c>
      <c r="AT189" s="142" t="s">
        <v>164</v>
      </c>
      <c r="AU189" s="142" t="s">
        <v>87</v>
      </c>
      <c r="AY189" s="16" t="s">
        <v>161</v>
      </c>
      <c r="BE189" s="143">
        <f>IF(N189="základní",J189,0)</f>
        <v>2190.4</v>
      </c>
      <c r="BF189" s="143">
        <f>IF(N189="snížená",J189,0)</f>
        <v>0</v>
      </c>
      <c r="BG189" s="143">
        <f>IF(N189="zákl. přenesená",J189,0)</f>
        <v>0</v>
      </c>
      <c r="BH189" s="143">
        <f>IF(N189="sníž. přenesená",J189,0)</f>
        <v>0</v>
      </c>
      <c r="BI189" s="143">
        <f>IF(N189="nulová",J189,0)</f>
        <v>0</v>
      </c>
      <c r="BJ189" s="16" t="s">
        <v>85</v>
      </c>
      <c r="BK189" s="143">
        <f>ROUND(I189*H189,2)</f>
        <v>2190.4</v>
      </c>
      <c r="BL189" s="16" t="s">
        <v>244</v>
      </c>
      <c r="BM189" s="142" t="s">
        <v>1225</v>
      </c>
    </row>
    <row r="190" spans="2:65" s="1" customFormat="1" ht="19.5">
      <c r="B190" s="31"/>
      <c r="D190" s="144" t="s">
        <v>171</v>
      </c>
      <c r="F190" s="145" t="s">
        <v>3870</v>
      </c>
      <c r="I190" s="146"/>
      <c r="L190" s="31"/>
      <c r="M190" s="147"/>
      <c r="T190" s="55"/>
      <c r="AT190" s="16" t="s">
        <v>171</v>
      </c>
      <c r="AU190" s="16" t="s">
        <v>87</v>
      </c>
    </row>
    <row r="191" spans="2:65" s="11" customFormat="1" ht="25.9" customHeight="1">
      <c r="B191" s="119"/>
      <c r="D191" s="120" t="s">
        <v>76</v>
      </c>
      <c r="E191" s="121" t="s">
        <v>124</v>
      </c>
      <c r="F191" s="121" t="s">
        <v>3945</v>
      </c>
      <c r="I191" s="122"/>
      <c r="J191" s="123">
        <f>BK191</f>
        <v>2500</v>
      </c>
      <c r="L191" s="119"/>
      <c r="M191" s="124"/>
      <c r="P191" s="125">
        <f>P192</f>
        <v>0</v>
      </c>
      <c r="R191" s="125">
        <f>R192</f>
        <v>0</v>
      </c>
      <c r="T191" s="126">
        <f>T192</f>
        <v>0</v>
      </c>
      <c r="AR191" s="120" t="s">
        <v>190</v>
      </c>
      <c r="AT191" s="127" t="s">
        <v>76</v>
      </c>
      <c r="AU191" s="127" t="s">
        <v>77</v>
      </c>
      <c r="AY191" s="120" t="s">
        <v>161</v>
      </c>
      <c r="BK191" s="128">
        <f>BK192</f>
        <v>2500</v>
      </c>
    </row>
    <row r="192" spans="2:65" s="11" customFormat="1" ht="22.9" customHeight="1">
      <c r="B192" s="119"/>
      <c r="D192" s="120" t="s">
        <v>76</v>
      </c>
      <c r="E192" s="129" t="s">
        <v>3946</v>
      </c>
      <c r="F192" s="129" t="s">
        <v>3947</v>
      </c>
      <c r="I192" s="122"/>
      <c r="J192" s="130">
        <f>BK192</f>
        <v>2500</v>
      </c>
      <c r="L192" s="119"/>
      <c r="M192" s="124"/>
      <c r="P192" s="125">
        <f>SUM(P193:P194)</f>
        <v>0</v>
      </c>
      <c r="R192" s="125">
        <f>SUM(R193:R194)</f>
        <v>0</v>
      </c>
      <c r="T192" s="126">
        <f>SUM(T193:T194)</f>
        <v>0</v>
      </c>
      <c r="AR192" s="120" t="s">
        <v>190</v>
      </c>
      <c r="AT192" s="127" t="s">
        <v>76</v>
      </c>
      <c r="AU192" s="127" t="s">
        <v>85</v>
      </c>
      <c r="AY192" s="120" t="s">
        <v>161</v>
      </c>
      <c r="BK192" s="128">
        <f>SUM(BK193:BK194)</f>
        <v>2500</v>
      </c>
    </row>
    <row r="193" spans="2:65" s="1" customFormat="1" ht="24.2" customHeight="1">
      <c r="B193" s="31"/>
      <c r="C193" s="131" t="s">
        <v>307</v>
      </c>
      <c r="D193" s="131" t="s">
        <v>164</v>
      </c>
      <c r="E193" s="132" t="s">
        <v>3948</v>
      </c>
      <c r="F193" s="133" t="s">
        <v>3949</v>
      </c>
      <c r="G193" s="134" t="s">
        <v>3926</v>
      </c>
      <c r="H193" s="135">
        <v>1</v>
      </c>
      <c r="I193" s="136">
        <v>2500</v>
      </c>
      <c r="J193" s="137">
        <f>ROUND(I193*H193,2)</f>
        <v>2500</v>
      </c>
      <c r="K193" s="133" t="s">
        <v>1</v>
      </c>
      <c r="L193" s="31"/>
      <c r="M193" s="138" t="s">
        <v>1</v>
      </c>
      <c r="N193" s="139" t="s">
        <v>42</v>
      </c>
      <c r="P193" s="140">
        <f>O193*H193</f>
        <v>0</v>
      </c>
      <c r="Q193" s="140">
        <v>0</v>
      </c>
      <c r="R193" s="140">
        <f>Q193*H193</f>
        <v>0</v>
      </c>
      <c r="S193" s="140">
        <v>0</v>
      </c>
      <c r="T193" s="141">
        <f>S193*H193</f>
        <v>0</v>
      </c>
      <c r="AR193" s="142" t="s">
        <v>2532</v>
      </c>
      <c r="AT193" s="142" t="s">
        <v>164</v>
      </c>
      <c r="AU193" s="142" t="s">
        <v>87</v>
      </c>
      <c r="AY193" s="16" t="s">
        <v>161</v>
      </c>
      <c r="BE193" s="143">
        <f>IF(N193="základní",J193,0)</f>
        <v>2500</v>
      </c>
      <c r="BF193" s="143">
        <f>IF(N193="snížená",J193,0)</f>
        <v>0</v>
      </c>
      <c r="BG193" s="143">
        <f>IF(N193="zákl. přenesená",J193,0)</f>
        <v>0</v>
      </c>
      <c r="BH193" s="143">
        <f>IF(N193="sníž. přenesená",J193,0)</f>
        <v>0</v>
      </c>
      <c r="BI193" s="143">
        <f>IF(N193="nulová",J193,0)</f>
        <v>0</v>
      </c>
      <c r="BJ193" s="16" t="s">
        <v>85</v>
      </c>
      <c r="BK193" s="143">
        <f>ROUND(I193*H193,2)</f>
        <v>2500</v>
      </c>
      <c r="BL193" s="16" t="s">
        <v>2532</v>
      </c>
      <c r="BM193" s="142" t="s">
        <v>1276</v>
      </c>
    </row>
    <row r="194" spans="2:65" s="1" customFormat="1" ht="19.5">
      <c r="B194" s="31"/>
      <c r="D194" s="144" t="s">
        <v>171</v>
      </c>
      <c r="F194" s="145" t="s">
        <v>3870</v>
      </c>
      <c r="I194" s="146"/>
      <c r="L194" s="31"/>
      <c r="M194" s="187"/>
      <c r="N194" s="170"/>
      <c r="O194" s="170"/>
      <c r="P194" s="170"/>
      <c r="Q194" s="170"/>
      <c r="R194" s="170"/>
      <c r="S194" s="170"/>
      <c r="T194" s="188"/>
      <c r="AT194" s="16" t="s">
        <v>171</v>
      </c>
      <c r="AU194" s="16" t="s">
        <v>87</v>
      </c>
    </row>
    <row r="195" spans="2:65" s="1" customFormat="1" ht="6.95" customHeight="1">
      <c r="B195" s="43"/>
      <c r="C195" s="44"/>
      <c r="D195" s="44"/>
      <c r="E195" s="44"/>
      <c r="F195" s="44"/>
      <c r="G195" s="44"/>
      <c r="H195" s="44"/>
      <c r="I195" s="44"/>
      <c r="J195" s="44"/>
      <c r="K195" s="44"/>
      <c r="L195" s="31"/>
    </row>
  </sheetData>
  <sheetProtection algorithmName="SHA-512" hashValue="xFhrtk6BmZFmRb7Om3ogTO9SwhW4OxyEP3rel3SpKpSq/dTE+dXcRPoEn4PvLAOYH2UJkX3wXzwSsz7Av4EmEw==" saltValue="RlMk/7kIXoNNhXnmRJGH9gc+L8GyDqfRvXcnJW/KZ+EJ31HadQbfH2kqbgx4oSCr/kfsvjwfxN5/FZ22QW9DTA==" spinCount="100000" sheet="1" objects="1" scenarios="1" formatColumns="0" formatRows="0" autoFilter="0"/>
  <autoFilter ref="C124:K194" xr:uid="{00000000-0009-0000-0000-00000A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1"/>
  <sheetViews>
    <sheetView showGridLines="0" workbookViewId="0">
      <selection activeCell="I249" sqref="I2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117</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3985</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ROUND(J131, 2)</f>
        <v>717602.21</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ROUND((SUM(BE131:BE250)),  2)</f>
        <v>717602.21</v>
      </c>
      <c r="I33" s="91">
        <v>0.21</v>
      </c>
      <c r="J33" s="90">
        <f>ROUND(((SUM(BE131:BE250))*I33),  2)</f>
        <v>150696.46</v>
      </c>
      <c r="L33" s="31"/>
    </row>
    <row r="34" spans="2:12" s="1" customFormat="1" ht="14.45" customHeight="1">
      <c r="B34" s="31"/>
      <c r="E34" s="26" t="s">
        <v>43</v>
      </c>
      <c r="F34" s="90">
        <f>ROUND((SUM(BF131:BF250)),  2)</f>
        <v>0</v>
      </c>
      <c r="I34" s="91">
        <v>0.15</v>
      </c>
      <c r="J34" s="90">
        <f>ROUND(((SUM(BF131:BF250))*I34),  2)</f>
        <v>0</v>
      </c>
      <c r="L34" s="31"/>
    </row>
    <row r="35" spans="2:12" s="1" customFormat="1" ht="14.45" hidden="1" customHeight="1">
      <c r="B35" s="31"/>
      <c r="E35" s="26" t="s">
        <v>44</v>
      </c>
      <c r="F35" s="90">
        <f>ROUND((SUM(BG131:BG250)),  2)</f>
        <v>0</v>
      </c>
      <c r="I35" s="91">
        <v>0.21</v>
      </c>
      <c r="J35" s="90">
        <f>0</f>
        <v>0</v>
      </c>
      <c r="L35" s="31"/>
    </row>
    <row r="36" spans="2:12" s="1" customFormat="1" ht="14.45" hidden="1" customHeight="1">
      <c r="B36" s="31"/>
      <c r="E36" s="26" t="s">
        <v>45</v>
      </c>
      <c r="F36" s="90">
        <f>ROUND((SUM(BH131:BH250)),  2)</f>
        <v>0</v>
      </c>
      <c r="I36" s="91">
        <v>0.15</v>
      </c>
      <c r="J36" s="90">
        <f>0</f>
        <v>0</v>
      </c>
      <c r="L36" s="31"/>
    </row>
    <row r="37" spans="2:12" s="1" customFormat="1" ht="14.45" hidden="1" customHeight="1">
      <c r="B37" s="31"/>
      <c r="E37" s="26" t="s">
        <v>46</v>
      </c>
      <c r="F37" s="90">
        <f>ROUND((SUM(BI131:BI250)),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868298.66999999993</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06 - 11 - KANALIZACE DEŠŤOVÁ</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J131</f>
        <v>717602.21</v>
      </c>
      <c r="L96" s="31"/>
      <c r="AU96" s="16" t="s">
        <v>134</v>
      </c>
    </row>
    <row r="97" spans="2:12" s="8" customFormat="1" ht="24.95" hidden="1" customHeight="1">
      <c r="B97" s="103"/>
      <c r="D97" s="104" t="s">
        <v>135</v>
      </c>
      <c r="E97" s="105"/>
      <c r="F97" s="105"/>
      <c r="G97" s="105"/>
      <c r="H97" s="105"/>
      <c r="I97" s="105"/>
      <c r="J97" s="106">
        <f>J132</f>
        <v>691962.21</v>
      </c>
      <c r="L97" s="103"/>
    </row>
    <row r="98" spans="2:12" s="9" customFormat="1" ht="19.899999999999999" hidden="1" customHeight="1">
      <c r="B98" s="107"/>
      <c r="D98" s="108" t="s">
        <v>497</v>
      </c>
      <c r="E98" s="109"/>
      <c r="F98" s="109"/>
      <c r="G98" s="109"/>
      <c r="H98" s="109"/>
      <c r="I98" s="109"/>
      <c r="J98" s="110">
        <f>J133</f>
        <v>177240.85</v>
      </c>
      <c r="L98" s="107"/>
    </row>
    <row r="99" spans="2:12" s="9" customFormat="1" ht="19.899999999999999" hidden="1" customHeight="1">
      <c r="B99" s="107"/>
      <c r="D99" s="108" t="s">
        <v>498</v>
      </c>
      <c r="E99" s="109"/>
      <c r="F99" s="109"/>
      <c r="G99" s="109"/>
      <c r="H99" s="109"/>
      <c r="I99" s="109"/>
      <c r="J99" s="110">
        <f>J184</f>
        <v>2677.5</v>
      </c>
      <c r="L99" s="107"/>
    </row>
    <row r="100" spans="2:12" s="9" customFormat="1" ht="19.899999999999999" hidden="1" customHeight="1">
      <c r="B100" s="107"/>
      <c r="D100" s="108" t="s">
        <v>499</v>
      </c>
      <c r="E100" s="109"/>
      <c r="F100" s="109"/>
      <c r="G100" s="109"/>
      <c r="H100" s="109"/>
      <c r="I100" s="109"/>
      <c r="J100" s="110">
        <f>J187</f>
        <v>1332.8</v>
      </c>
      <c r="L100" s="107"/>
    </row>
    <row r="101" spans="2:12" s="9" customFormat="1" ht="19.899999999999999" hidden="1" customHeight="1">
      <c r="B101" s="107"/>
      <c r="D101" s="108" t="s">
        <v>500</v>
      </c>
      <c r="E101" s="109"/>
      <c r="F101" s="109"/>
      <c r="G101" s="109"/>
      <c r="H101" s="109"/>
      <c r="I101" s="109"/>
      <c r="J101" s="110">
        <f>J190</f>
        <v>11446</v>
      </c>
      <c r="L101" s="107"/>
    </row>
    <row r="102" spans="2:12" s="9" customFormat="1" ht="19.899999999999999" hidden="1" customHeight="1">
      <c r="B102" s="107"/>
      <c r="D102" s="108" t="s">
        <v>3986</v>
      </c>
      <c r="E102" s="109"/>
      <c r="F102" s="109"/>
      <c r="G102" s="109"/>
      <c r="H102" s="109"/>
      <c r="I102" s="109"/>
      <c r="J102" s="110">
        <f>J195</f>
        <v>36050</v>
      </c>
      <c r="L102" s="107"/>
    </row>
    <row r="103" spans="2:12" s="9" customFormat="1" ht="19.899999999999999" hidden="1" customHeight="1">
      <c r="B103" s="107"/>
      <c r="D103" s="108" t="s">
        <v>501</v>
      </c>
      <c r="E103" s="109"/>
      <c r="F103" s="109"/>
      <c r="G103" s="109"/>
      <c r="H103" s="109"/>
      <c r="I103" s="109"/>
      <c r="J103" s="110">
        <f>J200</f>
        <v>3778.8</v>
      </c>
      <c r="L103" s="107"/>
    </row>
    <row r="104" spans="2:12" s="9" customFormat="1" ht="19.899999999999999" hidden="1" customHeight="1">
      <c r="B104" s="107"/>
      <c r="D104" s="108" t="s">
        <v>506</v>
      </c>
      <c r="E104" s="109"/>
      <c r="F104" s="109"/>
      <c r="G104" s="109"/>
      <c r="H104" s="109"/>
      <c r="I104" s="109"/>
      <c r="J104" s="110">
        <f>J203</f>
        <v>282202.23999999999</v>
      </c>
      <c r="L104" s="107"/>
    </row>
    <row r="105" spans="2:12" s="9" customFormat="1" ht="19.899999999999999" hidden="1" customHeight="1">
      <c r="B105" s="107"/>
      <c r="D105" s="108" t="s">
        <v>136</v>
      </c>
      <c r="E105" s="109"/>
      <c r="F105" s="109"/>
      <c r="G105" s="109"/>
      <c r="H105" s="109"/>
      <c r="I105" s="109"/>
      <c r="J105" s="110">
        <f>J232</f>
        <v>2204</v>
      </c>
      <c r="L105" s="107"/>
    </row>
    <row r="106" spans="2:12" s="9" customFormat="1" ht="19.899999999999999" hidden="1" customHeight="1">
      <c r="B106" s="107"/>
      <c r="D106" s="108" t="s">
        <v>507</v>
      </c>
      <c r="E106" s="109"/>
      <c r="F106" s="109"/>
      <c r="G106" s="109"/>
      <c r="H106" s="109"/>
      <c r="I106" s="109"/>
      <c r="J106" s="110">
        <f>J235</f>
        <v>175030.02</v>
      </c>
      <c r="L106" s="107"/>
    </row>
    <row r="107" spans="2:12" s="8" customFormat="1" ht="24.95" hidden="1" customHeight="1">
      <c r="B107" s="103"/>
      <c r="D107" s="104" t="s">
        <v>515</v>
      </c>
      <c r="E107" s="105"/>
      <c r="F107" s="105"/>
      <c r="G107" s="105"/>
      <c r="H107" s="105"/>
      <c r="I107" s="105"/>
      <c r="J107" s="106">
        <f>J238</f>
        <v>16140</v>
      </c>
      <c r="L107" s="103"/>
    </row>
    <row r="108" spans="2:12" s="9" customFormat="1" ht="19.899999999999999" hidden="1" customHeight="1">
      <c r="B108" s="107"/>
      <c r="D108" s="108" t="s">
        <v>3987</v>
      </c>
      <c r="E108" s="109"/>
      <c r="F108" s="109"/>
      <c r="G108" s="109"/>
      <c r="H108" s="109"/>
      <c r="I108" s="109"/>
      <c r="J108" s="110">
        <f>J239</f>
        <v>16140</v>
      </c>
      <c r="L108" s="107"/>
    </row>
    <row r="109" spans="2:12" s="8" customFormat="1" ht="24.95" hidden="1" customHeight="1">
      <c r="B109" s="103"/>
      <c r="D109" s="104" t="s">
        <v>3988</v>
      </c>
      <c r="E109" s="105"/>
      <c r="F109" s="105"/>
      <c r="G109" s="105"/>
      <c r="H109" s="105"/>
      <c r="I109" s="105"/>
      <c r="J109" s="106">
        <f>J244</f>
        <v>9500</v>
      </c>
      <c r="L109" s="103"/>
    </row>
    <row r="110" spans="2:12" s="9" customFormat="1" ht="19.899999999999999" hidden="1" customHeight="1">
      <c r="B110" s="107"/>
      <c r="D110" s="108" t="s">
        <v>3864</v>
      </c>
      <c r="E110" s="109"/>
      <c r="F110" s="109"/>
      <c r="G110" s="109"/>
      <c r="H110" s="109"/>
      <c r="I110" s="109"/>
      <c r="J110" s="110">
        <f>J245</f>
        <v>2000</v>
      </c>
      <c r="L110" s="107"/>
    </row>
    <row r="111" spans="2:12" s="9" customFormat="1" ht="19.899999999999999" hidden="1" customHeight="1">
      <c r="B111" s="107"/>
      <c r="D111" s="108" t="s">
        <v>3989</v>
      </c>
      <c r="E111" s="109"/>
      <c r="F111" s="109"/>
      <c r="G111" s="109"/>
      <c r="H111" s="109"/>
      <c r="I111" s="109"/>
      <c r="J111" s="110">
        <f>J248</f>
        <v>7500</v>
      </c>
      <c r="L111" s="107"/>
    </row>
    <row r="112" spans="2:12" s="1" customFormat="1" ht="21.75" hidden="1" customHeight="1">
      <c r="B112" s="31"/>
      <c r="L112" s="31"/>
    </row>
    <row r="113" spans="2:12" s="1" customFormat="1" ht="6.95" hidden="1" customHeight="1">
      <c r="B113" s="43"/>
      <c r="C113" s="44"/>
      <c r="D113" s="44"/>
      <c r="E113" s="44"/>
      <c r="F113" s="44"/>
      <c r="G113" s="44"/>
      <c r="H113" s="44"/>
      <c r="I113" s="44"/>
      <c r="J113" s="44"/>
      <c r="K113" s="44"/>
      <c r="L113" s="31"/>
    </row>
    <row r="114" spans="2:12" hidden="1"/>
    <row r="115" spans="2:12" hidden="1"/>
    <row r="116" spans="2:12" hidden="1"/>
    <row r="117" spans="2:12" s="1" customFormat="1" ht="6.95" customHeight="1">
      <c r="B117" s="45"/>
      <c r="C117" s="46"/>
      <c r="D117" s="46"/>
      <c r="E117" s="46"/>
      <c r="F117" s="46"/>
      <c r="G117" s="46"/>
      <c r="H117" s="46"/>
      <c r="I117" s="46"/>
      <c r="J117" s="46"/>
      <c r="K117" s="46"/>
      <c r="L117" s="31"/>
    </row>
    <row r="118" spans="2:12" s="1" customFormat="1" ht="24.95" customHeight="1">
      <c r="B118" s="31"/>
      <c r="C118" s="20" t="s">
        <v>146</v>
      </c>
      <c r="L118" s="31"/>
    </row>
    <row r="119" spans="2:12" s="1" customFormat="1" ht="6.95" customHeight="1">
      <c r="B119" s="31"/>
      <c r="L119" s="31"/>
    </row>
    <row r="120" spans="2:12" s="1" customFormat="1" ht="12" customHeight="1">
      <c r="B120" s="31"/>
      <c r="C120" s="26" t="s">
        <v>16</v>
      </c>
      <c r="L120" s="31"/>
    </row>
    <row r="121" spans="2:12" s="1" customFormat="1" ht="26.25" customHeight="1">
      <c r="B121" s="31"/>
      <c r="E121" s="228" t="str">
        <f>E7</f>
        <v>STAVEBNÍ ÚPRAVY HASIČSKÉ ZBROJNICE HEŘMANICE - SLEZSKÁ OSTRAVA</v>
      </c>
      <c r="F121" s="229"/>
      <c r="G121" s="229"/>
      <c r="H121" s="229"/>
      <c r="L121" s="31"/>
    </row>
    <row r="122" spans="2:12" s="1" customFormat="1" ht="12" customHeight="1">
      <c r="B122" s="31"/>
      <c r="C122" s="26" t="s">
        <v>128</v>
      </c>
      <c r="L122" s="31"/>
    </row>
    <row r="123" spans="2:12" s="1" customFormat="1" ht="16.5" customHeight="1">
      <c r="B123" s="31"/>
      <c r="E123" s="222" t="str">
        <f>E9</f>
        <v>SO 06 - 11 - KANALIZACE DEŠŤOVÁ</v>
      </c>
      <c r="F123" s="227"/>
      <c r="G123" s="227"/>
      <c r="H123" s="227"/>
      <c r="L123" s="31"/>
    </row>
    <row r="124" spans="2:12" s="1" customFormat="1" ht="6.95" customHeight="1">
      <c r="B124" s="31"/>
      <c r="L124" s="31"/>
    </row>
    <row r="125" spans="2:12" s="1" customFormat="1" ht="12" customHeight="1">
      <c r="B125" s="31"/>
      <c r="C125" s="26" t="s">
        <v>20</v>
      </c>
      <c r="F125" s="24" t="str">
        <f>F12</f>
        <v>SLEZSKÁ OSTRAVA</v>
      </c>
      <c r="I125" s="26" t="s">
        <v>22</v>
      </c>
      <c r="J125" s="51" t="str">
        <f>IF(J12="","",J12)</f>
        <v>10. 8. 2023</v>
      </c>
      <c r="L125" s="31"/>
    </row>
    <row r="126" spans="2:12" s="1" customFormat="1" ht="6.95" customHeight="1">
      <c r="B126" s="31"/>
      <c r="L126" s="31"/>
    </row>
    <row r="127" spans="2:12" s="1" customFormat="1" ht="15.2" customHeight="1">
      <c r="B127" s="31"/>
      <c r="C127" s="26" t="s">
        <v>24</v>
      </c>
      <c r="F127" s="24" t="str">
        <f>E15</f>
        <v>SMO - SLEZSKÁ OSTRAVA</v>
      </c>
      <c r="I127" s="26" t="s">
        <v>29</v>
      </c>
      <c r="J127" s="29" t="str">
        <f>E21</f>
        <v>SPAN s.r.o.</v>
      </c>
      <c r="L127" s="31"/>
    </row>
    <row r="128" spans="2:12" s="1" customFormat="1" ht="15.2" customHeight="1">
      <c r="B128" s="31"/>
      <c r="C128" s="26" t="s">
        <v>28</v>
      </c>
      <c r="F128" s="24" t="str">
        <f>IF(E18="","",E18)</f>
        <v>Hydor s.r.o.</v>
      </c>
      <c r="I128" s="26" t="s">
        <v>34</v>
      </c>
      <c r="J128" s="29" t="str">
        <f>E24</f>
        <v>SPAN S.R.O.</v>
      </c>
      <c r="L128" s="31"/>
    </row>
    <row r="129" spans="2:65" s="1" customFormat="1" ht="10.35" customHeight="1">
      <c r="B129" s="31"/>
      <c r="L129" s="31"/>
    </row>
    <row r="130" spans="2:65" s="10" customFormat="1" ht="29.25" customHeight="1">
      <c r="B130" s="111"/>
      <c r="C130" s="112" t="s">
        <v>147</v>
      </c>
      <c r="D130" s="113" t="s">
        <v>62</v>
      </c>
      <c r="E130" s="113" t="s">
        <v>58</v>
      </c>
      <c r="F130" s="113" t="s">
        <v>59</v>
      </c>
      <c r="G130" s="113" t="s">
        <v>148</v>
      </c>
      <c r="H130" s="113" t="s">
        <v>149</v>
      </c>
      <c r="I130" s="113" t="s">
        <v>150</v>
      </c>
      <c r="J130" s="113" t="s">
        <v>132</v>
      </c>
      <c r="K130" s="114" t="s">
        <v>151</v>
      </c>
      <c r="L130" s="111"/>
      <c r="M130" s="58" t="s">
        <v>1</v>
      </c>
      <c r="N130" s="59" t="s">
        <v>41</v>
      </c>
      <c r="O130" s="59" t="s">
        <v>152</v>
      </c>
      <c r="P130" s="59" t="s">
        <v>153</v>
      </c>
      <c r="Q130" s="59" t="s">
        <v>154</v>
      </c>
      <c r="R130" s="59" t="s">
        <v>155</v>
      </c>
      <c r="S130" s="59" t="s">
        <v>156</v>
      </c>
      <c r="T130" s="60" t="s">
        <v>157</v>
      </c>
    </row>
    <row r="131" spans="2:65" s="1" customFormat="1" ht="22.9" customHeight="1">
      <c r="B131" s="31"/>
      <c r="C131" s="63" t="s">
        <v>158</v>
      </c>
      <c r="J131" s="115">
        <f>BK131</f>
        <v>717602.21</v>
      </c>
      <c r="L131" s="31"/>
      <c r="M131" s="61"/>
      <c r="N131" s="52"/>
      <c r="O131" s="52"/>
      <c r="P131" s="116">
        <f>P132+P238+P244</f>
        <v>0</v>
      </c>
      <c r="Q131" s="52"/>
      <c r="R131" s="116">
        <f>R132+R238+R244</f>
        <v>0</v>
      </c>
      <c r="S131" s="52"/>
      <c r="T131" s="117">
        <f>T132+T238+T244</f>
        <v>0</v>
      </c>
      <c r="AT131" s="16" t="s">
        <v>76</v>
      </c>
      <c r="AU131" s="16" t="s">
        <v>134</v>
      </c>
      <c r="BK131" s="118">
        <f>BK132+BK238+BK244</f>
        <v>717602.21</v>
      </c>
    </row>
    <row r="132" spans="2:65" s="11" customFormat="1" ht="25.9" customHeight="1">
      <c r="B132" s="119"/>
      <c r="D132" s="120" t="s">
        <v>76</v>
      </c>
      <c r="E132" s="121" t="s">
        <v>159</v>
      </c>
      <c r="F132" s="121" t="s">
        <v>160</v>
      </c>
      <c r="I132" s="122"/>
      <c r="J132" s="123">
        <f>BK132</f>
        <v>691962.21</v>
      </c>
      <c r="L132" s="119"/>
      <c r="M132" s="124"/>
      <c r="P132" s="125">
        <f>P133+P184+P187+P190+P195+P200+P203+P232+P235</f>
        <v>0</v>
      </c>
      <c r="R132" s="125">
        <f>R133+R184+R187+R190+R195+R200+R203+R232+R235</f>
        <v>0</v>
      </c>
      <c r="T132" s="126">
        <f>T133+T184+T187+T190+T195+T200+T203+T232+T235</f>
        <v>0</v>
      </c>
      <c r="AR132" s="120" t="s">
        <v>85</v>
      </c>
      <c r="AT132" s="127" t="s">
        <v>76</v>
      </c>
      <c r="AU132" s="127" t="s">
        <v>77</v>
      </c>
      <c r="AY132" s="120" t="s">
        <v>161</v>
      </c>
      <c r="BK132" s="128">
        <f>BK133+BK184+BK187+BK190+BK195+BK200+BK203+BK232+BK235</f>
        <v>691962.21</v>
      </c>
    </row>
    <row r="133" spans="2:65" s="11" customFormat="1" ht="22.9" customHeight="1">
      <c r="B133" s="119"/>
      <c r="D133" s="120" t="s">
        <v>76</v>
      </c>
      <c r="E133" s="129" t="s">
        <v>85</v>
      </c>
      <c r="F133" s="129" t="s">
        <v>517</v>
      </c>
      <c r="I133" s="122"/>
      <c r="J133" s="130">
        <f>BK133</f>
        <v>177240.85</v>
      </c>
      <c r="L133" s="119"/>
      <c r="M133" s="124"/>
      <c r="P133" s="125">
        <f>SUM(P134:P183)</f>
        <v>0</v>
      </c>
      <c r="R133" s="125">
        <f>SUM(R134:R183)</f>
        <v>0</v>
      </c>
      <c r="T133" s="126">
        <f>SUM(T134:T183)</f>
        <v>0</v>
      </c>
      <c r="AR133" s="120" t="s">
        <v>85</v>
      </c>
      <c r="AT133" s="127" t="s">
        <v>76</v>
      </c>
      <c r="AU133" s="127" t="s">
        <v>85</v>
      </c>
      <c r="AY133" s="120" t="s">
        <v>161</v>
      </c>
      <c r="BK133" s="128">
        <f>SUM(BK134:BK183)</f>
        <v>177240.85</v>
      </c>
    </row>
    <row r="134" spans="2:65" s="1" customFormat="1" ht="44.25" customHeight="1">
      <c r="B134" s="31"/>
      <c r="C134" s="131" t="s">
        <v>85</v>
      </c>
      <c r="D134" s="131" t="s">
        <v>164</v>
      </c>
      <c r="E134" s="132" t="s">
        <v>3865</v>
      </c>
      <c r="F134" s="133" t="s">
        <v>3990</v>
      </c>
      <c r="G134" s="134" t="s">
        <v>531</v>
      </c>
      <c r="H134" s="135">
        <v>45</v>
      </c>
      <c r="I134" s="136">
        <v>89.5</v>
      </c>
      <c r="J134" s="137">
        <f>ROUND(I134*H134,2)</f>
        <v>4027.5</v>
      </c>
      <c r="K134" s="133" t="s">
        <v>1</v>
      </c>
      <c r="L134" s="31"/>
      <c r="M134" s="138" t="s">
        <v>1</v>
      </c>
      <c r="N134" s="139" t="s">
        <v>42</v>
      </c>
      <c r="P134" s="140">
        <f>O134*H134</f>
        <v>0</v>
      </c>
      <c r="Q134" s="140">
        <v>0</v>
      </c>
      <c r="R134" s="140">
        <f>Q134*H134</f>
        <v>0</v>
      </c>
      <c r="S134" s="140">
        <v>0</v>
      </c>
      <c r="T134" s="141">
        <f>S134*H134</f>
        <v>0</v>
      </c>
      <c r="AR134" s="142" t="s">
        <v>169</v>
      </c>
      <c r="AT134" s="142" t="s">
        <v>164</v>
      </c>
      <c r="AU134" s="142" t="s">
        <v>87</v>
      </c>
      <c r="AY134" s="16" t="s">
        <v>161</v>
      </c>
      <c r="BE134" s="143">
        <f>IF(N134="základní",J134,0)</f>
        <v>4027.5</v>
      </c>
      <c r="BF134" s="143">
        <f>IF(N134="snížená",J134,0)</f>
        <v>0</v>
      </c>
      <c r="BG134" s="143">
        <f>IF(N134="zákl. přenesená",J134,0)</f>
        <v>0</v>
      </c>
      <c r="BH134" s="143">
        <f>IF(N134="sníž. přenesená",J134,0)</f>
        <v>0</v>
      </c>
      <c r="BI134" s="143">
        <f>IF(N134="nulová",J134,0)</f>
        <v>0</v>
      </c>
      <c r="BJ134" s="16" t="s">
        <v>85</v>
      </c>
      <c r="BK134" s="143">
        <f>ROUND(I134*H134,2)</f>
        <v>4027.5</v>
      </c>
      <c r="BL134" s="16" t="s">
        <v>169</v>
      </c>
      <c r="BM134" s="142" t="s">
        <v>87</v>
      </c>
    </row>
    <row r="135" spans="2:65" s="1" customFormat="1" ht="29.25">
      <c r="B135" s="31"/>
      <c r="D135" s="144" t="s">
        <v>171</v>
      </c>
      <c r="F135" s="145" t="s">
        <v>3867</v>
      </c>
      <c r="I135" s="146"/>
      <c r="L135" s="31"/>
      <c r="M135" s="147"/>
      <c r="T135" s="55"/>
      <c r="AT135" s="16" t="s">
        <v>171</v>
      </c>
      <c r="AU135" s="16" t="s">
        <v>87</v>
      </c>
    </row>
    <row r="136" spans="2:65" s="1" customFormat="1" ht="33" customHeight="1">
      <c r="B136" s="31"/>
      <c r="C136" s="131" t="s">
        <v>87</v>
      </c>
      <c r="D136" s="131" t="s">
        <v>164</v>
      </c>
      <c r="E136" s="132" t="s">
        <v>3991</v>
      </c>
      <c r="F136" s="133" t="s">
        <v>3992</v>
      </c>
      <c r="G136" s="134" t="s">
        <v>167</v>
      </c>
      <c r="H136" s="135">
        <v>39</v>
      </c>
      <c r="I136" s="136">
        <v>1</v>
      </c>
      <c r="J136" s="137">
        <f>ROUND(I136*H136,2)</f>
        <v>39</v>
      </c>
      <c r="K136" s="133" t="s">
        <v>1</v>
      </c>
      <c r="L136" s="31"/>
      <c r="M136" s="138" t="s">
        <v>1</v>
      </c>
      <c r="N136" s="139" t="s">
        <v>42</v>
      </c>
      <c r="P136" s="140">
        <f>O136*H136</f>
        <v>0</v>
      </c>
      <c r="Q136" s="140">
        <v>0</v>
      </c>
      <c r="R136" s="140">
        <f>Q136*H136</f>
        <v>0</v>
      </c>
      <c r="S136" s="140">
        <v>0</v>
      </c>
      <c r="T136" s="141">
        <f>S136*H136</f>
        <v>0</v>
      </c>
      <c r="AR136" s="142" t="s">
        <v>169</v>
      </c>
      <c r="AT136" s="142" t="s">
        <v>164</v>
      </c>
      <c r="AU136" s="142" t="s">
        <v>87</v>
      </c>
      <c r="AY136" s="16" t="s">
        <v>161</v>
      </c>
      <c r="BE136" s="143">
        <f>IF(N136="základní",J136,0)</f>
        <v>39</v>
      </c>
      <c r="BF136" s="143">
        <f>IF(N136="snížená",J136,0)</f>
        <v>0</v>
      </c>
      <c r="BG136" s="143">
        <f>IF(N136="zákl. přenesená",J136,0)</f>
        <v>0</v>
      </c>
      <c r="BH136" s="143">
        <f>IF(N136="sníž. přenesená",J136,0)</f>
        <v>0</v>
      </c>
      <c r="BI136" s="143">
        <f>IF(N136="nulová",J136,0)</f>
        <v>0</v>
      </c>
      <c r="BJ136" s="16" t="s">
        <v>85</v>
      </c>
      <c r="BK136" s="143">
        <f>ROUND(I136*H136,2)</f>
        <v>39</v>
      </c>
      <c r="BL136" s="16" t="s">
        <v>169</v>
      </c>
      <c r="BM136" s="142" t="s">
        <v>204</v>
      </c>
    </row>
    <row r="137" spans="2:65" s="1" customFormat="1" ht="29.25">
      <c r="B137" s="31"/>
      <c r="D137" s="144" t="s">
        <v>171</v>
      </c>
      <c r="F137" s="145" t="s">
        <v>3993</v>
      </c>
      <c r="I137" s="146"/>
      <c r="L137" s="31"/>
      <c r="M137" s="147"/>
      <c r="T137" s="55"/>
      <c r="AT137" s="16" t="s">
        <v>171</v>
      </c>
      <c r="AU137" s="16" t="s">
        <v>87</v>
      </c>
    </row>
    <row r="138" spans="2:65" s="1" customFormat="1" ht="37.9" customHeight="1">
      <c r="B138" s="31"/>
      <c r="C138" s="131" t="s">
        <v>181</v>
      </c>
      <c r="D138" s="131" t="s">
        <v>164</v>
      </c>
      <c r="E138" s="132" t="s">
        <v>3994</v>
      </c>
      <c r="F138" s="133" t="s">
        <v>3995</v>
      </c>
      <c r="G138" s="134" t="s">
        <v>167</v>
      </c>
      <c r="H138" s="135">
        <v>20</v>
      </c>
      <c r="I138" s="136">
        <v>1</v>
      </c>
      <c r="J138" s="137">
        <f>ROUND(I138*H138,2)</f>
        <v>20</v>
      </c>
      <c r="K138" s="133" t="s">
        <v>1</v>
      </c>
      <c r="L138" s="31"/>
      <c r="M138" s="138" t="s">
        <v>1</v>
      </c>
      <c r="N138" s="139" t="s">
        <v>42</v>
      </c>
      <c r="P138" s="140">
        <f>O138*H138</f>
        <v>0</v>
      </c>
      <c r="Q138" s="140">
        <v>0</v>
      </c>
      <c r="R138" s="140">
        <f>Q138*H138</f>
        <v>0</v>
      </c>
      <c r="S138" s="140">
        <v>0</v>
      </c>
      <c r="T138" s="141">
        <f>S138*H138</f>
        <v>0</v>
      </c>
      <c r="AR138" s="142" t="s">
        <v>169</v>
      </c>
      <c r="AT138" s="142" t="s">
        <v>164</v>
      </c>
      <c r="AU138" s="142" t="s">
        <v>87</v>
      </c>
      <c r="AY138" s="16" t="s">
        <v>161</v>
      </c>
      <c r="BE138" s="143">
        <f>IF(N138="základní",J138,0)</f>
        <v>20</v>
      </c>
      <c r="BF138" s="143">
        <f>IF(N138="snížená",J138,0)</f>
        <v>0</v>
      </c>
      <c r="BG138" s="143">
        <f>IF(N138="zákl. přenesená",J138,0)</f>
        <v>0</v>
      </c>
      <c r="BH138" s="143">
        <f>IF(N138="sníž. přenesená",J138,0)</f>
        <v>0</v>
      </c>
      <c r="BI138" s="143">
        <f>IF(N138="nulová",J138,0)</f>
        <v>0</v>
      </c>
      <c r="BJ138" s="16" t="s">
        <v>85</v>
      </c>
      <c r="BK138" s="143">
        <f>ROUND(I138*H138,2)</f>
        <v>20</v>
      </c>
      <c r="BL138" s="16" t="s">
        <v>169</v>
      </c>
      <c r="BM138" s="142" t="s">
        <v>234</v>
      </c>
    </row>
    <row r="139" spans="2:65" s="1" customFormat="1" ht="29.25">
      <c r="B139" s="31"/>
      <c r="D139" s="144" t="s">
        <v>171</v>
      </c>
      <c r="F139" s="145" t="s">
        <v>3993</v>
      </c>
      <c r="I139" s="146"/>
      <c r="L139" s="31"/>
      <c r="M139" s="147"/>
      <c r="T139" s="55"/>
      <c r="AT139" s="16" t="s">
        <v>171</v>
      </c>
      <c r="AU139" s="16" t="s">
        <v>87</v>
      </c>
    </row>
    <row r="140" spans="2:65" s="1" customFormat="1" ht="37.9" customHeight="1">
      <c r="B140" s="31"/>
      <c r="C140" s="131" t="s">
        <v>169</v>
      </c>
      <c r="D140" s="131" t="s">
        <v>164</v>
      </c>
      <c r="E140" s="132" t="s">
        <v>3996</v>
      </c>
      <c r="F140" s="133" t="s">
        <v>3997</v>
      </c>
      <c r="G140" s="134" t="s">
        <v>167</v>
      </c>
      <c r="H140" s="135">
        <v>45</v>
      </c>
      <c r="I140" s="136">
        <v>1</v>
      </c>
      <c r="J140" s="137">
        <f>ROUND(I140*H140,2)</f>
        <v>45</v>
      </c>
      <c r="K140" s="133" t="s">
        <v>1</v>
      </c>
      <c r="L140" s="31"/>
      <c r="M140" s="138" t="s">
        <v>1</v>
      </c>
      <c r="N140" s="139" t="s">
        <v>42</v>
      </c>
      <c r="P140" s="140">
        <f>O140*H140</f>
        <v>0</v>
      </c>
      <c r="Q140" s="140">
        <v>0</v>
      </c>
      <c r="R140" s="140">
        <f>Q140*H140</f>
        <v>0</v>
      </c>
      <c r="S140" s="140">
        <v>0</v>
      </c>
      <c r="T140" s="141">
        <f>S140*H140</f>
        <v>0</v>
      </c>
      <c r="AR140" s="142" t="s">
        <v>169</v>
      </c>
      <c r="AT140" s="142" t="s">
        <v>164</v>
      </c>
      <c r="AU140" s="142" t="s">
        <v>87</v>
      </c>
      <c r="AY140" s="16" t="s">
        <v>161</v>
      </c>
      <c r="BE140" s="143">
        <f>IF(N140="základní",J140,0)</f>
        <v>45</v>
      </c>
      <c r="BF140" s="143">
        <f>IF(N140="snížená",J140,0)</f>
        <v>0</v>
      </c>
      <c r="BG140" s="143">
        <f>IF(N140="zákl. přenesená",J140,0)</f>
        <v>0</v>
      </c>
      <c r="BH140" s="143">
        <f>IF(N140="sníž. přenesená",J140,0)</f>
        <v>0</v>
      </c>
      <c r="BI140" s="143">
        <f>IF(N140="nulová",J140,0)</f>
        <v>0</v>
      </c>
      <c r="BJ140" s="16" t="s">
        <v>85</v>
      </c>
      <c r="BK140" s="143">
        <f>ROUND(I140*H140,2)</f>
        <v>45</v>
      </c>
      <c r="BL140" s="16" t="s">
        <v>169</v>
      </c>
      <c r="BM140" s="142" t="s">
        <v>264</v>
      </c>
    </row>
    <row r="141" spans="2:65" s="1" customFormat="1" ht="29.25">
      <c r="B141" s="31"/>
      <c r="D141" s="144" t="s">
        <v>171</v>
      </c>
      <c r="F141" s="145" t="s">
        <v>3993</v>
      </c>
      <c r="I141" s="146"/>
      <c r="L141" s="31"/>
      <c r="M141" s="147"/>
      <c r="T141" s="55"/>
      <c r="AT141" s="16" t="s">
        <v>171</v>
      </c>
      <c r="AU141" s="16" t="s">
        <v>87</v>
      </c>
    </row>
    <row r="142" spans="2:65" s="1" customFormat="1" ht="62.65" customHeight="1">
      <c r="B142" s="31"/>
      <c r="C142" s="131" t="s">
        <v>190</v>
      </c>
      <c r="D142" s="131" t="s">
        <v>164</v>
      </c>
      <c r="E142" s="132" t="s">
        <v>3998</v>
      </c>
      <c r="F142" s="133" t="s">
        <v>3999</v>
      </c>
      <c r="G142" s="134" t="s">
        <v>167</v>
      </c>
      <c r="H142" s="135">
        <v>61.6</v>
      </c>
      <c r="I142" s="136">
        <v>1</v>
      </c>
      <c r="J142" s="137">
        <f>ROUND(I142*H142,2)</f>
        <v>61.6</v>
      </c>
      <c r="K142" s="133" t="s">
        <v>1</v>
      </c>
      <c r="L142" s="31"/>
      <c r="M142" s="138" t="s">
        <v>1</v>
      </c>
      <c r="N142" s="139" t="s">
        <v>42</v>
      </c>
      <c r="P142" s="140">
        <f>O142*H142</f>
        <v>0</v>
      </c>
      <c r="Q142" s="140">
        <v>0</v>
      </c>
      <c r="R142" s="140">
        <f>Q142*H142</f>
        <v>0</v>
      </c>
      <c r="S142" s="140">
        <v>0</v>
      </c>
      <c r="T142" s="141">
        <f>S142*H142</f>
        <v>0</v>
      </c>
      <c r="AR142" s="142" t="s">
        <v>169</v>
      </c>
      <c r="AT142" s="142" t="s">
        <v>164</v>
      </c>
      <c r="AU142" s="142" t="s">
        <v>87</v>
      </c>
      <c r="AY142" s="16" t="s">
        <v>161</v>
      </c>
      <c r="BE142" s="143">
        <f>IF(N142="základní",J142,0)</f>
        <v>61.6</v>
      </c>
      <c r="BF142" s="143">
        <f>IF(N142="snížená",J142,0)</f>
        <v>0</v>
      </c>
      <c r="BG142" s="143">
        <f>IF(N142="zákl. přenesená",J142,0)</f>
        <v>0</v>
      </c>
      <c r="BH142" s="143">
        <f>IF(N142="sníž. přenesená",J142,0)</f>
        <v>0</v>
      </c>
      <c r="BI142" s="143">
        <f>IF(N142="nulová",J142,0)</f>
        <v>0</v>
      </c>
      <c r="BJ142" s="16" t="s">
        <v>85</v>
      </c>
      <c r="BK142" s="143">
        <f>ROUND(I142*H142,2)</f>
        <v>61.6</v>
      </c>
      <c r="BL142" s="16" t="s">
        <v>169</v>
      </c>
      <c r="BM142" s="142" t="s">
        <v>290</v>
      </c>
    </row>
    <row r="143" spans="2:65" s="1" customFormat="1" ht="29.25">
      <c r="B143" s="31"/>
      <c r="D143" s="144" t="s">
        <v>171</v>
      </c>
      <c r="F143" s="145" t="s">
        <v>3993</v>
      </c>
      <c r="I143" s="146"/>
      <c r="L143" s="31"/>
      <c r="M143" s="147"/>
      <c r="T143" s="55"/>
      <c r="AT143" s="16" t="s">
        <v>171</v>
      </c>
      <c r="AU143" s="16" t="s">
        <v>87</v>
      </c>
    </row>
    <row r="144" spans="2:65" s="1" customFormat="1" ht="24.2" customHeight="1">
      <c r="B144" s="31"/>
      <c r="C144" s="131" t="s">
        <v>195</v>
      </c>
      <c r="D144" s="131" t="s">
        <v>164</v>
      </c>
      <c r="E144" s="132" t="s">
        <v>578</v>
      </c>
      <c r="F144" s="133" t="s">
        <v>4000</v>
      </c>
      <c r="G144" s="134" t="s">
        <v>175</v>
      </c>
      <c r="H144" s="135">
        <v>112</v>
      </c>
      <c r="I144" s="136">
        <v>139</v>
      </c>
      <c r="J144" s="137">
        <f>ROUND(I144*H144,2)</f>
        <v>15568</v>
      </c>
      <c r="K144" s="133" t="s">
        <v>1</v>
      </c>
      <c r="L144" s="31"/>
      <c r="M144" s="138" t="s">
        <v>1</v>
      </c>
      <c r="N144" s="139" t="s">
        <v>42</v>
      </c>
      <c r="P144" s="140">
        <f>O144*H144</f>
        <v>0</v>
      </c>
      <c r="Q144" s="140">
        <v>0</v>
      </c>
      <c r="R144" s="140">
        <f>Q144*H144</f>
        <v>0</v>
      </c>
      <c r="S144" s="140">
        <v>0</v>
      </c>
      <c r="T144" s="141">
        <f>S144*H144</f>
        <v>0</v>
      </c>
      <c r="AR144" s="142" t="s">
        <v>169</v>
      </c>
      <c r="AT144" s="142" t="s">
        <v>164</v>
      </c>
      <c r="AU144" s="142" t="s">
        <v>87</v>
      </c>
      <c r="AY144" s="16" t="s">
        <v>161</v>
      </c>
      <c r="BE144" s="143">
        <f>IF(N144="základní",J144,0)</f>
        <v>15568</v>
      </c>
      <c r="BF144" s="143">
        <f>IF(N144="snížená",J144,0)</f>
        <v>0</v>
      </c>
      <c r="BG144" s="143">
        <f>IF(N144="zákl. přenesená",J144,0)</f>
        <v>0</v>
      </c>
      <c r="BH144" s="143">
        <f>IF(N144="sníž. přenesená",J144,0)</f>
        <v>0</v>
      </c>
      <c r="BI144" s="143">
        <f>IF(N144="nulová",J144,0)</f>
        <v>0</v>
      </c>
      <c r="BJ144" s="16" t="s">
        <v>85</v>
      </c>
      <c r="BK144" s="143">
        <f>ROUND(I144*H144,2)</f>
        <v>15568</v>
      </c>
      <c r="BL144" s="16" t="s">
        <v>169</v>
      </c>
      <c r="BM144" s="142" t="s">
        <v>329</v>
      </c>
    </row>
    <row r="145" spans="2:65" s="1" customFormat="1" ht="19.5">
      <c r="B145" s="31"/>
      <c r="D145" s="144" t="s">
        <v>171</v>
      </c>
      <c r="F145" s="145" t="s">
        <v>3870</v>
      </c>
      <c r="I145" s="146"/>
      <c r="L145" s="31"/>
      <c r="M145" s="147"/>
      <c r="T145" s="55"/>
      <c r="AT145" s="16" t="s">
        <v>171</v>
      </c>
      <c r="AU145" s="16" t="s">
        <v>87</v>
      </c>
    </row>
    <row r="146" spans="2:65" s="1" customFormat="1" ht="24.2" customHeight="1">
      <c r="B146" s="31"/>
      <c r="C146" s="131" t="s">
        <v>200</v>
      </c>
      <c r="D146" s="131" t="s">
        <v>164</v>
      </c>
      <c r="E146" s="132" t="s">
        <v>582</v>
      </c>
      <c r="F146" s="133" t="s">
        <v>583</v>
      </c>
      <c r="G146" s="134" t="s">
        <v>175</v>
      </c>
      <c r="H146" s="135">
        <v>112</v>
      </c>
      <c r="I146" s="136">
        <v>82.9</v>
      </c>
      <c r="J146" s="137">
        <f>ROUND(I146*H146,2)</f>
        <v>9284.7999999999993</v>
      </c>
      <c r="K146" s="133" t="s">
        <v>1</v>
      </c>
      <c r="L146" s="31"/>
      <c r="M146" s="138" t="s">
        <v>1</v>
      </c>
      <c r="N146" s="139" t="s">
        <v>42</v>
      </c>
      <c r="P146" s="140">
        <f>O146*H146</f>
        <v>0</v>
      </c>
      <c r="Q146" s="140">
        <v>0</v>
      </c>
      <c r="R146" s="140">
        <f>Q146*H146</f>
        <v>0</v>
      </c>
      <c r="S146" s="140">
        <v>0</v>
      </c>
      <c r="T146" s="141">
        <f>S146*H146</f>
        <v>0</v>
      </c>
      <c r="AR146" s="142" t="s">
        <v>169</v>
      </c>
      <c r="AT146" s="142" t="s">
        <v>164</v>
      </c>
      <c r="AU146" s="142" t="s">
        <v>87</v>
      </c>
      <c r="AY146" s="16" t="s">
        <v>161</v>
      </c>
      <c r="BE146" s="143">
        <f>IF(N146="základní",J146,0)</f>
        <v>9284.7999999999993</v>
      </c>
      <c r="BF146" s="143">
        <f>IF(N146="snížená",J146,0)</f>
        <v>0</v>
      </c>
      <c r="BG146" s="143">
        <f>IF(N146="zákl. přenesená",J146,0)</f>
        <v>0</v>
      </c>
      <c r="BH146" s="143">
        <f>IF(N146="sníž. přenesená",J146,0)</f>
        <v>0</v>
      </c>
      <c r="BI146" s="143">
        <f>IF(N146="nulová",J146,0)</f>
        <v>0</v>
      </c>
      <c r="BJ146" s="16" t="s">
        <v>85</v>
      </c>
      <c r="BK146" s="143">
        <f>ROUND(I146*H146,2)</f>
        <v>9284.7999999999993</v>
      </c>
      <c r="BL146" s="16" t="s">
        <v>169</v>
      </c>
      <c r="BM146" s="142" t="s">
        <v>363</v>
      </c>
    </row>
    <row r="147" spans="2:65" s="1" customFormat="1" ht="19.5">
      <c r="B147" s="31"/>
      <c r="D147" s="144" t="s">
        <v>171</v>
      </c>
      <c r="F147" s="145" t="s">
        <v>3870</v>
      </c>
      <c r="I147" s="146"/>
      <c r="L147" s="31"/>
      <c r="M147" s="147"/>
      <c r="T147" s="55"/>
      <c r="AT147" s="16" t="s">
        <v>171</v>
      </c>
      <c r="AU147" s="16" t="s">
        <v>87</v>
      </c>
    </row>
    <row r="148" spans="2:65" s="1" customFormat="1" ht="24.2" customHeight="1">
      <c r="B148" s="31"/>
      <c r="C148" s="131" t="s">
        <v>204</v>
      </c>
      <c r="D148" s="131" t="s">
        <v>164</v>
      </c>
      <c r="E148" s="132" t="s">
        <v>585</v>
      </c>
      <c r="F148" s="133" t="s">
        <v>3877</v>
      </c>
      <c r="G148" s="134" t="s">
        <v>167</v>
      </c>
      <c r="H148" s="135">
        <v>165.6</v>
      </c>
      <c r="I148" s="136">
        <v>134</v>
      </c>
      <c r="J148" s="137">
        <f>ROUND(I148*H148,2)</f>
        <v>22190.400000000001</v>
      </c>
      <c r="K148" s="133" t="s">
        <v>1</v>
      </c>
      <c r="L148" s="31"/>
      <c r="M148" s="138" t="s">
        <v>1</v>
      </c>
      <c r="N148" s="139" t="s">
        <v>42</v>
      </c>
      <c r="P148" s="140">
        <f>O148*H148</f>
        <v>0</v>
      </c>
      <c r="Q148" s="140">
        <v>0</v>
      </c>
      <c r="R148" s="140">
        <f>Q148*H148</f>
        <v>0</v>
      </c>
      <c r="S148" s="140">
        <v>0</v>
      </c>
      <c r="T148" s="141">
        <f>S148*H148</f>
        <v>0</v>
      </c>
      <c r="AR148" s="142" t="s">
        <v>169</v>
      </c>
      <c r="AT148" s="142" t="s">
        <v>164</v>
      </c>
      <c r="AU148" s="142" t="s">
        <v>87</v>
      </c>
      <c r="AY148" s="16" t="s">
        <v>161</v>
      </c>
      <c r="BE148" s="143">
        <f>IF(N148="základní",J148,0)</f>
        <v>22190.400000000001</v>
      </c>
      <c r="BF148" s="143">
        <f>IF(N148="snížená",J148,0)</f>
        <v>0</v>
      </c>
      <c r="BG148" s="143">
        <f>IF(N148="zákl. přenesená",J148,0)</f>
        <v>0</v>
      </c>
      <c r="BH148" s="143">
        <f>IF(N148="sníž. přenesená",J148,0)</f>
        <v>0</v>
      </c>
      <c r="BI148" s="143">
        <f>IF(N148="nulová",J148,0)</f>
        <v>0</v>
      </c>
      <c r="BJ148" s="16" t="s">
        <v>85</v>
      </c>
      <c r="BK148" s="143">
        <f>ROUND(I148*H148,2)</f>
        <v>22190.400000000001</v>
      </c>
      <c r="BL148" s="16" t="s">
        <v>169</v>
      </c>
      <c r="BM148" s="142" t="s">
        <v>378</v>
      </c>
    </row>
    <row r="149" spans="2:65" s="1" customFormat="1" ht="19.5">
      <c r="B149" s="31"/>
      <c r="D149" s="144" t="s">
        <v>171</v>
      </c>
      <c r="F149" s="145" t="s">
        <v>3870</v>
      </c>
      <c r="I149" s="146"/>
      <c r="L149" s="31"/>
      <c r="M149" s="147"/>
      <c r="T149" s="55"/>
      <c r="AT149" s="16" t="s">
        <v>171</v>
      </c>
      <c r="AU149" s="16" t="s">
        <v>87</v>
      </c>
    </row>
    <row r="150" spans="2:65" s="1" customFormat="1" ht="37.9" customHeight="1">
      <c r="B150" s="31"/>
      <c r="C150" s="131" t="s">
        <v>162</v>
      </c>
      <c r="D150" s="131" t="s">
        <v>164</v>
      </c>
      <c r="E150" s="132" t="s">
        <v>592</v>
      </c>
      <c r="F150" s="133" t="s">
        <v>4001</v>
      </c>
      <c r="G150" s="134" t="s">
        <v>167</v>
      </c>
      <c r="H150" s="135">
        <v>130.80000000000001</v>
      </c>
      <c r="I150" s="136">
        <v>46.2</v>
      </c>
      <c r="J150" s="137">
        <f>ROUND(I150*H150,2)</f>
        <v>6042.96</v>
      </c>
      <c r="K150" s="133" t="s">
        <v>1</v>
      </c>
      <c r="L150" s="31"/>
      <c r="M150" s="138" t="s">
        <v>1</v>
      </c>
      <c r="N150" s="139" t="s">
        <v>42</v>
      </c>
      <c r="P150" s="140">
        <f>O150*H150</f>
        <v>0</v>
      </c>
      <c r="Q150" s="140">
        <v>0</v>
      </c>
      <c r="R150" s="140">
        <f>Q150*H150</f>
        <v>0</v>
      </c>
      <c r="S150" s="140">
        <v>0</v>
      </c>
      <c r="T150" s="141">
        <f>S150*H150</f>
        <v>0</v>
      </c>
      <c r="AR150" s="142" t="s">
        <v>169</v>
      </c>
      <c r="AT150" s="142" t="s">
        <v>164</v>
      </c>
      <c r="AU150" s="142" t="s">
        <v>87</v>
      </c>
      <c r="AY150" s="16" t="s">
        <v>161</v>
      </c>
      <c r="BE150" s="143">
        <f>IF(N150="základní",J150,0)</f>
        <v>6042.96</v>
      </c>
      <c r="BF150" s="143">
        <f>IF(N150="snížená",J150,0)</f>
        <v>0</v>
      </c>
      <c r="BG150" s="143">
        <f>IF(N150="zákl. přenesená",J150,0)</f>
        <v>0</v>
      </c>
      <c r="BH150" s="143">
        <f>IF(N150="sníž. přenesená",J150,0)</f>
        <v>0</v>
      </c>
      <c r="BI150" s="143">
        <f>IF(N150="nulová",J150,0)</f>
        <v>0</v>
      </c>
      <c r="BJ150" s="16" t="s">
        <v>85</v>
      </c>
      <c r="BK150" s="143">
        <f>ROUND(I150*H150,2)</f>
        <v>6042.96</v>
      </c>
      <c r="BL150" s="16" t="s">
        <v>169</v>
      </c>
      <c r="BM150" s="142" t="s">
        <v>391</v>
      </c>
    </row>
    <row r="151" spans="2:65" s="1" customFormat="1" ht="19.5">
      <c r="B151" s="31"/>
      <c r="D151" s="144" t="s">
        <v>171</v>
      </c>
      <c r="F151" s="145" t="s">
        <v>3883</v>
      </c>
      <c r="I151" s="146"/>
      <c r="L151" s="31"/>
      <c r="M151" s="147"/>
      <c r="T151" s="55"/>
      <c r="AT151" s="16" t="s">
        <v>171</v>
      </c>
      <c r="AU151" s="16" t="s">
        <v>87</v>
      </c>
    </row>
    <row r="152" spans="2:65" s="1" customFormat="1" ht="66.75" customHeight="1">
      <c r="B152" s="31"/>
      <c r="C152" s="131" t="s">
        <v>213</v>
      </c>
      <c r="D152" s="131" t="s">
        <v>164</v>
      </c>
      <c r="E152" s="132" t="s">
        <v>595</v>
      </c>
      <c r="F152" s="133" t="s">
        <v>4002</v>
      </c>
      <c r="G152" s="134" t="s">
        <v>167</v>
      </c>
      <c r="H152" s="135">
        <v>100.2</v>
      </c>
      <c r="I152" s="136">
        <v>1</v>
      </c>
      <c r="J152" s="137">
        <f>ROUND(I152*H152,2)</f>
        <v>100.2</v>
      </c>
      <c r="K152" s="133" t="s">
        <v>1</v>
      </c>
      <c r="L152" s="31"/>
      <c r="M152" s="138" t="s">
        <v>1</v>
      </c>
      <c r="N152" s="139" t="s">
        <v>42</v>
      </c>
      <c r="P152" s="140">
        <f>O152*H152</f>
        <v>0</v>
      </c>
      <c r="Q152" s="140">
        <v>0</v>
      </c>
      <c r="R152" s="140">
        <f>Q152*H152</f>
        <v>0</v>
      </c>
      <c r="S152" s="140">
        <v>0</v>
      </c>
      <c r="T152" s="141">
        <f>S152*H152</f>
        <v>0</v>
      </c>
      <c r="AR152" s="142" t="s">
        <v>169</v>
      </c>
      <c r="AT152" s="142" t="s">
        <v>164</v>
      </c>
      <c r="AU152" s="142" t="s">
        <v>87</v>
      </c>
      <c r="AY152" s="16" t="s">
        <v>161</v>
      </c>
      <c r="BE152" s="143">
        <f>IF(N152="základní",J152,0)</f>
        <v>100.2</v>
      </c>
      <c r="BF152" s="143">
        <f>IF(N152="snížená",J152,0)</f>
        <v>0</v>
      </c>
      <c r="BG152" s="143">
        <f>IF(N152="zákl. přenesená",J152,0)</f>
        <v>0</v>
      </c>
      <c r="BH152" s="143">
        <f>IF(N152="sníž. přenesená",J152,0)</f>
        <v>0</v>
      </c>
      <c r="BI152" s="143">
        <f>IF(N152="nulová",J152,0)</f>
        <v>0</v>
      </c>
      <c r="BJ152" s="16" t="s">
        <v>85</v>
      </c>
      <c r="BK152" s="143">
        <f>ROUND(I152*H152,2)</f>
        <v>100.2</v>
      </c>
      <c r="BL152" s="16" t="s">
        <v>169</v>
      </c>
      <c r="BM152" s="142" t="s">
        <v>414</v>
      </c>
    </row>
    <row r="153" spans="2:65" s="1" customFormat="1" ht="19.5">
      <c r="B153" s="31"/>
      <c r="D153" s="144" t="s">
        <v>171</v>
      </c>
      <c r="F153" s="145" t="s">
        <v>3870</v>
      </c>
      <c r="I153" s="146"/>
      <c r="L153" s="31"/>
      <c r="M153" s="147"/>
      <c r="T153" s="55"/>
      <c r="AT153" s="16" t="s">
        <v>171</v>
      </c>
      <c r="AU153" s="16" t="s">
        <v>87</v>
      </c>
    </row>
    <row r="154" spans="2:65" s="1" customFormat="1" ht="49.15" customHeight="1">
      <c r="B154" s="31"/>
      <c r="C154" s="131" t="s">
        <v>220</v>
      </c>
      <c r="D154" s="131" t="s">
        <v>164</v>
      </c>
      <c r="E154" s="132" t="s">
        <v>598</v>
      </c>
      <c r="F154" s="133" t="s">
        <v>4003</v>
      </c>
      <c r="G154" s="134" t="s">
        <v>167</v>
      </c>
      <c r="H154" s="135">
        <v>1002</v>
      </c>
      <c r="I154" s="136">
        <v>1</v>
      </c>
      <c r="J154" s="137">
        <f>ROUND(I154*H154,2)</f>
        <v>1002</v>
      </c>
      <c r="K154" s="133" t="s">
        <v>1</v>
      </c>
      <c r="L154" s="31"/>
      <c r="M154" s="138" t="s">
        <v>1</v>
      </c>
      <c r="N154" s="139" t="s">
        <v>42</v>
      </c>
      <c r="P154" s="140">
        <f>O154*H154</f>
        <v>0</v>
      </c>
      <c r="Q154" s="140">
        <v>0</v>
      </c>
      <c r="R154" s="140">
        <f>Q154*H154</f>
        <v>0</v>
      </c>
      <c r="S154" s="140">
        <v>0</v>
      </c>
      <c r="T154" s="141">
        <f>S154*H154</f>
        <v>0</v>
      </c>
      <c r="AR154" s="142" t="s">
        <v>169</v>
      </c>
      <c r="AT154" s="142" t="s">
        <v>164</v>
      </c>
      <c r="AU154" s="142" t="s">
        <v>87</v>
      </c>
      <c r="AY154" s="16" t="s">
        <v>161</v>
      </c>
      <c r="BE154" s="143">
        <f>IF(N154="základní",J154,0)</f>
        <v>1002</v>
      </c>
      <c r="BF154" s="143">
        <f>IF(N154="snížená",J154,0)</f>
        <v>0</v>
      </c>
      <c r="BG154" s="143">
        <f>IF(N154="zákl. přenesená",J154,0)</f>
        <v>0</v>
      </c>
      <c r="BH154" s="143">
        <f>IF(N154="sníž. přenesená",J154,0)</f>
        <v>0</v>
      </c>
      <c r="BI154" s="143">
        <f>IF(N154="nulová",J154,0)</f>
        <v>0</v>
      </c>
      <c r="BJ154" s="16" t="s">
        <v>85</v>
      </c>
      <c r="BK154" s="143">
        <f>ROUND(I154*H154,2)</f>
        <v>1002</v>
      </c>
      <c r="BL154" s="16" t="s">
        <v>169</v>
      </c>
      <c r="BM154" s="142" t="s">
        <v>466</v>
      </c>
    </row>
    <row r="155" spans="2:65" s="1" customFormat="1" ht="19.5">
      <c r="B155" s="31"/>
      <c r="D155" s="144" t="s">
        <v>171</v>
      </c>
      <c r="F155" s="145" t="s">
        <v>3870</v>
      </c>
      <c r="I155" s="146"/>
      <c r="L155" s="31"/>
      <c r="M155" s="147"/>
      <c r="T155" s="55"/>
      <c r="AT155" s="16" t="s">
        <v>171</v>
      </c>
      <c r="AU155" s="16" t="s">
        <v>87</v>
      </c>
    </row>
    <row r="156" spans="2:65" s="1" customFormat="1" ht="16.5" customHeight="1">
      <c r="B156" s="31"/>
      <c r="C156" s="131" t="s">
        <v>225</v>
      </c>
      <c r="D156" s="131" t="s">
        <v>164</v>
      </c>
      <c r="E156" s="132" t="s">
        <v>3685</v>
      </c>
      <c r="F156" s="133" t="s">
        <v>3686</v>
      </c>
      <c r="G156" s="134" t="s">
        <v>167</v>
      </c>
      <c r="H156" s="135">
        <v>100.2</v>
      </c>
      <c r="I156" s="136">
        <v>20.8</v>
      </c>
      <c r="J156" s="137">
        <f>ROUND(I156*H156,2)</f>
        <v>2084.16</v>
      </c>
      <c r="K156" s="133" t="s">
        <v>1</v>
      </c>
      <c r="L156" s="31"/>
      <c r="M156" s="138" t="s">
        <v>1</v>
      </c>
      <c r="N156" s="139" t="s">
        <v>42</v>
      </c>
      <c r="P156" s="140">
        <f>O156*H156</f>
        <v>0</v>
      </c>
      <c r="Q156" s="140">
        <v>0</v>
      </c>
      <c r="R156" s="140">
        <f>Q156*H156</f>
        <v>0</v>
      </c>
      <c r="S156" s="140">
        <v>0</v>
      </c>
      <c r="T156" s="141">
        <f>S156*H156</f>
        <v>0</v>
      </c>
      <c r="AR156" s="142" t="s">
        <v>169</v>
      </c>
      <c r="AT156" s="142" t="s">
        <v>164</v>
      </c>
      <c r="AU156" s="142" t="s">
        <v>87</v>
      </c>
      <c r="AY156" s="16" t="s">
        <v>161</v>
      </c>
      <c r="BE156" s="143">
        <f>IF(N156="základní",J156,0)</f>
        <v>2084.16</v>
      </c>
      <c r="BF156" s="143">
        <f>IF(N156="snížená",J156,0)</f>
        <v>0</v>
      </c>
      <c r="BG156" s="143">
        <f>IF(N156="zákl. přenesená",J156,0)</f>
        <v>0</v>
      </c>
      <c r="BH156" s="143">
        <f>IF(N156="sníž. přenesená",J156,0)</f>
        <v>0</v>
      </c>
      <c r="BI156" s="143">
        <f>IF(N156="nulová",J156,0)</f>
        <v>0</v>
      </c>
      <c r="BJ156" s="16" t="s">
        <v>85</v>
      </c>
      <c r="BK156" s="143">
        <f>ROUND(I156*H156,2)</f>
        <v>2084.16</v>
      </c>
      <c r="BL156" s="16" t="s">
        <v>169</v>
      </c>
      <c r="BM156" s="142" t="s">
        <v>486</v>
      </c>
    </row>
    <row r="157" spans="2:65" s="1" customFormat="1" ht="19.5">
      <c r="B157" s="31"/>
      <c r="D157" s="144" t="s">
        <v>171</v>
      </c>
      <c r="F157" s="145" t="s">
        <v>3870</v>
      </c>
      <c r="I157" s="146"/>
      <c r="L157" s="31"/>
      <c r="M157" s="147"/>
      <c r="T157" s="55"/>
      <c r="AT157" s="16" t="s">
        <v>171</v>
      </c>
      <c r="AU157" s="16" t="s">
        <v>87</v>
      </c>
    </row>
    <row r="158" spans="2:65" s="1" customFormat="1" ht="66.75" customHeight="1">
      <c r="B158" s="31"/>
      <c r="C158" s="131" t="s">
        <v>229</v>
      </c>
      <c r="D158" s="131" t="s">
        <v>164</v>
      </c>
      <c r="E158" s="132" t="s">
        <v>3887</v>
      </c>
      <c r="F158" s="133" t="s">
        <v>4004</v>
      </c>
      <c r="G158" s="134" t="s">
        <v>352</v>
      </c>
      <c r="H158" s="135">
        <v>180.36</v>
      </c>
      <c r="I158" s="136">
        <v>250</v>
      </c>
      <c r="J158" s="137">
        <f>ROUND(I158*H158,2)</f>
        <v>45090</v>
      </c>
      <c r="K158" s="133" t="s">
        <v>1</v>
      </c>
      <c r="L158" s="31"/>
      <c r="M158" s="138" t="s">
        <v>1</v>
      </c>
      <c r="N158" s="139" t="s">
        <v>42</v>
      </c>
      <c r="P158" s="140">
        <f>O158*H158</f>
        <v>0</v>
      </c>
      <c r="Q158" s="140">
        <v>0</v>
      </c>
      <c r="R158" s="140">
        <f>Q158*H158</f>
        <v>0</v>
      </c>
      <c r="S158" s="140">
        <v>0</v>
      </c>
      <c r="T158" s="141">
        <f>S158*H158</f>
        <v>0</v>
      </c>
      <c r="AR158" s="142" t="s">
        <v>169</v>
      </c>
      <c r="AT158" s="142" t="s">
        <v>164</v>
      </c>
      <c r="AU158" s="142" t="s">
        <v>87</v>
      </c>
      <c r="AY158" s="16" t="s">
        <v>161</v>
      </c>
      <c r="BE158" s="143">
        <f>IF(N158="základní",J158,0)</f>
        <v>45090</v>
      </c>
      <c r="BF158" s="143">
        <f>IF(N158="snížená",J158,0)</f>
        <v>0</v>
      </c>
      <c r="BG158" s="143">
        <f>IF(N158="zákl. přenesená",J158,0)</f>
        <v>0</v>
      </c>
      <c r="BH158" s="143">
        <f>IF(N158="sníž. přenesená",J158,0)</f>
        <v>0</v>
      </c>
      <c r="BI158" s="143">
        <f>IF(N158="nulová",J158,0)</f>
        <v>0</v>
      </c>
      <c r="BJ158" s="16" t="s">
        <v>85</v>
      </c>
      <c r="BK158" s="143">
        <f>ROUND(I158*H158,2)</f>
        <v>45090</v>
      </c>
      <c r="BL158" s="16" t="s">
        <v>169</v>
      </c>
      <c r="BM158" s="142" t="s">
        <v>765</v>
      </c>
    </row>
    <row r="159" spans="2:65" s="1" customFormat="1" ht="19.5">
      <c r="B159" s="31"/>
      <c r="D159" s="144" t="s">
        <v>171</v>
      </c>
      <c r="F159" s="145" t="s">
        <v>3870</v>
      </c>
      <c r="I159" s="146"/>
      <c r="L159" s="31"/>
      <c r="M159" s="147"/>
      <c r="T159" s="55"/>
      <c r="AT159" s="16" t="s">
        <v>171</v>
      </c>
      <c r="AU159" s="16" t="s">
        <v>87</v>
      </c>
    </row>
    <row r="160" spans="2:65" s="1" customFormat="1" ht="33" customHeight="1">
      <c r="B160" s="31"/>
      <c r="C160" s="131" t="s">
        <v>234</v>
      </c>
      <c r="D160" s="131" t="s">
        <v>164</v>
      </c>
      <c r="E160" s="132" t="s">
        <v>3889</v>
      </c>
      <c r="F160" s="133" t="s">
        <v>4005</v>
      </c>
      <c r="G160" s="134" t="s">
        <v>167</v>
      </c>
      <c r="H160" s="135">
        <v>65.400000000000006</v>
      </c>
      <c r="I160" s="136">
        <v>156</v>
      </c>
      <c r="J160" s="137">
        <f>ROUND(I160*H160,2)</f>
        <v>10202.4</v>
      </c>
      <c r="K160" s="133" t="s">
        <v>1</v>
      </c>
      <c r="L160" s="31"/>
      <c r="M160" s="138" t="s">
        <v>1</v>
      </c>
      <c r="N160" s="139" t="s">
        <v>42</v>
      </c>
      <c r="P160" s="140">
        <f>O160*H160</f>
        <v>0</v>
      </c>
      <c r="Q160" s="140">
        <v>0</v>
      </c>
      <c r="R160" s="140">
        <f>Q160*H160</f>
        <v>0</v>
      </c>
      <c r="S160" s="140">
        <v>0</v>
      </c>
      <c r="T160" s="141">
        <f>S160*H160</f>
        <v>0</v>
      </c>
      <c r="AR160" s="142" t="s">
        <v>169</v>
      </c>
      <c r="AT160" s="142" t="s">
        <v>164</v>
      </c>
      <c r="AU160" s="142" t="s">
        <v>87</v>
      </c>
      <c r="AY160" s="16" t="s">
        <v>161</v>
      </c>
      <c r="BE160" s="143">
        <f>IF(N160="základní",J160,0)</f>
        <v>10202.4</v>
      </c>
      <c r="BF160" s="143">
        <f>IF(N160="snížená",J160,0)</f>
        <v>0</v>
      </c>
      <c r="BG160" s="143">
        <f>IF(N160="zákl. přenesená",J160,0)</f>
        <v>0</v>
      </c>
      <c r="BH160" s="143">
        <f>IF(N160="sníž. přenesená",J160,0)</f>
        <v>0</v>
      </c>
      <c r="BI160" s="143">
        <f>IF(N160="nulová",J160,0)</f>
        <v>0</v>
      </c>
      <c r="BJ160" s="16" t="s">
        <v>85</v>
      </c>
      <c r="BK160" s="143">
        <f>ROUND(I160*H160,2)</f>
        <v>10202.4</v>
      </c>
      <c r="BL160" s="16" t="s">
        <v>169</v>
      </c>
      <c r="BM160" s="142" t="s">
        <v>784</v>
      </c>
    </row>
    <row r="161" spans="2:65" s="1" customFormat="1" ht="19.5">
      <c r="B161" s="31"/>
      <c r="D161" s="144" t="s">
        <v>171</v>
      </c>
      <c r="F161" s="145" t="s">
        <v>3870</v>
      </c>
      <c r="I161" s="146"/>
      <c r="L161" s="31"/>
      <c r="M161" s="147"/>
      <c r="T161" s="55"/>
      <c r="AT161" s="16" t="s">
        <v>171</v>
      </c>
      <c r="AU161" s="16" t="s">
        <v>87</v>
      </c>
    </row>
    <row r="162" spans="2:65" s="1" customFormat="1" ht="33" customHeight="1">
      <c r="B162" s="31"/>
      <c r="C162" s="131" t="s">
        <v>8</v>
      </c>
      <c r="D162" s="131" t="s">
        <v>164</v>
      </c>
      <c r="E162" s="132" t="s">
        <v>4006</v>
      </c>
      <c r="F162" s="133" t="s">
        <v>4007</v>
      </c>
      <c r="G162" s="134" t="s">
        <v>167</v>
      </c>
      <c r="H162" s="135">
        <v>61.3</v>
      </c>
      <c r="I162" s="136">
        <v>76.099999999999994</v>
      </c>
      <c r="J162" s="137">
        <f>ROUND(I162*H162,2)</f>
        <v>4664.93</v>
      </c>
      <c r="K162" s="133" t="s">
        <v>1</v>
      </c>
      <c r="L162" s="31"/>
      <c r="M162" s="138" t="s">
        <v>1</v>
      </c>
      <c r="N162" s="139" t="s">
        <v>42</v>
      </c>
      <c r="P162" s="140">
        <f>O162*H162</f>
        <v>0</v>
      </c>
      <c r="Q162" s="140">
        <v>0</v>
      </c>
      <c r="R162" s="140">
        <f>Q162*H162</f>
        <v>0</v>
      </c>
      <c r="S162" s="140">
        <v>0</v>
      </c>
      <c r="T162" s="141">
        <f>S162*H162</f>
        <v>0</v>
      </c>
      <c r="AR162" s="142" t="s">
        <v>169</v>
      </c>
      <c r="AT162" s="142" t="s">
        <v>164</v>
      </c>
      <c r="AU162" s="142" t="s">
        <v>87</v>
      </c>
      <c r="AY162" s="16" t="s">
        <v>161</v>
      </c>
      <c r="BE162" s="143">
        <f>IF(N162="základní",J162,0)</f>
        <v>4664.93</v>
      </c>
      <c r="BF162" s="143">
        <f>IF(N162="snížená",J162,0)</f>
        <v>0</v>
      </c>
      <c r="BG162" s="143">
        <f>IF(N162="zákl. přenesená",J162,0)</f>
        <v>0</v>
      </c>
      <c r="BH162" s="143">
        <f>IF(N162="sníž. přenesená",J162,0)</f>
        <v>0</v>
      </c>
      <c r="BI162" s="143">
        <f>IF(N162="nulová",J162,0)</f>
        <v>0</v>
      </c>
      <c r="BJ162" s="16" t="s">
        <v>85</v>
      </c>
      <c r="BK162" s="143">
        <f>ROUND(I162*H162,2)</f>
        <v>4664.93</v>
      </c>
      <c r="BL162" s="16" t="s">
        <v>169</v>
      </c>
      <c r="BM162" s="142" t="s">
        <v>813</v>
      </c>
    </row>
    <row r="163" spans="2:65" s="1" customFormat="1" ht="19.5">
      <c r="B163" s="31"/>
      <c r="D163" s="144" t="s">
        <v>171</v>
      </c>
      <c r="F163" s="145" t="s">
        <v>3870</v>
      </c>
      <c r="I163" s="146"/>
      <c r="L163" s="31"/>
      <c r="M163" s="147"/>
      <c r="T163" s="55"/>
      <c r="AT163" s="16" t="s">
        <v>171</v>
      </c>
      <c r="AU163" s="16" t="s">
        <v>87</v>
      </c>
    </row>
    <row r="164" spans="2:65" s="1" customFormat="1" ht="33" customHeight="1">
      <c r="B164" s="31"/>
      <c r="C164" s="173" t="s">
        <v>244</v>
      </c>
      <c r="D164" s="173" t="s">
        <v>614</v>
      </c>
      <c r="E164" s="174" t="s">
        <v>4008</v>
      </c>
      <c r="F164" s="175" t="s">
        <v>4009</v>
      </c>
      <c r="G164" s="176" t="s">
        <v>352</v>
      </c>
      <c r="H164" s="177">
        <v>110.34</v>
      </c>
      <c r="I164" s="136">
        <v>250</v>
      </c>
      <c r="J164" s="178">
        <f>ROUND(I164*H164,2)</f>
        <v>27585</v>
      </c>
      <c r="K164" s="175" t="s">
        <v>1</v>
      </c>
      <c r="L164" s="179"/>
      <c r="M164" s="180" t="s">
        <v>1</v>
      </c>
      <c r="N164" s="181" t="s">
        <v>42</v>
      </c>
      <c r="P164" s="140">
        <f>O164*H164</f>
        <v>0</v>
      </c>
      <c r="Q164" s="140">
        <v>0</v>
      </c>
      <c r="R164" s="140">
        <f>Q164*H164</f>
        <v>0</v>
      </c>
      <c r="S164" s="140">
        <v>0</v>
      </c>
      <c r="T164" s="141">
        <f>S164*H164</f>
        <v>0</v>
      </c>
      <c r="AR164" s="142" t="s">
        <v>204</v>
      </c>
      <c r="AT164" s="142" t="s">
        <v>614</v>
      </c>
      <c r="AU164" s="142" t="s">
        <v>87</v>
      </c>
      <c r="AY164" s="16" t="s">
        <v>161</v>
      </c>
      <c r="BE164" s="143">
        <f>IF(N164="základní",J164,0)</f>
        <v>27585</v>
      </c>
      <c r="BF164" s="143">
        <f>IF(N164="snížená",J164,0)</f>
        <v>0</v>
      </c>
      <c r="BG164" s="143">
        <f>IF(N164="zákl. přenesená",J164,0)</f>
        <v>0</v>
      </c>
      <c r="BH164" s="143">
        <f>IF(N164="sníž. přenesená",J164,0)</f>
        <v>0</v>
      </c>
      <c r="BI164" s="143">
        <f>IF(N164="nulová",J164,0)</f>
        <v>0</v>
      </c>
      <c r="BJ164" s="16" t="s">
        <v>85</v>
      </c>
      <c r="BK164" s="143">
        <f>ROUND(I164*H164,2)</f>
        <v>27585</v>
      </c>
      <c r="BL164" s="16" t="s">
        <v>169</v>
      </c>
      <c r="BM164" s="142" t="s">
        <v>847</v>
      </c>
    </row>
    <row r="165" spans="2:65" s="1" customFormat="1" ht="19.5">
      <c r="B165" s="31"/>
      <c r="D165" s="144" t="s">
        <v>171</v>
      </c>
      <c r="F165" s="145" t="s">
        <v>4010</v>
      </c>
      <c r="I165" s="146"/>
      <c r="L165" s="31"/>
      <c r="M165" s="147"/>
      <c r="T165" s="55"/>
      <c r="AT165" s="16" t="s">
        <v>171</v>
      </c>
      <c r="AU165" s="16" t="s">
        <v>87</v>
      </c>
    </row>
    <row r="166" spans="2:65" s="1" customFormat="1" ht="37.9" customHeight="1">
      <c r="B166" s="31"/>
      <c r="C166" s="173" t="s">
        <v>249</v>
      </c>
      <c r="D166" s="173" t="s">
        <v>614</v>
      </c>
      <c r="E166" s="174" t="s">
        <v>3893</v>
      </c>
      <c r="F166" s="175" t="s">
        <v>4011</v>
      </c>
      <c r="G166" s="176" t="s">
        <v>167</v>
      </c>
      <c r="H166" s="177">
        <v>8.4</v>
      </c>
      <c r="I166" s="136">
        <v>450</v>
      </c>
      <c r="J166" s="178">
        <f>ROUND(I166*H166,2)</f>
        <v>3780</v>
      </c>
      <c r="K166" s="175" t="s">
        <v>1</v>
      </c>
      <c r="L166" s="179"/>
      <c r="M166" s="180" t="s">
        <v>1</v>
      </c>
      <c r="N166" s="181" t="s">
        <v>42</v>
      </c>
      <c r="P166" s="140">
        <f>O166*H166</f>
        <v>0</v>
      </c>
      <c r="Q166" s="140">
        <v>0</v>
      </c>
      <c r="R166" s="140">
        <f>Q166*H166</f>
        <v>0</v>
      </c>
      <c r="S166" s="140">
        <v>0</v>
      </c>
      <c r="T166" s="141">
        <f>S166*H166</f>
        <v>0</v>
      </c>
      <c r="AR166" s="142" t="s">
        <v>204</v>
      </c>
      <c r="AT166" s="142" t="s">
        <v>614</v>
      </c>
      <c r="AU166" s="142" t="s">
        <v>87</v>
      </c>
      <c r="AY166" s="16" t="s">
        <v>161</v>
      </c>
      <c r="BE166" s="143">
        <f>IF(N166="základní",J166,0)</f>
        <v>3780</v>
      </c>
      <c r="BF166" s="143">
        <f>IF(N166="snížená",J166,0)</f>
        <v>0</v>
      </c>
      <c r="BG166" s="143">
        <f>IF(N166="zákl. přenesená",J166,0)</f>
        <v>0</v>
      </c>
      <c r="BH166" s="143">
        <f>IF(N166="sníž. přenesená",J166,0)</f>
        <v>0</v>
      </c>
      <c r="BI166" s="143">
        <f>IF(N166="nulová",J166,0)</f>
        <v>0</v>
      </c>
      <c r="BJ166" s="16" t="s">
        <v>85</v>
      </c>
      <c r="BK166" s="143">
        <f>ROUND(I166*H166,2)</f>
        <v>3780</v>
      </c>
      <c r="BL166" s="16" t="s">
        <v>169</v>
      </c>
      <c r="BM166" s="142" t="s">
        <v>874</v>
      </c>
    </row>
    <row r="167" spans="2:65" s="1" customFormat="1" ht="29.25">
      <c r="B167" s="31"/>
      <c r="D167" s="144" t="s">
        <v>171</v>
      </c>
      <c r="F167" s="145" t="s">
        <v>3895</v>
      </c>
      <c r="I167" s="146"/>
      <c r="L167" s="31"/>
      <c r="M167" s="147"/>
      <c r="T167" s="55"/>
      <c r="AT167" s="16" t="s">
        <v>171</v>
      </c>
      <c r="AU167" s="16" t="s">
        <v>87</v>
      </c>
    </row>
    <row r="168" spans="2:65" s="1" customFormat="1" ht="16.5" customHeight="1">
      <c r="B168" s="31"/>
      <c r="C168" s="173" t="s">
        <v>255</v>
      </c>
      <c r="D168" s="173" t="s">
        <v>614</v>
      </c>
      <c r="E168" s="174" t="s">
        <v>3896</v>
      </c>
      <c r="F168" s="175" t="s">
        <v>4012</v>
      </c>
      <c r="G168" s="176" t="s">
        <v>352</v>
      </c>
      <c r="H168" s="177">
        <v>16.8</v>
      </c>
      <c r="I168" s="136">
        <v>125</v>
      </c>
      <c r="J168" s="178">
        <f>ROUND(I168*H168,2)</f>
        <v>2100</v>
      </c>
      <c r="K168" s="175" t="s">
        <v>1</v>
      </c>
      <c r="L168" s="179"/>
      <c r="M168" s="180" t="s">
        <v>1</v>
      </c>
      <c r="N168" s="181" t="s">
        <v>42</v>
      </c>
      <c r="P168" s="140">
        <f>O168*H168</f>
        <v>0</v>
      </c>
      <c r="Q168" s="140">
        <v>0</v>
      </c>
      <c r="R168" s="140">
        <f>Q168*H168</f>
        <v>0</v>
      </c>
      <c r="S168" s="140">
        <v>0</v>
      </c>
      <c r="T168" s="141">
        <f>S168*H168</f>
        <v>0</v>
      </c>
      <c r="AR168" s="142" t="s">
        <v>204</v>
      </c>
      <c r="AT168" s="142" t="s">
        <v>614</v>
      </c>
      <c r="AU168" s="142" t="s">
        <v>87</v>
      </c>
      <c r="AY168" s="16" t="s">
        <v>161</v>
      </c>
      <c r="BE168" s="143">
        <f>IF(N168="základní",J168,0)</f>
        <v>2100</v>
      </c>
      <c r="BF168" s="143">
        <f>IF(N168="snížená",J168,0)</f>
        <v>0</v>
      </c>
      <c r="BG168" s="143">
        <f>IF(N168="zákl. přenesená",J168,0)</f>
        <v>0</v>
      </c>
      <c r="BH168" s="143">
        <f>IF(N168="sníž. přenesená",J168,0)</f>
        <v>0</v>
      </c>
      <c r="BI168" s="143">
        <f>IF(N168="nulová",J168,0)</f>
        <v>0</v>
      </c>
      <c r="BJ168" s="16" t="s">
        <v>85</v>
      </c>
      <c r="BK168" s="143">
        <f>ROUND(I168*H168,2)</f>
        <v>2100</v>
      </c>
      <c r="BL168" s="16" t="s">
        <v>169</v>
      </c>
      <c r="BM168" s="142" t="s">
        <v>904</v>
      </c>
    </row>
    <row r="169" spans="2:65" s="1" customFormat="1" ht="29.25">
      <c r="B169" s="31"/>
      <c r="D169" s="144" t="s">
        <v>171</v>
      </c>
      <c r="F169" s="145" t="s">
        <v>3898</v>
      </c>
      <c r="I169" s="146"/>
      <c r="L169" s="31"/>
      <c r="M169" s="147"/>
      <c r="T169" s="55"/>
      <c r="AT169" s="16" t="s">
        <v>171</v>
      </c>
      <c r="AU169" s="16" t="s">
        <v>87</v>
      </c>
    </row>
    <row r="170" spans="2:65" s="1" customFormat="1" ht="55.5" customHeight="1">
      <c r="B170" s="31"/>
      <c r="C170" s="131" t="s">
        <v>260</v>
      </c>
      <c r="D170" s="131" t="s">
        <v>164</v>
      </c>
      <c r="E170" s="132" t="s">
        <v>4013</v>
      </c>
      <c r="F170" s="133" t="s">
        <v>4014</v>
      </c>
      <c r="G170" s="134" t="s">
        <v>167</v>
      </c>
      <c r="H170" s="135">
        <v>9</v>
      </c>
      <c r="I170" s="136">
        <v>483</v>
      </c>
      <c r="J170" s="137">
        <f>ROUND(I170*H170,2)</f>
        <v>4347</v>
      </c>
      <c r="K170" s="133" t="s">
        <v>1</v>
      </c>
      <c r="L170" s="31"/>
      <c r="M170" s="138" t="s">
        <v>1</v>
      </c>
      <c r="N170" s="139" t="s">
        <v>42</v>
      </c>
      <c r="P170" s="140">
        <f>O170*H170</f>
        <v>0</v>
      </c>
      <c r="Q170" s="140">
        <v>0</v>
      </c>
      <c r="R170" s="140">
        <f>Q170*H170</f>
        <v>0</v>
      </c>
      <c r="S170" s="140">
        <v>0</v>
      </c>
      <c r="T170" s="141">
        <f>S170*H170</f>
        <v>0</v>
      </c>
      <c r="AR170" s="142" t="s">
        <v>169</v>
      </c>
      <c r="AT170" s="142" t="s">
        <v>164</v>
      </c>
      <c r="AU170" s="142" t="s">
        <v>87</v>
      </c>
      <c r="AY170" s="16" t="s">
        <v>161</v>
      </c>
      <c r="BE170" s="143">
        <f>IF(N170="základní",J170,0)</f>
        <v>4347</v>
      </c>
      <c r="BF170" s="143">
        <f>IF(N170="snížená",J170,0)</f>
        <v>0</v>
      </c>
      <c r="BG170" s="143">
        <f>IF(N170="zákl. přenesená",J170,0)</f>
        <v>0</v>
      </c>
      <c r="BH170" s="143">
        <f>IF(N170="sníž. přenesená",J170,0)</f>
        <v>0</v>
      </c>
      <c r="BI170" s="143">
        <f>IF(N170="nulová",J170,0)</f>
        <v>0</v>
      </c>
      <c r="BJ170" s="16" t="s">
        <v>85</v>
      </c>
      <c r="BK170" s="143">
        <f>ROUND(I170*H170,2)</f>
        <v>4347</v>
      </c>
      <c r="BL170" s="16" t="s">
        <v>169</v>
      </c>
      <c r="BM170" s="142" t="s">
        <v>925</v>
      </c>
    </row>
    <row r="171" spans="2:65" s="1" customFormat="1" ht="19.5">
      <c r="B171" s="31"/>
      <c r="D171" s="144" t="s">
        <v>171</v>
      </c>
      <c r="F171" s="145" t="s">
        <v>3870</v>
      </c>
      <c r="I171" s="146"/>
      <c r="L171" s="31"/>
      <c r="M171" s="147"/>
      <c r="T171" s="55"/>
      <c r="AT171" s="16" t="s">
        <v>171</v>
      </c>
      <c r="AU171" s="16" t="s">
        <v>87</v>
      </c>
    </row>
    <row r="172" spans="2:65" s="1" customFormat="1" ht="16.5" customHeight="1">
      <c r="B172" s="31"/>
      <c r="C172" s="173" t="s">
        <v>264</v>
      </c>
      <c r="D172" s="173" t="s">
        <v>614</v>
      </c>
      <c r="E172" s="174" t="s">
        <v>3896</v>
      </c>
      <c r="F172" s="175" t="s">
        <v>4012</v>
      </c>
      <c r="G172" s="176" t="s">
        <v>352</v>
      </c>
      <c r="H172" s="177">
        <v>18</v>
      </c>
      <c r="I172" s="136">
        <v>297</v>
      </c>
      <c r="J172" s="178">
        <f>ROUND(I172*H172,2)</f>
        <v>5346</v>
      </c>
      <c r="K172" s="175" t="s">
        <v>1</v>
      </c>
      <c r="L172" s="179"/>
      <c r="M172" s="180" t="s">
        <v>1</v>
      </c>
      <c r="N172" s="181" t="s">
        <v>42</v>
      </c>
      <c r="P172" s="140">
        <f>O172*H172</f>
        <v>0</v>
      </c>
      <c r="Q172" s="140">
        <v>0</v>
      </c>
      <c r="R172" s="140">
        <f>Q172*H172</f>
        <v>0</v>
      </c>
      <c r="S172" s="140">
        <v>0</v>
      </c>
      <c r="T172" s="141">
        <f>S172*H172</f>
        <v>0</v>
      </c>
      <c r="AR172" s="142" t="s">
        <v>204</v>
      </c>
      <c r="AT172" s="142" t="s">
        <v>614</v>
      </c>
      <c r="AU172" s="142" t="s">
        <v>87</v>
      </c>
      <c r="AY172" s="16" t="s">
        <v>161</v>
      </c>
      <c r="BE172" s="143">
        <f>IF(N172="základní",J172,0)</f>
        <v>5346</v>
      </c>
      <c r="BF172" s="143">
        <f>IF(N172="snížená",J172,0)</f>
        <v>0</v>
      </c>
      <c r="BG172" s="143">
        <f>IF(N172="zákl. přenesená",J172,0)</f>
        <v>0</v>
      </c>
      <c r="BH172" s="143">
        <f>IF(N172="sníž. přenesená",J172,0)</f>
        <v>0</v>
      </c>
      <c r="BI172" s="143">
        <f>IF(N172="nulová",J172,0)</f>
        <v>0</v>
      </c>
      <c r="BJ172" s="16" t="s">
        <v>85</v>
      </c>
      <c r="BK172" s="143">
        <f>ROUND(I172*H172,2)</f>
        <v>5346</v>
      </c>
      <c r="BL172" s="16" t="s">
        <v>169</v>
      </c>
      <c r="BM172" s="142" t="s">
        <v>957</v>
      </c>
    </row>
    <row r="173" spans="2:65" s="1" customFormat="1" ht="29.25">
      <c r="B173" s="31"/>
      <c r="D173" s="144" t="s">
        <v>171</v>
      </c>
      <c r="F173" s="145" t="s">
        <v>3898</v>
      </c>
      <c r="I173" s="146"/>
      <c r="L173" s="31"/>
      <c r="M173" s="147"/>
      <c r="T173" s="55"/>
      <c r="AT173" s="16" t="s">
        <v>171</v>
      </c>
      <c r="AU173" s="16" t="s">
        <v>87</v>
      </c>
    </row>
    <row r="174" spans="2:65" s="1" customFormat="1" ht="66.75" customHeight="1">
      <c r="B174" s="31"/>
      <c r="C174" s="131" t="s">
        <v>7</v>
      </c>
      <c r="D174" s="131" t="s">
        <v>164</v>
      </c>
      <c r="E174" s="132" t="s">
        <v>3694</v>
      </c>
      <c r="F174" s="133" t="s">
        <v>4015</v>
      </c>
      <c r="G174" s="134" t="s">
        <v>175</v>
      </c>
      <c r="H174" s="135">
        <v>32.5</v>
      </c>
      <c r="I174" s="136">
        <v>224</v>
      </c>
      <c r="J174" s="137">
        <f>ROUND(I174*H174,2)</f>
        <v>7280</v>
      </c>
      <c r="K174" s="133" t="s">
        <v>1</v>
      </c>
      <c r="L174" s="31"/>
      <c r="M174" s="138" t="s">
        <v>1</v>
      </c>
      <c r="N174" s="139" t="s">
        <v>42</v>
      </c>
      <c r="P174" s="140">
        <f>O174*H174</f>
        <v>0</v>
      </c>
      <c r="Q174" s="140">
        <v>0</v>
      </c>
      <c r="R174" s="140">
        <f>Q174*H174</f>
        <v>0</v>
      </c>
      <c r="S174" s="140">
        <v>0</v>
      </c>
      <c r="T174" s="141">
        <f>S174*H174</f>
        <v>0</v>
      </c>
      <c r="AR174" s="142" t="s">
        <v>169</v>
      </c>
      <c r="AT174" s="142" t="s">
        <v>164</v>
      </c>
      <c r="AU174" s="142" t="s">
        <v>87</v>
      </c>
      <c r="AY174" s="16" t="s">
        <v>161</v>
      </c>
      <c r="BE174" s="143">
        <f>IF(N174="základní",J174,0)</f>
        <v>7280</v>
      </c>
      <c r="BF174" s="143">
        <f>IF(N174="snížená",J174,0)</f>
        <v>0</v>
      </c>
      <c r="BG174" s="143">
        <f>IF(N174="zákl. přenesená",J174,0)</f>
        <v>0</v>
      </c>
      <c r="BH174" s="143">
        <f>IF(N174="sníž. přenesená",J174,0)</f>
        <v>0</v>
      </c>
      <c r="BI174" s="143">
        <f>IF(N174="nulová",J174,0)</f>
        <v>0</v>
      </c>
      <c r="BJ174" s="16" t="s">
        <v>85</v>
      </c>
      <c r="BK174" s="143">
        <f>ROUND(I174*H174,2)</f>
        <v>7280</v>
      </c>
      <c r="BL174" s="16" t="s">
        <v>169</v>
      </c>
      <c r="BM174" s="142" t="s">
        <v>975</v>
      </c>
    </row>
    <row r="175" spans="2:65" s="1" customFormat="1" ht="19.5">
      <c r="B175" s="31"/>
      <c r="D175" s="144" t="s">
        <v>171</v>
      </c>
      <c r="F175" s="145" t="s">
        <v>3870</v>
      </c>
      <c r="I175" s="146"/>
      <c r="L175" s="31"/>
      <c r="M175" s="147"/>
      <c r="T175" s="55"/>
      <c r="AT175" s="16" t="s">
        <v>171</v>
      </c>
      <c r="AU175" s="16" t="s">
        <v>87</v>
      </c>
    </row>
    <row r="176" spans="2:65" s="1" customFormat="1" ht="66.75" customHeight="1">
      <c r="B176" s="31"/>
      <c r="C176" s="131" t="s">
        <v>274</v>
      </c>
      <c r="D176" s="131" t="s">
        <v>164</v>
      </c>
      <c r="E176" s="132" t="s">
        <v>624</v>
      </c>
      <c r="F176" s="133" t="s">
        <v>4016</v>
      </c>
      <c r="G176" s="134" t="s">
        <v>175</v>
      </c>
      <c r="H176" s="135">
        <v>32.5</v>
      </c>
      <c r="I176" s="136">
        <v>23.3</v>
      </c>
      <c r="J176" s="137">
        <f>ROUND(I176*H176,2)</f>
        <v>757.25</v>
      </c>
      <c r="K176" s="133" t="s">
        <v>1</v>
      </c>
      <c r="L176" s="31"/>
      <c r="M176" s="138" t="s">
        <v>1</v>
      </c>
      <c r="N176" s="139" t="s">
        <v>42</v>
      </c>
      <c r="P176" s="140">
        <f>O176*H176</f>
        <v>0</v>
      </c>
      <c r="Q176" s="140">
        <v>0</v>
      </c>
      <c r="R176" s="140">
        <f>Q176*H176</f>
        <v>0</v>
      </c>
      <c r="S176" s="140">
        <v>0</v>
      </c>
      <c r="T176" s="141">
        <f>S176*H176</f>
        <v>0</v>
      </c>
      <c r="AR176" s="142" t="s">
        <v>169</v>
      </c>
      <c r="AT176" s="142" t="s">
        <v>164</v>
      </c>
      <c r="AU176" s="142" t="s">
        <v>87</v>
      </c>
      <c r="AY176" s="16" t="s">
        <v>161</v>
      </c>
      <c r="BE176" s="143">
        <f>IF(N176="základní",J176,0)</f>
        <v>757.25</v>
      </c>
      <c r="BF176" s="143">
        <f>IF(N176="snížená",J176,0)</f>
        <v>0</v>
      </c>
      <c r="BG176" s="143">
        <f>IF(N176="zákl. přenesená",J176,0)</f>
        <v>0</v>
      </c>
      <c r="BH176" s="143">
        <f>IF(N176="sníž. přenesená",J176,0)</f>
        <v>0</v>
      </c>
      <c r="BI176" s="143">
        <f>IF(N176="nulová",J176,0)</f>
        <v>0</v>
      </c>
      <c r="BJ176" s="16" t="s">
        <v>85</v>
      </c>
      <c r="BK176" s="143">
        <f>ROUND(I176*H176,2)</f>
        <v>757.25</v>
      </c>
      <c r="BL176" s="16" t="s">
        <v>169</v>
      </c>
      <c r="BM176" s="142" t="s">
        <v>1006</v>
      </c>
    </row>
    <row r="177" spans="2:65" s="1" customFormat="1" ht="19.5">
      <c r="B177" s="31"/>
      <c r="D177" s="144" t="s">
        <v>171</v>
      </c>
      <c r="F177" s="145" t="s">
        <v>3870</v>
      </c>
      <c r="I177" s="146"/>
      <c r="L177" s="31"/>
      <c r="M177" s="147"/>
      <c r="T177" s="55"/>
      <c r="AT177" s="16" t="s">
        <v>171</v>
      </c>
      <c r="AU177" s="16" t="s">
        <v>87</v>
      </c>
    </row>
    <row r="178" spans="2:65" s="1" customFormat="1" ht="44.25" customHeight="1">
      <c r="B178" s="31"/>
      <c r="C178" s="173" t="s">
        <v>278</v>
      </c>
      <c r="D178" s="173" t="s">
        <v>614</v>
      </c>
      <c r="E178" s="174" t="s">
        <v>639</v>
      </c>
      <c r="F178" s="175" t="s">
        <v>4017</v>
      </c>
      <c r="G178" s="176" t="s">
        <v>483</v>
      </c>
      <c r="H178" s="177">
        <v>0.97499999999999998</v>
      </c>
      <c r="I178" s="136">
        <v>102</v>
      </c>
      <c r="J178" s="178">
        <f>ROUND(I178*H178,2)</f>
        <v>99.45</v>
      </c>
      <c r="K178" s="175" t="s">
        <v>1</v>
      </c>
      <c r="L178" s="179"/>
      <c r="M178" s="180" t="s">
        <v>1</v>
      </c>
      <c r="N178" s="181" t="s">
        <v>42</v>
      </c>
      <c r="P178" s="140">
        <f>O178*H178</f>
        <v>0</v>
      </c>
      <c r="Q178" s="140">
        <v>0</v>
      </c>
      <c r="R178" s="140">
        <f>Q178*H178</f>
        <v>0</v>
      </c>
      <c r="S178" s="140">
        <v>0</v>
      </c>
      <c r="T178" s="141">
        <f>S178*H178</f>
        <v>0</v>
      </c>
      <c r="AR178" s="142" t="s">
        <v>204</v>
      </c>
      <c r="AT178" s="142" t="s">
        <v>614</v>
      </c>
      <c r="AU178" s="142" t="s">
        <v>87</v>
      </c>
      <c r="AY178" s="16" t="s">
        <v>161</v>
      </c>
      <c r="BE178" s="143">
        <f>IF(N178="základní",J178,0)</f>
        <v>99.45</v>
      </c>
      <c r="BF178" s="143">
        <f>IF(N178="snížená",J178,0)</f>
        <v>0</v>
      </c>
      <c r="BG178" s="143">
        <f>IF(N178="zákl. přenesená",J178,0)</f>
        <v>0</v>
      </c>
      <c r="BH178" s="143">
        <f>IF(N178="sníž. přenesená",J178,0)</f>
        <v>0</v>
      </c>
      <c r="BI178" s="143">
        <f>IF(N178="nulová",J178,0)</f>
        <v>0</v>
      </c>
      <c r="BJ178" s="16" t="s">
        <v>85</v>
      </c>
      <c r="BK178" s="143">
        <f>ROUND(I178*H178,2)</f>
        <v>99.45</v>
      </c>
      <c r="BL178" s="16" t="s">
        <v>169</v>
      </c>
      <c r="BM178" s="142" t="s">
        <v>1034</v>
      </c>
    </row>
    <row r="179" spans="2:65" s="1" customFormat="1" ht="19.5">
      <c r="B179" s="31"/>
      <c r="D179" s="144" t="s">
        <v>171</v>
      </c>
      <c r="F179" s="145" t="s">
        <v>4010</v>
      </c>
      <c r="I179" s="146"/>
      <c r="L179" s="31"/>
      <c r="M179" s="147"/>
      <c r="T179" s="55"/>
      <c r="AT179" s="16" t="s">
        <v>171</v>
      </c>
      <c r="AU179" s="16" t="s">
        <v>87</v>
      </c>
    </row>
    <row r="180" spans="2:65" s="1" customFormat="1" ht="66.75" customHeight="1">
      <c r="B180" s="31"/>
      <c r="C180" s="131" t="s">
        <v>282</v>
      </c>
      <c r="D180" s="131" t="s">
        <v>164</v>
      </c>
      <c r="E180" s="132" t="s">
        <v>3899</v>
      </c>
      <c r="F180" s="133" t="s">
        <v>4018</v>
      </c>
      <c r="G180" s="134" t="s">
        <v>175</v>
      </c>
      <c r="H180" s="135">
        <v>43</v>
      </c>
      <c r="I180" s="136">
        <v>52.4</v>
      </c>
      <c r="J180" s="137">
        <f>ROUND(I180*H180,2)</f>
        <v>2253.1999999999998</v>
      </c>
      <c r="K180" s="133" t="s">
        <v>1</v>
      </c>
      <c r="L180" s="31"/>
      <c r="M180" s="138" t="s">
        <v>1</v>
      </c>
      <c r="N180" s="139" t="s">
        <v>42</v>
      </c>
      <c r="P180" s="140">
        <f>O180*H180</f>
        <v>0</v>
      </c>
      <c r="Q180" s="140">
        <v>0</v>
      </c>
      <c r="R180" s="140">
        <f>Q180*H180</f>
        <v>0</v>
      </c>
      <c r="S180" s="140">
        <v>0</v>
      </c>
      <c r="T180" s="141">
        <f>S180*H180</f>
        <v>0</v>
      </c>
      <c r="AR180" s="142" t="s">
        <v>169</v>
      </c>
      <c r="AT180" s="142" t="s">
        <v>164</v>
      </c>
      <c r="AU180" s="142" t="s">
        <v>87</v>
      </c>
      <c r="AY180" s="16" t="s">
        <v>161</v>
      </c>
      <c r="BE180" s="143">
        <f>IF(N180="základní",J180,0)</f>
        <v>2253.1999999999998</v>
      </c>
      <c r="BF180" s="143">
        <f>IF(N180="snížená",J180,0)</f>
        <v>0</v>
      </c>
      <c r="BG180" s="143">
        <f>IF(N180="zákl. přenesená",J180,0)</f>
        <v>0</v>
      </c>
      <c r="BH180" s="143">
        <f>IF(N180="sníž. přenesená",J180,0)</f>
        <v>0</v>
      </c>
      <c r="BI180" s="143">
        <f>IF(N180="nulová",J180,0)</f>
        <v>0</v>
      </c>
      <c r="BJ180" s="16" t="s">
        <v>85</v>
      </c>
      <c r="BK180" s="143">
        <f>ROUND(I180*H180,2)</f>
        <v>2253.1999999999998</v>
      </c>
      <c r="BL180" s="16" t="s">
        <v>169</v>
      </c>
      <c r="BM180" s="142" t="s">
        <v>1053</v>
      </c>
    </row>
    <row r="181" spans="2:65" s="1" customFormat="1" ht="19.5">
      <c r="B181" s="31"/>
      <c r="D181" s="144" t="s">
        <v>171</v>
      </c>
      <c r="F181" s="145" t="s">
        <v>3870</v>
      </c>
      <c r="I181" s="146"/>
      <c r="L181" s="31"/>
      <c r="M181" s="147"/>
      <c r="T181" s="55"/>
      <c r="AT181" s="16" t="s">
        <v>171</v>
      </c>
      <c r="AU181" s="16" t="s">
        <v>87</v>
      </c>
    </row>
    <row r="182" spans="2:65" s="1" customFormat="1" ht="16.5" customHeight="1">
      <c r="B182" s="31"/>
      <c r="C182" s="131" t="s">
        <v>286</v>
      </c>
      <c r="D182" s="131" t="s">
        <v>164</v>
      </c>
      <c r="E182" s="132" t="s">
        <v>3963</v>
      </c>
      <c r="F182" s="133" t="s">
        <v>3964</v>
      </c>
      <c r="G182" s="134" t="s">
        <v>167</v>
      </c>
      <c r="H182" s="135">
        <v>65.400000000000006</v>
      </c>
      <c r="I182" s="136">
        <v>50</v>
      </c>
      <c r="J182" s="137">
        <f>ROUND(I182*H182,2)</f>
        <v>3270</v>
      </c>
      <c r="K182" s="133" t="s">
        <v>1</v>
      </c>
      <c r="L182" s="31"/>
      <c r="M182" s="138" t="s">
        <v>1</v>
      </c>
      <c r="N182" s="139" t="s">
        <v>42</v>
      </c>
      <c r="P182" s="140">
        <f>O182*H182</f>
        <v>0</v>
      </c>
      <c r="Q182" s="140">
        <v>0</v>
      </c>
      <c r="R182" s="140">
        <f>Q182*H182</f>
        <v>0</v>
      </c>
      <c r="S182" s="140">
        <v>0</v>
      </c>
      <c r="T182" s="141">
        <f>S182*H182</f>
        <v>0</v>
      </c>
      <c r="AR182" s="142" t="s">
        <v>169</v>
      </c>
      <c r="AT182" s="142" t="s">
        <v>164</v>
      </c>
      <c r="AU182" s="142" t="s">
        <v>87</v>
      </c>
      <c r="AY182" s="16" t="s">
        <v>161</v>
      </c>
      <c r="BE182" s="143">
        <f>IF(N182="základní",J182,0)</f>
        <v>3270</v>
      </c>
      <c r="BF182" s="143">
        <f>IF(N182="snížená",J182,0)</f>
        <v>0</v>
      </c>
      <c r="BG182" s="143">
        <f>IF(N182="zákl. přenesená",J182,0)</f>
        <v>0</v>
      </c>
      <c r="BH182" s="143">
        <f>IF(N182="sníž. přenesená",J182,0)</f>
        <v>0</v>
      </c>
      <c r="BI182" s="143">
        <f>IF(N182="nulová",J182,0)</f>
        <v>0</v>
      </c>
      <c r="BJ182" s="16" t="s">
        <v>85</v>
      </c>
      <c r="BK182" s="143">
        <f>ROUND(I182*H182,2)</f>
        <v>3270</v>
      </c>
      <c r="BL182" s="16" t="s">
        <v>169</v>
      </c>
      <c r="BM182" s="142" t="s">
        <v>1100</v>
      </c>
    </row>
    <row r="183" spans="2:65" s="1" customFormat="1" ht="19.5">
      <c r="B183" s="31"/>
      <c r="D183" s="144" t="s">
        <v>171</v>
      </c>
      <c r="F183" s="145" t="s">
        <v>3870</v>
      </c>
      <c r="I183" s="146"/>
      <c r="L183" s="31"/>
      <c r="M183" s="147"/>
      <c r="T183" s="55"/>
      <c r="AT183" s="16" t="s">
        <v>171</v>
      </c>
      <c r="AU183" s="16" t="s">
        <v>87</v>
      </c>
    </row>
    <row r="184" spans="2:65" s="11" customFormat="1" ht="22.9" customHeight="1">
      <c r="B184" s="119"/>
      <c r="D184" s="120" t="s">
        <v>76</v>
      </c>
      <c r="E184" s="129" t="s">
        <v>87</v>
      </c>
      <c r="F184" s="129" t="s">
        <v>644</v>
      </c>
      <c r="I184" s="122"/>
      <c r="J184" s="130">
        <f>BK184</f>
        <v>2677.5</v>
      </c>
      <c r="L184" s="119"/>
      <c r="M184" s="124"/>
      <c r="P184" s="125">
        <f>SUM(P185:P186)</f>
        <v>0</v>
      </c>
      <c r="R184" s="125">
        <f>SUM(R185:R186)</f>
        <v>0</v>
      </c>
      <c r="T184" s="126">
        <f>SUM(T185:T186)</f>
        <v>0</v>
      </c>
      <c r="AR184" s="120" t="s">
        <v>85</v>
      </c>
      <c r="AT184" s="127" t="s">
        <v>76</v>
      </c>
      <c r="AU184" s="127" t="s">
        <v>85</v>
      </c>
      <c r="AY184" s="120" t="s">
        <v>161</v>
      </c>
      <c r="BK184" s="128">
        <f>SUM(BK185:BK186)</f>
        <v>2677.5</v>
      </c>
    </row>
    <row r="185" spans="2:65" s="1" customFormat="1" ht="24.2" customHeight="1">
      <c r="B185" s="31"/>
      <c r="C185" s="131" t="s">
        <v>290</v>
      </c>
      <c r="D185" s="131" t="s">
        <v>164</v>
      </c>
      <c r="E185" s="132" t="s">
        <v>4019</v>
      </c>
      <c r="F185" s="133" t="s">
        <v>4020</v>
      </c>
      <c r="G185" s="134" t="s">
        <v>167</v>
      </c>
      <c r="H185" s="135">
        <v>2.25</v>
      </c>
      <c r="I185" s="136">
        <v>1190</v>
      </c>
      <c r="J185" s="137">
        <f>ROUND(I185*H185,2)</f>
        <v>2677.5</v>
      </c>
      <c r="K185" s="133" t="s">
        <v>1</v>
      </c>
      <c r="L185" s="31"/>
      <c r="M185" s="138" t="s">
        <v>1</v>
      </c>
      <c r="N185" s="139" t="s">
        <v>42</v>
      </c>
      <c r="P185" s="140">
        <f>O185*H185</f>
        <v>0</v>
      </c>
      <c r="Q185" s="140">
        <v>0</v>
      </c>
      <c r="R185" s="140">
        <f>Q185*H185</f>
        <v>0</v>
      </c>
      <c r="S185" s="140">
        <v>0</v>
      </c>
      <c r="T185" s="141">
        <f>S185*H185</f>
        <v>0</v>
      </c>
      <c r="AR185" s="142" t="s">
        <v>169</v>
      </c>
      <c r="AT185" s="142" t="s">
        <v>164</v>
      </c>
      <c r="AU185" s="142" t="s">
        <v>87</v>
      </c>
      <c r="AY185" s="16" t="s">
        <v>161</v>
      </c>
      <c r="BE185" s="143">
        <f>IF(N185="základní",J185,0)</f>
        <v>2677.5</v>
      </c>
      <c r="BF185" s="143">
        <f>IF(N185="snížená",J185,0)</f>
        <v>0</v>
      </c>
      <c r="BG185" s="143">
        <f>IF(N185="zákl. přenesená",J185,0)</f>
        <v>0</v>
      </c>
      <c r="BH185" s="143">
        <f>IF(N185="sníž. přenesená",J185,0)</f>
        <v>0</v>
      </c>
      <c r="BI185" s="143">
        <f>IF(N185="nulová",J185,0)</f>
        <v>0</v>
      </c>
      <c r="BJ185" s="16" t="s">
        <v>85</v>
      </c>
      <c r="BK185" s="143">
        <f>ROUND(I185*H185,2)</f>
        <v>2677.5</v>
      </c>
      <c r="BL185" s="16" t="s">
        <v>169</v>
      </c>
      <c r="BM185" s="142" t="s">
        <v>1120</v>
      </c>
    </row>
    <row r="186" spans="2:65" s="1" customFormat="1" ht="19.5">
      <c r="B186" s="31"/>
      <c r="D186" s="144" t="s">
        <v>171</v>
      </c>
      <c r="F186" s="145" t="s">
        <v>3870</v>
      </c>
      <c r="I186" s="146"/>
      <c r="L186" s="31"/>
      <c r="M186" s="147"/>
      <c r="T186" s="55"/>
      <c r="AT186" s="16" t="s">
        <v>171</v>
      </c>
      <c r="AU186" s="16" t="s">
        <v>87</v>
      </c>
    </row>
    <row r="187" spans="2:65" s="11" customFormat="1" ht="22.9" customHeight="1">
      <c r="B187" s="119"/>
      <c r="D187" s="120" t="s">
        <v>76</v>
      </c>
      <c r="E187" s="129" t="s">
        <v>181</v>
      </c>
      <c r="F187" s="129" t="s">
        <v>671</v>
      </c>
      <c r="I187" s="122"/>
      <c r="J187" s="130">
        <f>BK187</f>
        <v>1332.8</v>
      </c>
      <c r="L187" s="119"/>
      <c r="M187" s="124"/>
      <c r="P187" s="125">
        <f>SUM(P188:P189)</f>
        <v>0</v>
      </c>
      <c r="R187" s="125">
        <f>SUM(R188:R189)</f>
        <v>0</v>
      </c>
      <c r="T187" s="126">
        <f>SUM(T188:T189)</f>
        <v>0</v>
      </c>
      <c r="AR187" s="120" t="s">
        <v>85</v>
      </c>
      <c r="AT187" s="127" t="s">
        <v>76</v>
      </c>
      <c r="AU187" s="127" t="s">
        <v>85</v>
      </c>
      <c r="AY187" s="120" t="s">
        <v>161</v>
      </c>
      <c r="BK187" s="128">
        <f>SUM(BK188:BK189)</f>
        <v>1332.8</v>
      </c>
    </row>
    <row r="188" spans="2:65" s="1" customFormat="1" ht="21.75" customHeight="1">
      <c r="B188" s="31"/>
      <c r="C188" s="131" t="s">
        <v>294</v>
      </c>
      <c r="D188" s="131" t="s">
        <v>164</v>
      </c>
      <c r="E188" s="132" t="s">
        <v>4021</v>
      </c>
      <c r="F188" s="133" t="s">
        <v>4022</v>
      </c>
      <c r="G188" s="134" t="s">
        <v>207</v>
      </c>
      <c r="H188" s="135">
        <v>28</v>
      </c>
      <c r="I188" s="136">
        <v>47.6</v>
      </c>
      <c r="J188" s="137">
        <f>ROUND(I188*H188,2)</f>
        <v>1332.8</v>
      </c>
      <c r="K188" s="133" t="s">
        <v>1</v>
      </c>
      <c r="L188" s="31"/>
      <c r="M188" s="138" t="s">
        <v>1</v>
      </c>
      <c r="N188" s="139" t="s">
        <v>42</v>
      </c>
      <c r="P188" s="140">
        <f>O188*H188</f>
        <v>0</v>
      </c>
      <c r="Q188" s="140">
        <v>0</v>
      </c>
      <c r="R188" s="140">
        <f>Q188*H188</f>
        <v>0</v>
      </c>
      <c r="S188" s="140">
        <v>0</v>
      </c>
      <c r="T188" s="141">
        <f>S188*H188</f>
        <v>0</v>
      </c>
      <c r="AR188" s="142" t="s">
        <v>169</v>
      </c>
      <c r="AT188" s="142" t="s">
        <v>164</v>
      </c>
      <c r="AU188" s="142" t="s">
        <v>87</v>
      </c>
      <c r="AY188" s="16" t="s">
        <v>161</v>
      </c>
      <c r="BE188" s="143">
        <f>IF(N188="základní",J188,0)</f>
        <v>1332.8</v>
      </c>
      <c r="BF188" s="143">
        <f>IF(N188="snížená",J188,0)</f>
        <v>0</v>
      </c>
      <c r="BG188" s="143">
        <f>IF(N188="zákl. přenesená",J188,0)</f>
        <v>0</v>
      </c>
      <c r="BH188" s="143">
        <f>IF(N188="sníž. přenesená",J188,0)</f>
        <v>0</v>
      </c>
      <c r="BI188" s="143">
        <f>IF(N188="nulová",J188,0)</f>
        <v>0</v>
      </c>
      <c r="BJ188" s="16" t="s">
        <v>85</v>
      </c>
      <c r="BK188" s="143">
        <f>ROUND(I188*H188,2)</f>
        <v>1332.8</v>
      </c>
      <c r="BL188" s="16" t="s">
        <v>169</v>
      </c>
      <c r="BM188" s="142" t="s">
        <v>1154</v>
      </c>
    </row>
    <row r="189" spans="2:65" s="1" customFormat="1" ht="19.5">
      <c r="B189" s="31"/>
      <c r="D189" s="144" t="s">
        <v>171</v>
      </c>
      <c r="F189" s="145" t="s">
        <v>3870</v>
      </c>
      <c r="I189" s="146"/>
      <c r="L189" s="31"/>
      <c r="M189" s="147"/>
      <c r="T189" s="55"/>
      <c r="AT189" s="16" t="s">
        <v>171</v>
      </c>
      <c r="AU189" s="16" t="s">
        <v>87</v>
      </c>
    </row>
    <row r="190" spans="2:65" s="11" customFormat="1" ht="22.9" customHeight="1">
      <c r="B190" s="119"/>
      <c r="D190" s="120" t="s">
        <v>76</v>
      </c>
      <c r="E190" s="129" t="s">
        <v>169</v>
      </c>
      <c r="F190" s="129" t="s">
        <v>839</v>
      </c>
      <c r="I190" s="122"/>
      <c r="J190" s="130">
        <f>BK190</f>
        <v>11446</v>
      </c>
      <c r="L190" s="119"/>
      <c r="M190" s="124"/>
      <c r="P190" s="125">
        <f>SUM(P191:P194)</f>
        <v>0</v>
      </c>
      <c r="R190" s="125">
        <f>SUM(R191:R194)</f>
        <v>0</v>
      </c>
      <c r="T190" s="126">
        <f>SUM(T191:T194)</f>
        <v>0</v>
      </c>
      <c r="AR190" s="120" t="s">
        <v>85</v>
      </c>
      <c r="AT190" s="127" t="s">
        <v>76</v>
      </c>
      <c r="AU190" s="127" t="s">
        <v>85</v>
      </c>
      <c r="AY190" s="120" t="s">
        <v>161</v>
      </c>
      <c r="BK190" s="128">
        <f>SUM(BK191:BK194)</f>
        <v>11446</v>
      </c>
    </row>
    <row r="191" spans="2:65" s="1" customFormat="1" ht="24.2" customHeight="1">
      <c r="B191" s="31"/>
      <c r="C191" s="131" t="s">
        <v>298</v>
      </c>
      <c r="D191" s="131" t="s">
        <v>164</v>
      </c>
      <c r="E191" s="132" t="s">
        <v>4023</v>
      </c>
      <c r="F191" s="133" t="s">
        <v>4024</v>
      </c>
      <c r="G191" s="134" t="s">
        <v>175</v>
      </c>
      <c r="H191" s="135">
        <v>15</v>
      </c>
      <c r="I191" s="136">
        <v>442</v>
      </c>
      <c r="J191" s="137">
        <f>ROUND(I191*H191,2)</f>
        <v>6630</v>
      </c>
      <c r="K191" s="133" t="s">
        <v>1</v>
      </c>
      <c r="L191" s="31"/>
      <c r="M191" s="138" t="s">
        <v>1</v>
      </c>
      <c r="N191" s="139" t="s">
        <v>42</v>
      </c>
      <c r="P191" s="140">
        <f>O191*H191</f>
        <v>0</v>
      </c>
      <c r="Q191" s="140">
        <v>0</v>
      </c>
      <c r="R191" s="140">
        <f>Q191*H191</f>
        <v>0</v>
      </c>
      <c r="S191" s="140">
        <v>0</v>
      </c>
      <c r="T191" s="141">
        <f>S191*H191</f>
        <v>0</v>
      </c>
      <c r="AR191" s="142" t="s">
        <v>169</v>
      </c>
      <c r="AT191" s="142" t="s">
        <v>164</v>
      </c>
      <c r="AU191" s="142" t="s">
        <v>87</v>
      </c>
      <c r="AY191" s="16" t="s">
        <v>161</v>
      </c>
      <c r="BE191" s="143">
        <f>IF(N191="základní",J191,0)</f>
        <v>6630</v>
      </c>
      <c r="BF191" s="143">
        <f>IF(N191="snížená",J191,0)</f>
        <v>0</v>
      </c>
      <c r="BG191" s="143">
        <f>IF(N191="zákl. přenesená",J191,0)</f>
        <v>0</v>
      </c>
      <c r="BH191" s="143">
        <f>IF(N191="sníž. přenesená",J191,0)</f>
        <v>0</v>
      </c>
      <c r="BI191" s="143">
        <f>IF(N191="nulová",J191,0)</f>
        <v>0</v>
      </c>
      <c r="BJ191" s="16" t="s">
        <v>85</v>
      </c>
      <c r="BK191" s="143">
        <f>ROUND(I191*H191,2)</f>
        <v>6630</v>
      </c>
      <c r="BL191" s="16" t="s">
        <v>169</v>
      </c>
      <c r="BM191" s="142" t="s">
        <v>1173</v>
      </c>
    </row>
    <row r="192" spans="2:65" s="1" customFormat="1" ht="19.5">
      <c r="B192" s="31"/>
      <c r="D192" s="144" t="s">
        <v>171</v>
      </c>
      <c r="F192" s="145" t="s">
        <v>3870</v>
      </c>
      <c r="I192" s="146"/>
      <c r="L192" s="31"/>
      <c r="M192" s="147"/>
      <c r="T192" s="55"/>
      <c r="AT192" s="16" t="s">
        <v>171</v>
      </c>
      <c r="AU192" s="16" t="s">
        <v>87</v>
      </c>
    </row>
    <row r="193" spans="2:65" s="1" customFormat="1" ht="33" customHeight="1">
      <c r="B193" s="31"/>
      <c r="C193" s="131" t="s">
        <v>303</v>
      </c>
      <c r="D193" s="131" t="s">
        <v>164</v>
      </c>
      <c r="E193" s="132" t="s">
        <v>3905</v>
      </c>
      <c r="F193" s="133" t="s">
        <v>4025</v>
      </c>
      <c r="G193" s="134" t="s">
        <v>167</v>
      </c>
      <c r="H193" s="135">
        <v>2.8</v>
      </c>
      <c r="I193" s="136">
        <v>1720</v>
      </c>
      <c r="J193" s="137">
        <f>ROUND(I193*H193,2)</f>
        <v>4816</v>
      </c>
      <c r="K193" s="133" t="s">
        <v>1</v>
      </c>
      <c r="L193" s="31"/>
      <c r="M193" s="138" t="s">
        <v>1</v>
      </c>
      <c r="N193" s="139" t="s">
        <v>42</v>
      </c>
      <c r="P193" s="140">
        <f>O193*H193</f>
        <v>0</v>
      </c>
      <c r="Q193" s="140">
        <v>0</v>
      </c>
      <c r="R193" s="140">
        <f>Q193*H193</f>
        <v>0</v>
      </c>
      <c r="S193" s="140">
        <v>0</v>
      </c>
      <c r="T193" s="141">
        <f>S193*H193</f>
        <v>0</v>
      </c>
      <c r="AR193" s="142" t="s">
        <v>169</v>
      </c>
      <c r="AT193" s="142" t="s">
        <v>164</v>
      </c>
      <c r="AU193" s="142" t="s">
        <v>87</v>
      </c>
      <c r="AY193" s="16" t="s">
        <v>161</v>
      </c>
      <c r="BE193" s="143">
        <f>IF(N193="základní",J193,0)</f>
        <v>4816</v>
      </c>
      <c r="BF193" s="143">
        <f>IF(N193="snížená",J193,0)</f>
        <v>0</v>
      </c>
      <c r="BG193" s="143">
        <f>IF(N193="zákl. přenesená",J193,0)</f>
        <v>0</v>
      </c>
      <c r="BH193" s="143">
        <f>IF(N193="sníž. přenesená",J193,0)</f>
        <v>0</v>
      </c>
      <c r="BI193" s="143">
        <f>IF(N193="nulová",J193,0)</f>
        <v>0</v>
      </c>
      <c r="BJ193" s="16" t="s">
        <v>85</v>
      </c>
      <c r="BK193" s="143">
        <f>ROUND(I193*H193,2)</f>
        <v>4816</v>
      </c>
      <c r="BL193" s="16" t="s">
        <v>169</v>
      </c>
      <c r="BM193" s="142" t="s">
        <v>1200</v>
      </c>
    </row>
    <row r="194" spans="2:65" s="1" customFormat="1" ht="19.5">
      <c r="B194" s="31"/>
      <c r="D194" s="144" t="s">
        <v>171</v>
      </c>
      <c r="F194" s="145" t="s">
        <v>3870</v>
      </c>
      <c r="I194" s="146"/>
      <c r="L194" s="31"/>
      <c r="M194" s="147"/>
      <c r="T194" s="55"/>
      <c r="AT194" s="16" t="s">
        <v>171</v>
      </c>
      <c r="AU194" s="16" t="s">
        <v>87</v>
      </c>
    </row>
    <row r="195" spans="2:65" s="11" customFormat="1" ht="22.9" customHeight="1">
      <c r="B195" s="119"/>
      <c r="D195" s="120" t="s">
        <v>76</v>
      </c>
      <c r="E195" s="129" t="s">
        <v>190</v>
      </c>
      <c r="F195" s="129" t="s">
        <v>4026</v>
      </c>
      <c r="I195" s="122"/>
      <c r="J195" s="130">
        <f>BK195</f>
        <v>36050</v>
      </c>
      <c r="L195" s="119"/>
      <c r="M195" s="124"/>
      <c r="P195" s="125">
        <f>SUM(P196:P199)</f>
        <v>0</v>
      </c>
      <c r="R195" s="125">
        <f>SUM(R196:R199)</f>
        <v>0</v>
      </c>
      <c r="T195" s="126">
        <f>SUM(T196:T199)</f>
        <v>0</v>
      </c>
      <c r="AR195" s="120" t="s">
        <v>85</v>
      </c>
      <c r="AT195" s="127" t="s">
        <v>76</v>
      </c>
      <c r="AU195" s="127" t="s">
        <v>85</v>
      </c>
      <c r="AY195" s="120" t="s">
        <v>161</v>
      </c>
      <c r="BK195" s="128">
        <f>SUM(BK196:BK199)</f>
        <v>36050</v>
      </c>
    </row>
    <row r="196" spans="2:65" s="1" customFormat="1" ht="62.65" customHeight="1">
      <c r="B196" s="31"/>
      <c r="C196" s="131" t="s">
        <v>307</v>
      </c>
      <c r="D196" s="131" t="s">
        <v>164</v>
      </c>
      <c r="E196" s="132" t="s">
        <v>3907</v>
      </c>
      <c r="F196" s="133" t="s">
        <v>4027</v>
      </c>
      <c r="G196" s="134" t="s">
        <v>207</v>
      </c>
      <c r="H196" s="135">
        <v>7</v>
      </c>
      <c r="I196" s="136">
        <v>3500</v>
      </c>
      <c r="J196" s="137">
        <f>ROUND(I196*H196,2)</f>
        <v>24500</v>
      </c>
      <c r="K196" s="133" t="s">
        <v>1</v>
      </c>
      <c r="L196" s="31"/>
      <c r="M196" s="138" t="s">
        <v>1</v>
      </c>
      <c r="N196" s="139" t="s">
        <v>42</v>
      </c>
      <c r="P196" s="140">
        <f>O196*H196</f>
        <v>0</v>
      </c>
      <c r="Q196" s="140">
        <v>0</v>
      </c>
      <c r="R196" s="140">
        <f>Q196*H196</f>
        <v>0</v>
      </c>
      <c r="S196" s="140">
        <v>0</v>
      </c>
      <c r="T196" s="141">
        <f>S196*H196</f>
        <v>0</v>
      </c>
      <c r="AR196" s="142" t="s">
        <v>169</v>
      </c>
      <c r="AT196" s="142" t="s">
        <v>164</v>
      </c>
      <c r="AU196" s="142" t="s">
        <v>87</v>
      </c>
      <c r="AY196" s="16" t="s">
        <v>161</v>
      </c>
      <c r="BE196" s="143">
        <f>IF(N196="základní",J196,0)</f>
        <v>24500</v>
      </c>
      <c r="BF196" s="143">
        <f>IF(N196="snížená",J196,0)</f>
        <v>0</v>
      </c>
      <c r="BG196" s="143">
        <f>IF(N196="zákl. přenesená",J196,0)</f>
        <v>0</v>
      </c>
      <c r="BH196" s="143">
        <f>IF(N196="sníž. přenesená",J196,0)</f>
        <v>0</v>
      </c>
      <c r="BI196" s="143">
        <f>IF(N196="nulová",J196,0)</f>
        <v>0</v>
      </c>
      <c r="BJ196" s="16" t="s">
        <v>85</v>
      </c>
      <c r="BK196" s="143">
        <f>ROUND(I196*H196,2)</f>
        <v>24500</v>
      </c>
      <c r="BL196" s="16" t="s">
        <v>169</v>
      </c>
      <c r="BM196" s="142" t="s">
        <v>1225</v>
      </c>
    </row>
    <row r="197" spans="2:65" s="1" customFormat="1" ht="39">
      <c r="B197" s="31"/>
      <c r="D197" s="144" t="s">
        <v>171</v>
      </c>
      <c r="F197" s="145" t="s">
        <v>3909</v>
      </c>
      <c r="I197" s="146"/>
      <c r="L197" s="31"/>
      <c r="M197" s="147"/>
      <c r="T197" s="55"/>
      <c r="AT197" s="16" t="s">
        <v>171</v>
      </c>
      <c r="AU197" s="16" t="s">
        <v>87</v>
      </c>
    </row>
    <row r="198" spans="2:65" s="1" customFormat="1" ht="66.75" customHeight="1">
      <c r="B198" s="31"/>
      <c r="C198" s="131" t="s">
        <v>312</v>
      </c>
      <c r="D198" s="131" t="s">
        <v>164</v>
      </c>
      <c r="E198" s="132" t="s">
        <v>3910</v>
      </c>
      <c r="F198" s="133" t="s">
        <v>4028</v>
      </c>
      <c r="G198" s="134" t="s">
        <v>207</v>
      </c>
      <c r="H198" s="135">
        <v>21</v>
      </c>
      <c r="I198" s="136">
        <v>550</v>
      </c>
      <c r="J198" s="137">
        <f>ROUND(I198*H198,2)</f>
        <v>11550</v>
      </c>
      <c r="K198" s="133" t="s">
        <v>1</v>
      </c>
      <c r="L198" s="31"/>
      <c r="M198" s="138" t="s">
        <v>1</v>
      </c>
      <c r="N198" s="139" t="s">
        <v>42</v>
      </c>
      <c r="P198" s="140">
        <f>O198*H198</f>
        <v>0</v>
      </c>
      <c r="Q198" s="140">
        <v>0</v>
      </c>
      <c r="R198" s="140">
        <f>Q198*H198</f>
        <v>0</v>
      </c>
      <c r="S198" s="140">
        <v>0</v>
      </c>
      <c r="T198" s="141">
        <f>S198*H198</f>
        <v>0</v>
      </c>
      <c r="AR198" s="142" t="s">
        <v>169</v>
      </c>
      <c r="AT198" s="142" t="s">
        <v>164</v>
      </c>
      <c r="AU198" s="142" t="s">
        <v>87</v>
      </c>
      <c r="AY198" s="16" t="s">
        <v>161</v>
      </c>
      <c r="BE198" s="143">
        <f>IF(N198="základní",J198,0)</f>
        <v>11550</v>
      </c>
      <c r="BF198" s="143">
        <f>IF(N198="snížená",J198,0)</f>
        <v>0</v>
      </c>
      <c r="BG198" s="143">
        <f>IF(N198="zákl. přenesená",J198,0)</f>
        <v>0</v>
      </c>
      <c r="BH198" s="143">
        <f>IF(N198="sníž. přenesená",J198,0)</f>
        <v>0</v>
      </c>
      <c r="BI198" s="143">
        <f>IF(N198="nulová",J198,0)</f>
        <v>0</v>
      </c>
      <c r="BJ198" s="16" t="s">
        <v>85</v>
      </c>
      <c r="BK198" s="143">
        <f>ROUND(I198*H198,2)</f>
        <v>11550</v>
      </c>
      <c r="BL198" s="16" t="s">
        <v>169</v>
      </c>
      <c r="BM198" s="142" t="s">
        <v>1251</v>
      </c>
    </row>
    <row r="199" spans="2:65" s="1" customFormat="1" ht="39">
      <c r="B199" s="31"/>
      <c r="D199" s="144" t="s">
        <v>171</v>
      </c>
      <c r="F199" s="145" t="s">
        <v>3909</v>
      </c>
      <c r="I199" s="146"/>
      <c r="L199" s="31"/>
      <c r="M199" s="147"/>
      <c r="T199" s="55"/>
      <c r="AT199" s="16" t="s">
        <v>171</v>
      </c>
      <c r="AU199" s="16" t="s">
        <v>87</v>
      </c>
    </row>
    <row r="200" spans="2:65" s="11" customFormat="1" ht="22.9" customHeight="1">
      <c r="B200" s="119"/>
      <c r="D200" s="120" t="s">
        <v>76</v>
      </c>
      <c r="E200" s="129" t="s">
        <v>195</v>
      </c>
      <c r="F200" s="129" t="s">
        <v>973</v>
      </c>
      <c r="I200" s="122"/>
      <c r="J200" s="130">
        <f>BK200</f>
        <v>3778.8</v>
      </c>
      <c r="L200" s="119"/>
      <c r="M200" s="124"/>
      <c r="P200" s="125">
        <f>SUM(P201:P202)</f>
        <v>0</v>
      </c>
      <c r="R200" s="125">
        <f>SUM(R201:R202)</f>
        <v>0</v>
      </c>
      <c r="T200" s="126">
        <f>SUM(T201:T202)</f>
        <v>0</v>
      </c>
      <c r="AR200" s="120" t="s">
        <v>85</v>
      </c>
      <c r="AT200" s="127" t="s">
        <v>76</v>
      </c>
      <c r="AU200" s="127" t="s">
        <v>85</v>
      </c>
      <c r="AY200" s="120" t="s">
        <v>161</v>
      </c>
      <c r="BK200" s="128">
        <f>SUM(BK201:BK202)</f>
        <v>3778.8</v>
      </c>
    </row>
    <row r="201" spans="2:65" s="1" customFormat="1" ht="33" customHeight="1">
      <c r="B201" s="31"/>
      <c r="C201" s="131" t="s">
        <v>317</v>
      </c>
      <c r="D201" s="131" t="s">
        <v>164</v>
      </c>
      <c r="E201" s="132" t="s">
        <v>1136</v>
      </c>
      <c r="F201" s="133" t="s">
        <v>4029</v>
      </c>
      <c r="G201" s="134" t="s">
        <v>352</v>
      </c>
      <c r="H201" s="135">
        <v>9.4E-2</v>
      </c>
      <c r="I201" s="136">
        <v>40200</v>
      </c>
      <c r="J201" s="137">
        <f>ROUND(I201*H201,2)</f>
        <v>3778.8</v>
      </c>
      <c r="K201" s="133" t="s">
        <v>1</v>
      </c>
      <c r="L201" s="31"/>
      <c r="M201" s="138" t="s">
        <v>1</v>
      </c>
      <c r="N201" s="139" t="s">
        <v>42</v>
      </c>
      <c r="P201" s="140">
        <f>O201*H201</f>
        <v>0</v>
      </c>
      <c r="Q201" s="140">
        <v>0</v>
      </c>
      <c r="R201" s="140">
        <f>Q201*H201</f>
        <v>0</v>
      </c>
      <c r="S201" s="140">
        <v>0</v>
      </c>
      <c r="T201" s="141">
        <f>S201*H201</f>
        <v>0</v>
      </c>
      <c r="AR201" s="142" t="s">
        <v>169</v>
      </c>
      <c r="AT201" s="142" t="s">
        <v>164</v>
      </c>
      <c r="AU201" s="142" t="s">
        <v>87</v>
      </c>
      <c r="AY201" s="16" t="s">
        <v>161</v>
      </c>
      <c r="BE201" s="143">
        <f>IF(N201="základní",J201,0)</f>
        <v>3778.8</v>
      </c>
      <c r="BF201" s="143">
        <f>IF(N201="snížená",J201,0)</f>
        <v>0</v>
      </c>
      <c r="BG201" s="143">
        <f>IF(N201="zákl. přenesená",J201,0)</f>
        <v>0</v>
      </c>
      <c r="BH201" s="143">
        <f>IF(N201="sníž. přenesená",J201,0)</f>
        <v>0</v>
      </c>
      <c r="BI201" s="143">
        <f>IF(N201="nulová",J201,0)</f>
        <v>0</v>
      </c>
      <c r="BJ201" s="16" t="s">
        <v>85</v>
      </c>
      <c r="BK201" s="143">
        <f>ROUND(I201*H201,2)</f>
        <v>3778.8</v>
      </c>
      <c r="BL201" s="16" t="s">
        <v>169</v>
      </c>
      <c r="BM201" s="142" t="s">
        <v>1276</v>
      </c>
    </row>
    <row r="202" spans="2:65" s="1" customFormat="1" ht="19.5">
      <c r="B202" s="31"/>
      <c r="D202" s="144" t="s">
        <v>171</v>
      </c>
      <c r="F202" s="145" t="s">
        <v>3870</v>
      </c>
      <c r="I202" s="146"/>
      <c r="L202" s="31"/>
      <c r="M202" s="147"/>
      <c r="T202" s="55"/>
      <c r="AT202" s="16" t="s">
        <v>171</v>
      </c>
      <c r="AU202" s="16" t="s">
        <v>87</v>
      </c>
    </row>
    <row r="203" spans="2:65" s="11" customFormat="1" ht="22.9" customHeight="1">
      <c r="B203" s="119"/>
      <c r="D203" s="120" t="s">
        <v>76</v>
      </c>
      <c r="E203" s="129" t="s">
        <v>204</v>
      </c>
      <c r="F203" s="129" t="s">
        <v>1220</v>
      </c>
      <c r="I203" s="122"/>
      <c r="J203" s="130">
        <f>BK203</f>
        <v>282202.23999999999</v>
      </c>
      <c r="L203" s="119"/>
      <c r="M203" s="124"/>
      <c r="P203" s="125">
        <f>SUM(P204:P231)</f>
        <v>0</v>
      </c>
      <c r="R203" s="125">
        <f>SUM(R204:R231)</f>
        <v>0</v>
      </c>
      <c r="T203" s="126">
        <f>SUM(T204:T231)</f>
        <v>0</v>
      </c>
      <c r="AR203" s="120" t="s">
        <v>87</v>
      </c>
      <c r="AT203" s="127" t="s">
        <v>76</v>
      </c>
      <c r="AU203" s="127" t="s">
        <v>85</v>
      </c>
      <c r="AY203" s="120" t="s">
        <v>161</v>
      </c>
      <c r="BK203" s="128">
        <f>SUM(BK204:BK231)</f>
        <v>282202.23999999999</v>
      </c>
    </row>
    <row r="204" spans="2:65" s="1" customFormat="1" ht="24.2" customHeight="1">
      <c r="B204" s="31"/>
      <c r="C204" s="131" t="s">
        <v>323</v>
      </c>
      <c r="D204" s="131" t="s">
        <v>164</v>
      </c>
      <c r="E204" s="132" t="s">
        <v>4030</v>
      </c>
      <c r="F204" s="133" t="s">
        <v>4031</v>
      </c>
      <c r="G204" s="134" t="s">
        <v>207</v>
      </c>
      <c r="H204" s="135">
        <v>28</v>
      </c>
      <c r="I204" s="136">
        <v>38.1</v>
      </c>
      <c r="J204" s="137">
        <f>ROUND(I204*H204,2)</f>
        <v>1066.8</v>
      </c>
      <c r="K204" s="133" t="s">
        <v>1</v>
      </c>
      <c r="L204" s="31"/>
      <c r="M204" s="138" t="s">
        <v>1</v>
      </c>
      <c r="N204" s="139" t="s">
        <v>42</v>
      </c>
      <c r="P204" s="140">
        <f>O204*H204</f>
        <v>0</v>
      </c>
      <c r="Q204" s="140">
        <v>0</v>
      </c>
      <c r="R204" s="140">
        <f>Q204*H204</f>
        <v>0</v>
      </c>
      <c r="S204" s="140">
        <v>0</v>
      </c>
      <c r="T204" s="141">
        <f>S204*H204</f>
        <v>0</v>
      </c>
      <c r="AR204" s="142" t="s">
        <v>244</v>
      </c>
      <c r="AT204" s="142" t="s">
        <v>164</v>
      </c>
      <c r="AU204" s="142" t="s">
        <v>87</v>
      </c>
      <c r="AY204" s="16" t="s">
        <v>161</v>
      </c>
      <c r="BE204" s="143">
        <f>IF(N204="základní",J204,0)</f>
        <v>1066.8</v>
      </c>
      <c r="BF204" s="143">
        <f>IF(N204="snížená",J204,0)</f>
        <v>0</v>
      </c>
      <c r="BG204" s="143">
        <f>IF(N204="zákl. přenesená",J204,0)</f>
        <v>0</v>
      </c>
      <c r="BH204" s="143">
        <f>IF(N204="sníž. přenesená",J204,0)</f>
        <v>0</v>
      </c>
      <c r="BI204" s="143">
        <f>IF(N204="nulová",J204,0)</f>
        <v>0</v>
      </c>
      <c r="BJ204" s="16" t="s">
        <v>85</v>
      </c>
      <c r="BK204" s="143">
        <f>ROUND(I204*H204,2)</f>
        <v>1066.8</v>
      </c>
      <c r="BL204" s="16" t="s">
        <v>244</v>
      </c>
      <c r="BM204" s="142" t="s">
        <v>1302</v>
      </c>
    </row>
    <row r="205" spans="2:65" s="1" customFormat="1" ht="19.5">
      <c r="B205" s="31"/>
      <c r="D205" s="144" t="s">
        <v>171</v>
      </c>
      <c r="F205" s="145" t="s">
        <v>3870</v>
      </c>
      <c r="I205" s="146"/>
      <c r="L205" s="31"/>
      <c r="M205" s="147"/>
      <c r="T205" s="55"/>
      <c r="AT205" s="16" t="s">
        <v>171</v>
      </c>
      <c r="AU205" s="16" t="s">
        <v>87</v>
      </c>
    </row>
    <row r="206" spans="2:65" s="1" customFormat="1" ht="33" customHeight="1">
      <c r="B206" s="31"/>
      <c r="C206" s="131" t="s">
        <v>329</v>
      </c>
      <c r="D206" s="131" t="s">
        <v>164</v>
      </c>
      <c r="E206" s="132" t="s">
        <v>4032</v>
      </c>
      <c r="F206" s="133" t="s">
        <v>4033</v>
      </c>
      <c r="G206" s="134" t="s">
        <v>207</v>
      </c>
      <c r="H206" s="135">
        <v>28</v>
      </c>
      <c r="I206" s="136">
        <v>168</v>
      </c>
      <c r="J206" s="137">
        <f>ROUND(I206*H206,2)</f>
        <v>4704</v>
      </c>
      <c r="K206" s="133" t="s">
        <v>1</v>
      </c>
      <c r="L206" s="31"/>
      <c r="M206" s="138" t="s">
        <v>1</v>
      </c>
      <c r="N206" s="139" t="s">
        <v>42</v>
      </c>
      <c r="P206" s="140">
        <f>O206*H206</f>
        <v>0</v>
      </c>
      <c r="Q206" s="140">
        <v>0</v>
      </c>
      <c r="R206" s="140">
        <f>Q206*H206</f>
        <v>0</v>
      </c>
      <c r="S206" s="140">
        <v>0</v>
      </c>
      <c r="T206" s="141">
        <f>S206*H206</f>
        <v>0</v>
      </c>
      <c r="AR206" s="142" t="s">
        <v>244</v>
      </c>
      <c r="AT206" s="142" t="s">
        <v>164</v>
      </c>
      <c r="AU206" s="142" t="s">
        <v>87</v>
      </c>
      <c r="AY206" s="16" t="s">
        <v>161</v>
      </c>
      <c r="BE206" s="143">
        <f>IF(N206="základní",J206,0)</f>
        <v>4704</v>
      </c>
      <c r="BF206" s="143">
        <f>IF(N206="snížená",J206,0)</f>
        <v>0</v>
      </c>
      <c r="BG206" s="143">
        <f>IF(N206="zákl. přenesená",J206,0)</f>
        <v>0</v>
      </c>
      <c r="BH206" s="143">
        <f>IF(N206="sníž. přenesená",J206,0)</f>
        <v>0</v>
      </c>
      <c r="BI206" s="143">
        <f>IF(N206="nulová",J206,0)</f>
        <v>0</v>
      </c>
      <c r="BJ206" s="16" t="s">
        <v>85</v>
      </c>
      <c r="BK206" s="143">
        <f>ROUND(I206*H206,2)</f>
        <v>4704</v>
      </c>
      <c r="BL206" s="16" t="s">
        <v>244</v>
      </c>
      <c r="BM206" s="142" t="s">
        <v>1312</v>
      </c>
    </row>
    <row r="207" spans="2:65" s="1" customFormat="1" ht="19.5">
      <c r="B207" s="31"/>
      <c r="D207" s="144" t="s">
        <v>171</v>
      </c>
      <c r="F207" s="145" t="s">
        <v>3870</v>
      </c>
      <c r="I207" s="146"/>
      <c r="L207" s="31"/>
      <c r="M207" s="147"/>
      <c r="T207" s="55"/>
      <c r="AT207" s="16" t="s">
        <v>171</v>
      </c>
      <c r="AU207" s="16" t="s">
        <v>87</v>
      </c>
    </row>
    <row r="208" spans="2:65" s="1" customFormat="1" ht="44.25" customHeight="1">
      <c r="B208" s="31"/>
      <c r="C208" s="173" t="s">
        <v>337</v>
      </c>
      <c r="D208" s="173" t="s">
        <v>614</v>
      </c>
      <c r="E208" s="174" t="s">
        <v>4034</v>
      </c>
      <c r="F208" s="175" t="s">
        <v>4035</v>
      </c>
      <c r="G208" s="176" t="s">
        <v>207</v>
      </c>
      <c r="H208" s="177">
        <v>32.200000000000003</v>
      </c>
      <c r="I208" s="136">
        <v>570</v>
      </c>
      <c r="J208" s="178">
        <f>ROUND(I208*H208,2)</f>
        <v>18354</v>
      </c>
      <c r="K208" s="175" t="s">
        <v>1</v>
      </c>
      <c r="L208" s="179"/>
      <c r="M208" s="180" t="s">
        <v>1</v>
      </c>
      <c r="N208" s="181" t="s">
        <v>42</v>
      </c>
      <c r="P208" s="140">
        <f>O208*H208</f>
        <v>0</v>
      </c>
      <c r="Q208" s="140">
        <v>0</v>
      </c>
      <c r="R208" s="140">
        <f>Q208*H208</f>
        <v>0</v>
      </c>
      <c r="S208" s="140">
        <v>0</v>
      </c>
      <c r="T208" s="141">
        <f>S208*H208</f>
        <v>0</v>
      </c>
      <c r="AR208" s="142" t="s">
        <v>317</v>
      </c>
      <c r="AT208" s="142" t="s">
        <v>614</v>
      </c>
      <c r="AU208" s="142" t="s">
        <v>87</v>
      </c>
      <c r="AY208" s="16" t="s">
        <v>161</v>
      </c>
      <c r="BE208" s="143">
        <f>IF(N208="základní",J208,0)</f>
        <v>18354</v>
      </c>
      <c r="BF208" s="143">
        <f>IF(N208="snížená",J208,0)</f>
        <v>0</v>
      </c>
      <c r="BG208" s="143">
        <f>IF(N208="zákl. přenesená",J208,0)</f>
        <v>0</v>
      </c>
      <c r="BH208" s="143">
        <f>IF(N208="sníž. přenesená",J208,0)</f>
        <v>0</v>
      </c>
      <c r="BI208" s="143">
        <f>IF(N208="nulová",J208,0)</f>
        <v>0</v>
      </c>
      <c r="BJ208" s="16" t="s">
        <v>85</v>
      </c>
      <c r="BK208" s="143">
        <f>ROUND(I208*H208,2)</f>
        <v>18354</v>
      </c>
      <c r="BL208" s="16" t="s">
        <v>244</v>
      </c>
      <c r="BM208" s="142" t="s">
        <v>1320</v>
      </c>
    </row>
    <row r="209" spans="2:65" s="1" customFormat="1" ht="58.5">
      <c r="B209" s="31"/>
      <c r="D209" s="144" t="s">
        <v>171</v>
      </c>
      <c r="F209" s="145" t="s">
        <v>3920</v>
      </c>
      <c r="I209" s="146"/>
      <c r="L209" s="31"/>
      <c r="M209" s="147"/>
      <c r="T209" s="55"/>
      <c r="AT209" s="16" t="s">
        <v>171</v>
      </c>
      <c r="AU209" s="16" t="s">
        <v>87</v>
      </c>
    </row>
    <row r="210" spans="2:65" s="1" customFormat="1" ht="16.5" customHeight="1">
      <c r="B210" s="31"/>
      <c r="C210" s="131" t="s">
        <v>343</v>
      </c>
      <c r="D210" s="131" t="s">
        <v>164</v>
      </c>
      <c r="E210" s="132" t="s">
        <v>4036</v>
      </c>
      <c r="F210" s="133" t="s">
        <v>4037</v>
      </c>
      <c r="G210" s="134" t="s">
        <v>267</v>
      </c>
      <c r="H210" s="135">
        <v>1</v>
      </c>
      <c r="I210" s="136">
        <v>14000</v>
      </c>
      <c r="J210" s="137">
        <f>ROUND(I210*H210,2)</f>
        <v>14000</v>
      </c>
      <c r="K210" s="133" t="s">
        <v>1</v>
      </c>
      <c r="L210" s="31"/>
      <c r="M210" s="138" t="s">
        <v>1</v>
      </c>
      <c r="N210" s="139" t="s">
        <v>42</v>
      </c>
      <c r="P210" s="140">
        <f>O210*H210</f>
        <v>0</v>
      </c>
      <c r="Q210" s="140">
        <v>0</v>
      </c>
      <c r="R210" s="140">
        <f>Q210*H210</f>
        <v>0</v>
      </c>
      <c r="S210" s="140">
        <v>0</v>
      </c>
      <c r="T210" s="141">
        <f>S210*H210</f>
        <v>0</v>
      </c>
      <c r="AR210" s="142" t="s">
        <v>244</v>
      </c>
      <c r="AT210" s="142" t="s">
        <v>164</v>
      </c>
      <c r="AU210" s="142" t="s">
        <v>87</v>
      </c>
      <c r="AY210" s="16" t="s">
        <v>161</v>
      </c>
      <c r="BE210" s="143">
        <f>IF(N210="základní",J210,0)</f>
        <v>14000</v>
      </c>
      <c r="BF210" s="143">
        <f>IF(N210="snížená",J210,0)</f>
        <v>0</v>
      </c>
      <c r="BG210" s="143">
        <f>IF(N210="zákl. přenesená",J210,0)</f>
        <v>0</v>
      </c>
      <c r="BH210" s="143">
        <f>IF(N210="sníž. přenesená",J210,0)</f>
        <v>0</v>
      </c>
      <c r="BI210" s="143">
        <f>IF(N210="nulová",J210,0)</f>
        <v>0</v>
      </c>
      <c r="BJ210" s="16" t="s">
        <v>85</v>
      </c>
      <c r="BK210" s="143">
        <f>ROUND(I210*H210,2)</f>
        <v>14000</v>
      </c>
      <c r="BL210" s="16" t="s">
        <v>244</v>
      </c>
      <c r="BM210" s="142" t="s">
        <v>1338</v>
      </c>
    </row>
    <row r="211" spans="2:65" s="1" customFormat="1" ht="97.5">
      <c r="B211" s="31"/>
      <c r="D211" s="144" t="s">
        <v>171</v>
      </c>
      <c r="F211" s="145" t="s">
        <v>4038</v>
      </c>
      <c r="I211" s="146"/>
      <c r="L211" s="31"/>
      <c r="M211" s="147"/>
      <c r="T211" s="55"/>
      <c r="AT211" s="16" t="s">
        <v>171</v>
      </c>
      <c r="AU211" s="16" t="s">
        <v>87</v>
      </c>
    </row>
    <row r="212" spans="2:65" s="1" customFormat="1" ht="16.5" customHeight="1">
      <c r="B212" s="31"/>
      <c r="C212" s="131" t="s">
        <v>349</v>
      </c>
      <c r="D212" s="131" t="s">
        <v>164</v>
      </c>
      <c r="E212" s="132" t="s">
        <v>4039</v>
      </c>
      <c r="F212" s="133" t="s">
        <v>4040</v>
      </c>
      <c r="G212" s="134" t="s">
        <v>267</v>
      </c>
      <c r="H212" s="135">
        <v>1</v>
      </c>
      <c r="I212" s="136">
        <v>20000</v>
      </c>
      <c r="J212" s="137">
        <f>ROUND(I212*H212,2)</f>
        <v>20000</v>
      </c>
      <c r="K212" s="133" t="s">
        <v>1</v>
      </c>
      <c r="L212" s="31"/>
      <c r="M212" s="138" t="s">
        <v>1</v>
      </c>
      <c r="N212" s="139" t="s">
        <v>42</v>
      </c>
      <c r="P212" s="140">
        <f>O212*H212</f>
        <v>0</v>
      </c>
      <c r="Q212" s="140">
        <v>0</v>
      </c>
      <c r="R212" s="140">
        <f>Q212*H212</f>
        <v>0</v>
      </c>
      <c r="S212" s="140">
        <v>0</v>
      </c>
      <c r="T212" s="141">
        <f>S212*H212</f>
        <v>0</v>
      </c>
      <c r="AR212" s="142" t="s">
        <v>244</v>
      </c>
      <c r="AT212" s="142" t="s">
        <v>164</v>
      </c>
      <c r="AU212" s="142" t="s">
        <v>87</v>
      </c>
      <c r="AY212" s="16" t="s">
        <v>161</v>
      </c>
      <c r="BE212" s="143">
        <f>IF(N212="základní",J212,0)</f>
        <v>20000</v>
      </c>
      <c r="BF212" s="143">
        <f>IF(N212="snížená",J212,0)</f>
        <v>0</v>
      </c>
      <c r="BG212" s="143">
        <f>IF(N212="zákl. přenesená",J212,0)</f>
        <v>0</v>
      </c>
      <c r="BH212" s="143">
        <f>IF(N212="sníž. přenesená",J212,0)</f>
        <v>0</v>
      </c>
      <c r="BI212" s="143">
        <f>IF(N212="nulová",J212,0)</f>
        <v>0</v>
      </c>
      <c r="BJ212" s="16" t="s">
        <v>85</v>
      </c>
      <c r="BK212" s="143">
        <f>ROUND(I212*H212,2)</f>
        <v>20000</v>
      </c>
      <c r="BL212" s="16" t="s">
        <v>244</v>
      </c>
      <c r="BM212" s="142" t="s">
        <v>1348</v>
      </c>
    </row>
    <row r="213" spans="2:65" s="1" customFormat="1" ht="97.5">
      <c r="B213" s="31"/>
      <c r="D213" s="144" t="s">
        <v>171</v>
      </c>
      <c r="F213" s="145" t="s">
        <v>4041</v>
      </c>
      <c r="I213" s="146"/>
      <c r="L213" s="31"/>
      <c r="M213" s="147"/>
      <c r="T213" s="55"/>
      <c r="AT213" s="16" t="s">
        <v>171</v>
      </c>
      <c r="AU213" s="16" t="s">
        <v>87</v>
      </c>
    </row>
    <row r="214" spans="2:65" s="1" customFormat="1" ht="16.5" customHeight="1">
      <c r="B214" s="31"/>
      <c r="C214" s="131" t="s">
        <v>354</v>
      </c>
      <c r="D214" s="131" t="s">
        <v>164</v>
      </c>
      <c r="E214" s="132" t="s">
        <v>4042</v>
      </c>
      <c r="F214" s="133" t="s">
        <v>4043</v>
      </c>
      <c r="G214" s="134" t="s">
        <v>267</v>
      </c>
      <c r="H214" s="135">
        <v>1</v>
      </c>
      <c r="I214" s="136">
        <v>9000</v>
      </c>
      <c r="J214" s="137">
        <f>ROUND(I214*H214,2)</f>
        <v>9000</v>
      </c>
      <c r="K214" s="133" t="s">
        <v>1</v>
      </c>
      <c r="L214" s="31"/>
      <c r="M214" s="138" t="s">
        <v>1</v>
      </c>
      <c r="N214" s="139" t="s">
        <v>42</v>
      </c>
      <c r="P214" s="140">
        <f>O214*H214</f>
        <v>0</v>
      </c>
      <c r="Q214" s="140">
        <v>0</v>
      </c>
      <c r="R214" s="140">
        <f>Q214*H214</f>
        <v>0</v>
      </c>
      <c r="S214" s="140">
        <v>0</v>
      </c>
      <c r="T214" s="141">
        <f>S214*H214</f>
        <v>0</v>
      </c>
      <c r="AR214" s="142" t="s">
        <v>244</v>
      </c>
      <c r="AT214" s="142" t="s">
        <v>164</v>
      </c>
      <c r="AU214" s="142" t="s">
        <v>87</v>
      </c>
      <c r="AY214" s="16" t="s">
        <v>161</v>
      </c>
      <c r="BE214" s="143">
        <f>IF(N214="základní",J214,0)</f>
        <v>9000</v>
      </c>
      <c r="BF214" s="143">
        <f>IF(N214="snížená",J214,0)</f>
        <v>0</v>
      </c>
      <c r="BG214" s="143">
        <f>IF(N214="zákl. přenesená",J214,0)</f>
        <v>0</v>
      </c>
      <c r="BH214" s="143">
        <f>IF(N214="sníž. přenesená",J214,0)</f>
        <v>0</v>
      </c>
      <c r="BI214" s="143">
        <f>IF(N214="nulová",J214,0)</f>
        <v>0</v>
      </c>
      <c r="BJ214" s="16" t="s">
        <v>85</v>
      </c>
      <c r="BK214" s="143">
        <f>ROUND(I214*H214,2)</f>
        <v>9000</v>
      </c>
      <c r="BL214" s="16" t="s">
        <v>244</v>
      </c>
      <c r="BM214" s="142" t="s">
        <v>1361</v>
      </c>
    </row>
    <row r="215" spans="2:65" s="1" customFormat="1" ht="97.5">
      <c r="B215" s="31"/>
      <c r="D215" s="144" t="s">
        <v>171</v>
      </c>
      <c r="F215" s="145" t="s">
        <v>4044</v>
      </c>
      <c r="I215" s="146"/>
      <c r="L215" s="31"/>
      <c r="M215" s="147"/>
      <c r="T215" s="55"/>
      <c r="AT215" s="16" t="s">
        <v>171</v>
      </c>
      <c r="AU215" s="16" t="s">
        <v>87</v>
      </c>
    </row>
    <row r="216" spans="2:65" s="1" customFormat="1" ht="16.5" customHeight="1">
      <c r="B216" s="31"/>
      <c r="C216" s="131" t="s">
        <v>358</v>
      </c>
      <c r="D216" s="131" t="s">
        <v>164</v>
      </c>
      <c r="E216" s="132" t="s">
        <v>4045</v>
      </c>
      <c r="F216" s="133" t="s">
        <v>4046</v>
      </c>
      <c r="G216" s="134" t="s">
        <v>267</v>
      </c>
      <c r="H216" s="135">
        <v>1</v>
      </c>
      <c r="I216" s="136">
        <v>17000</v>
      </c>
      <c r="J216" s="137">
        <f>ROUND(I216*H216,2)</f>
        <v>17000</v>
      </c>
      <c r="K216" s="133" t="s">
        <v>1</v>
      </c>
      <c r="L216" s="31"/>
      <c r="M216" s="138" t="s">
        <v>1</v>
      </c>
      <c r="N216" s="139" t="s">
        <v>42</v>
      </c>
      <c r="P216" s="140">
        <f>O216*H216</f>
        <v>0</v>
      </c>
      <c r="Q216" s="140">
        <v>0</v>
      </c>
      <c r="R216" s="140">
        <f>Q216*H216</f>
        <v>0</v>
      </c>
      <c r="S216" s="140">
        <v>0</v>
      </c>
      <c r="T216" s="141">
        <f>S216*H216</f>
        <v>0</v>
      </c>
      <c r="AR216" s="142" t="s">
        <v>244</v>
      </c>
      <c r="AT216" s="142" t="s">
        <v>164</v>
      </c>
      <c r="AU216" s="142" t="s">
        <v>87</v>
      </c>
      <c r="AY216" s="16" t="s">
        <v>161</v>
      </c>
      <c r="BE216" s="143">
        <f>IF(N216="základní",J216,0)</f>
        <v>17000</v>
      </c>
      <c r="BF216" s="143">
        <f>IF(N216="snížená",J216,0)</f>
        <v>0</v>
      </c>
      <c r="BG216" s="143">
        <f>IF(N216="zákl. přenesená",J216,0)</f>
        <v>0</v>
      </c>
      <c r="BH216" s="143">
        <f>IF(N216="sníž. přenesená",J216,0)</f>
        <v>0</v>
      </c>
      <c r="BI216" s="143">
        <f>IF(N216="nulová",J216,0)</f>
        <v>0</v>
      </c>
      <c r="BJ216" s="16" t="s">
        <v>85</v>
      </c>
      <c r="BK216" s="143">
        <f>ROUND(I216*H216,2)</f>
        <v>17000</v>
      </c>
      <c r="BL216" s="16" t="s">
        <v>244</v>
      </c>
      <c r="BM216" s="142" t="s">
        <v>1372</v>
      </c>
    </row>
    <row r="217" spans="2:65" s="1" customFormat="1" ht="97.5">
      <c r="B217" s="31"/>
      <c r="D217" s="144" t="s">
        <v>171</v>
      </c>
      <c r="F217" s="145" t="s">
        <v>4047</v>
      </c>
      <c r="I217" s="146"/>
      <c r="L217" s="31"/>
      <c r="M217" s="147"/>
      <c r="T217" s="55"/>
      <c r="AT217" s="16" t="s">
        <v>171</v>
      </c>
      <c r="AU217" s="16" t="s">
        <v>87</v>
      </c>
    </row>
    <row r="218" spans="2:65" s="1" customFormat="1" ht="21.75" customHeight="1">
      <c r="B218" s="31"/>
      <c r="C218" s="131" t="s">
        <v>363</v>
      </c>
      <c r="D218" s="131" t="s">
        <v>164</v>
      </c>
      <c r="E218" s="132" t="s">
        <v>4048</v>
      </c>
      <c r="F218" s="133" t="s">
        <v>4049</v>
      </c>
      <c r="G218" s="134" t="s">
        <v>267</v>
      </c>
      <c r="H218" s="135">
        <v>1</v>
      </c>
      <c r="I218" s="136">
        <v>48000</v>
      </c>
      <c r="J218" s="137">
        <f>ROUND(I218*H218,2)</f>
        <v>48000</v>
      </c>
      <c r="K218" s="133" t="s">
        <v>1</v>
      </c>
      <c r="L218" s="31"/>
      <c r="M218" s="138" t="s">
        <v>1</v>
      </c>
      <c r="N218" s="139" t="s">
        <v>42</v>
      </c>
      <c r="P218" s="140">
        <f>O218*H218</f>
        <v>0</v>
      </c>
      <c r="Q218" s="140">
        <v>0</v>
      </c>
      <c r="R218" s="140">
        <f>Q218*H218</f>
        <v>0</v>
      </c>
      <c r="S218" s="140">
        <v>0</v>
      </c>
      <c r="T218" s="141">
        <f>S218*H218</f>
        <v>0</v>
      </c>
      <c r="AR218" s="142" t="s">
        <v>244</v>
      </c>
      <c r="AT218" s="142" t="s">
        <v>164</v>
      </c>
      <c r="AU218" s="142" t="s">
        <v>87</v>
      </c>
      <c r="AY218" s="16" t="s">
        <v>161</v>
      </c>
      <c r="BE218" s="143">
        <f>IF(N218="základní",J218,0)</f>
        <v>48000</v>
      </c>
      <c r="BF218" s="143">
        <f>IF(N218="snížená",J218,0)</f>
        <v>0</v>
      </c>
      <c r="BG218" s="143">
        <f>IF(N218="zákl. přenesená",J218,0)</f>
        <v>0</v>
      </c>
      <c r="BH218" s="143">
        <f>IF(N218="sníž. přenesená",J218,0)</f>
        <v>0</v>
      </c>
      <c r="BI218" s="143">
        <f>IF(N218="nulová",J218,0)</f>
        <v>0</v>
      </c>
      <c r="BJ218" s="16" t="s">
        <v>85</v>
      </c>
      <c r="BK218" s="143">
        <f>ROUND(I218*H218,2)</f>
        <v>48000</v>
      </c>
      <c r="BL218" s="16" t="s">
        <v>244</v>
      </c>
      <c r="BM218" s="142" t="s">
        <v>1382</v>
      </c>
    </row>
    <row r="219" spans="2:65" s="1" customFormat="1" ht="156">
      <c r="B219" s="31"/>
      <c r="D219" s="144" t="s">
        <v>171</v>
      </c>
      <c r="F219" s="145" t="s">
        <v>4050</v>
      </c>
      <c r="I219" s="146"/>
      <c r="L219" s="31"/>
      <c r="M219" s="147"/>
      <c r="T219" s="55"/>
      <c r="AT219" s="16" t="s">
        <v>171</v>
      </c>
      <c r="AU219" s="16" t="s">
        <v>87</v>
      </c>
    </row>
    <row r="220" spans="2:65" s="1" customFormat="1" ht="24.2" customHeight="1">
      <c r="B220" s="31"/>
      <c r="C220" s="131" t="s">
        <v>371</v>
      </c>
      <c r="D220" s="131" t="s">
        <v>164</v>
      </c>
      <c r="E220" s="132" t="s">
        <v>4051</v>
      </c>
      <c r="F220" s="133" t="s">
        <v>4052</v>
      </c>
      <c r="G220" s="134" t="s">
        <v>167</v>
      </c>
      <c r="H220" s="135">
        <v>1</v>
      </c>
      <c r="I220" s="136">
        <v>3500</v>
      </c>
      <c r="J220" s="137">
        <f>ROUND(I220*H220,2)</f>
        <v>3500</v>
      </c>
      <c r="K220" s="133" t="s">
        <v>1</v>
      </c>
      <c r="L220" s="31"/>
      <c r="M220" s="138" t="s">
        <v>1</v>
      </c>
      <c r="N220" s="139" t="s">
        <v>42</v>
      </c>
      <c r="P220" s="140">
        <f>O220*H220</f>
        <v>0</v>
      </c>
      <c r="Q220" s="140">
        <v>0</v>
      </c>
      <c r="R220" s="140">
        <f>Q220*H220</f>
        <v>0</v>
      </c>
      <c r="S220" s="140">
        <v>0</v>
      </c>
      <c r="T220" s="141">
        <f>S220*H220</f>
        <v>0</v>
      </c>
      <c r="AR220" s="142" t="s">
        <v>244</v>
      </c>
      <c r="AT220" s="142" t="s">
        <v>164</v>
      </c>
      <c r="AU220" s="142" t="s">
        <v>87</v>
      </c>
      <c r="AY220" s="16" t="s">
        <v>161</v>
      </c>
      <c r="BE220" s="143">
        <f>IF(N220="základní",J220,0)</f>
        <v>3500</v>
      </c>
      <c r="BF220" s="143">
        <f>IF(N220="snížená",J220,0)</f>
        <v>0</v>
      </c>
      <c r="BG220" s="143">
        <f>IF(N220="zákl. přenesená",J220,0)</f>
        <v>0</v>
      </c>
      <c r="BH220" s="143">
        <f>IF(N220="sníž. přenesená",J220,0)</f>
        <v>0</v>
      </c>
      <c r="BI220" s="143">
        <f>IF(N220="nulová",J220,0)</f>
        <v>0</v>
      </c>
      <c r="BJ220" s="16" t="s">
        <v>85</v>
      </c>
      <c r="BK220" s="143">
        <f>ROUND(I220*H220,2)</f>
        <v>3500</v>
      </c>
      <c r="BL220" s="16" t="s">
        <v>244</v>
      </c>
      <c r="BM220" s="142" t="s">
        <v>1391</v>
      </c>
    </row>
    <row r="221" spans="2:65" s="1" customFormat="1" ht="19.5">
      <c r="B221" s="31"/>
      <c r="D221" s="144" t="s">
        <v>171</v>
      </c>
      <c r="F221" s="145" t="s">
        <v>3870</v>
      </c>
      <c r="I221" s="146"/>
      <c r="L221" s="31"/>
      <c r="M221" s="147"/>
      <c r="T221" s="55"/>
      <c r="AT221" s="16" t="s">
        <v>171</v>
      </c>
      <c r="AU221" s="16" t="s">
        <v>87</v>
      </c>
    </row>
    <row r="222" spans="2:65" s="1" customFormat="1" ht="33" customHeight="1">
      <c r="B222" s="31"/>
      <c r="C222" s="131" t="s">
        <v>378</v>
      </c>
      <c r="D222" s="131" t="s">
        <v>164</v>
      </c>
      <c r="E222" s="132" t="s">
        <v>3933</v>
      </c>
      <c r="F222" s="133" t="s">
        <v>4053</v>
      </c>
      <c r="G222" s="134" t="s">
        <v>207</v>
      </c>
      <c r="H222" s="135">
        <v>30.8</v>
      </c>
      <c r="I222" s="136">
        <v>16.8</v>
      </c>
      <c r="J222" s="137">
        <f>ROUND(I222*H222,2)</f>
        <v>517.44000000000005</v>
      </c>
      <c r="K222" s="133" t="s">
        <v>1</v>
      </c>
      <c r="L222" s="31"/>
      <c r="M222" s="138" t="s">
        <v>1</v>
      </c>
      <c r="N222" s="139" t="s">
        <v>42</v>
      </c>
      <c r="P222" s="140">
        <f>O222*H222</f>
        <v>0</v>
      </c>
      <c r="Q222" s="140">
        <v>0</v>
      </c>
      <c r="R222" s="140">
        <f>Q222*H222</f>
        <v>0</v>
      </c>
      <c r="S222" s="140">
        <v>0</v>
      </c>
      <c r="T222" s="141">
        <f>S222*H222</f>
        <v>0</v>
      </c>
      <c r="AR222" s="142" t="s">
        <v>244</v>
      </c>
      <c r="AT222" s="142" t="s">
        <v>164</v>
      </c>
      <c r="AU222" s="142" t="s">
        <v>87</v>
      </c>
      <c r="AY222" s="16" t="s">
        <v>161</v>
      </c>
      <c r="BE222" s="143">
        <f>IF(N222="základní",J222,0)</f>
        <v>517.44000000000005</v>
      </c>
      <c r="BF222" s="143">
        <f>IF(N222="snížená",J222,0)</f>
        <v>0</v>
      </c>
      <c r="BG222" s="143">
        <f>IF(N222="zákl. přenesená",J222,0)</f>
        <v>0</v>
      </c>
      <c r="BH222" s="143">
        <f>IF(N222="sníž. přenesená",J222,0)</f>
        <v>0</v>
      </c>
      <c r="BI222" s="143">
        <f>IF(N222="nulová",J222,0)</f>
        <v>0</v>
      </c>
      <c r="BJ222" s="16" t="s">
        <v>85</v>
      </c>
      <c r="BK222" s="143">
        <f>ROUND(I222*H222,2)</f>
        <v>517.44000000000005</v>
      </c>
      <c r="BL222" s="16" t="s">
        <v>244</v>
      </c>
      <c r="BM222" s="142" t="s">
        <v>1402</v>
      </c>
    </row>
    <row r="223" spans="2:65" s="1" customFormat="1" ht="19.5">
      <c r="B223" s="31"/>
      <c r="D223" s="144" t="s">
        <v>171</v>
      </c>
      <c r="F223" s="145" t="s">
        <v>3870</v>
      </c>
      <c r="I223" s="146"/>
      <c r="L223" s="31"/>
      <c r="M223" s="147"/>
      <c r="T223" s="55"/>
      <c r="AT223" s="16" t="s">
        <v>171</v>
      </c>
      <c r="AU223" s="16" t="s">
        <v>87</v>
      </c>
    </row>
    <row r="224" spans="2:65" s="1" customFormat="1" ht="44.25" customHeight="1">
      <c r="B224" s="31"/>
      <c r="C224" s="131" t="s">
        <v>385</v>
      </c>
      <c r="D224" s="131" t="s">
        <v>164</v>
      </c>
      <c r="E224" s="132" t="s">
        <v>4054</v>
      </c>
      <c r="F224" s="133" t="s">
        <v>4055</v>
      </c>
      <c r="G224" s="134" t="s">
        <v>3926</v>
      </c>
      <c r="H224" s="135">
        <v>3</v>
      </c>
      <c r="I224" s="136">
        <v>32500</v>
      </c>
      <c r="J224" s="137">
        <f>ROUND(I224*H224,2)</f>
        <v>97500</v>
      </c>
      <c r="K224" s="133" t="s">
        <v>1</v>
      </c>
      <c r="L224" s="31"/>
      <c r="M224" s="138" t="s">
        <v>1</v>
      </c>
      <c r="N224" s="139" t="s">
        <v>42</v>
      </c>
      <c r="P224" s="140">
        <f>O224*H224</f>
        <v>0</v>
      </c>
      <c r="Q224" s="140">
        <v>0</v>
      </c>
      <c r="R224" s="140">
        <f>Q224*H224</f>
        <v>0</v>
      </c>
      <c r="S224" s="140">
        <v>0</v>
      </c>
      <c r="T224" s="141">
        <f>S224*H224</f>
        <v>0</v>
      </c>
      <c r="AR224" s="142" t="s">
        <v>244</v>
      </c>
      <c r="AT224" s="142" t="s">
        <v>164</v>
      </c>
      <c r="AU224" s="142" t="s">
        <v>87</v>
      </c>
      <c r="AY224" s="16" t="s">
        <v>161</v>
      </c>
      <c r="BE224" s="143">
        <f>IF(N224="základní",J224,0)</f>
        <v>97500</v>
      </c>
      <c r="BF224" s="143">
        <f>IF(N224="snížená",J224,0)</f>
        <v>0</v>
      </c>
      <c r="BG224" s="143">
        <f>IF(N224="zákl. přenesená",J224,0)</f>
        <v>0</v>
      </c>
      <c r="BH224" s="143">
        <f>IF(N224="sníž. přenesená",J224,0)</f>
        <v>0</v>
      </c>
      <c r="BI224" s="143">
        <f>IF(N224="nulová",J224,0)</f>
        <v>0</v>
      </c>
      <c r="BJ224" s="16" t="s">
        <v>85</v>
      </c>
      <c r="BK224" s="143">
        <f>ROUND(I224*H224,2)</f>
        <v>97500</v>
      </c>
      <c r="BL224" s="16" t="s">
        <v>244</v>
      </c>
      <c r="BM224" s="142" t="s">
        <v>1429</v>
      </c>
    </row>
    <row r="225" spans="2:65" s="1" customFormat="1" ht="175.5">
      <c r="B225" s="31"/>
      <c r="D225" s="144" t="s">
        <v>171</v>
      </c>
      <c r="F225" s="145" t="s">
        <v>4056</v>
      </c>
      <c r="I225" s="146"/>
      <c r="L225" s="31"/>
      <c r="M225" s="147"/>
      <c r="T225" s="55"/>
      <c r="AT225" s="16" t="s">
        <v>171</v>
      </c>
      <c r="AU225" s="16" t="s">
        <v>87</v>
      </c>
    </row>
    <row r="226" spans="2:65" s="1" customFormat="1" ht="44.25" customHeight="1">
      <c r="B226" s="31"/>
      <c r="C226" s="131" t="s">
        <v>391</v>
      </c>
      <c r="D226" s="131" t="s">
        <v>164</v>
      </c>
      <c r="E226" s="132" t="s">
        <v>4057</v>
      </c>
      <c r="F226" s="133" t="s">
        <v>4058</v>
      </c>
      <c r="G226" s="134" t="s">
        <v>3926</v>
      </c>
      <c r="H226" s="135">
        <v>1</v>
      </c>
      <c r="I226" s="136">
        <v>37800</v>
      </c>
      <c r="J226" s="137">
        <f>ROUND(I226*H226,2)</f>
        <v>37800</v>
      </c>
      <c r="K226" s="133" t="s">
        <v>1</v>
      </c>
      <c r="L226" s="31"/>
      <c r="M226" s="138" t="s">
        <v>1</v>
      </c>
      <c r="N226" s="139" t="s">
        <v>42</v>
      </c>
      <c r="P226" s="140">
        <f>O226*H226</f>
        <v>0</v>
      </c>
      <c r="Q226" s="140">
        <v>0</v>
      </c>
      <c r="R226" s="140">
        <f>Q226*H226</f>
        <v>0</v>
      </c>
      <c r="S226" s="140">
        <v>0</v>
      </c>
      <c r="T226" s="141">
        <f>S226*H226</f>
        <v>0</v>
      </c>
      <c r="AR226" s="142" t="s">
        <v>244</v>
      </c>
      <c r="AT226" s="142" t="s">
        <v>164</v>
      </c>
      <c r="AU226" s="142" t="s">
        <v>87</v>
      </c>
      <c r="AY226" s="16" t="s">
        <v>161</v>
      </c>
      <c r="BE226" s="143">
        <f>IF(N226="základní",J226,0)</f>
        <v>37800</v>
      </c>
      <c r="BF226" s="143">
        <f>IF(N226="snížená",J226,0)</f>
        <v>0</v>
      </c>
      <c r="BG226" s="143">
        <f>IF(N226="zákl. přenesená",J226,0)</f>
        <v>0</v>
      </c>
      <c r="BH226" s="143">
        <f>IF(N226="sníž. přenesená",J226,0)</f>
        <v>0</v>
      </c>
      <c r="BI226" s="143">
        <f>IF(N226="nulová",J226,0)</f>
        <v>0</v>
      </c>
      <c r="BJ226" s="16" t="s">
        <v>85</v>
      </c>
      <c r="BK226" s="143">
        <f>ROUND(I226*H226,2)</f>
        <v>37800</v>
      </c>
      <c r="BL226" s="16" t="s">
        <v>244</v>
      </c>
      <c r="BM226" s="142" t="s">
        <v>1456</v>
      </c>
    </row>
    <row r="227" spans="2:65" s="1" customFormat="1" ht="58.5">
      <c r="B227" s="31"/>
      <c r="D227" s="144" t="s">
        <v>171</v>
      </c>
      <c r="F227" s="145" t="s">
        <v>4059</v>
      </c>
      <c r="I227" s="146"/>
      <c r="L227" s="31"/>
      <c r="M227" s="147"/>
      <c r="T227" s="55"/>
      <c r="AT227" s="16" t="s">
        <v>171</v>
      </c>
      <c r="AU227" s="16" t="s">
        <v>87</v>
      </c>
    </row>
    <row r="228" spans="2:65" s="1" customFormat="1" ht="24.2" customHeight="1">
      <c r="B228" s="31"/>
      <c r="C228" s="131" t="s">
        <v>397</v>
      </c>
      <c r="D228" s="131" t="s">
        <v>164</v>
      </c>
      <c r="E228" s="132" t="s">
        <v>4060</v>
      </c>
      <c r="F228" s="133" t="s">
        <v>4061</v>
      </c>
      <c r="G228" s="134" t="s">
        <v>267</v>
      </c>
      <c r="H228" s="135">
        <v>1</v>
      </c>
      <c r="I228" s="136">
        <v>6980</v>
      </c>
      <c r="J228" s="137">
        <f>ROUND(I228*H228,2)</f>
        <v>6980</v>
      </c>
      <c r="K228" s="133" t="s">
        <v>1</v>
      </c>
      <c r="L228" s="31"/>
      <c r="M228" s="138" t="s">
        <v>1</v>
      </c>
      <c r="N228" s="139" t="s">
        <v>42</v>
      </c>
      <c r="P228" s="140">
        <f>O228*H228</f>
        <v>0</v>
      </c>
      <c r="Q228" s="140">
        <v>0</v>
      </c>
      <c r="R228" s="140">
        <f>Q228*H228</f>
        <v>0</v>
      </c>
      <c r="S228" s="140">
        <v>0</v>
      </c>
      <c r="T228" s="141">
        <f>S228*H228</f>
        <v>0</v>
      </c>
      <c r="AR228" s="142" t="s">
        <v>244</v>
      </c>
      <c r="AT228" s="142" t="s">
        <v>164</v>
      </c>
      <c r="AU228" s="142" t="s">
        <v>87</v>
      </c>
      <c r="AY228" s="16" t="s">
        <v>161</v>
      </c>
      <c r="BE228" s="143">
        <f>IF(N228="základní",J228,0)</f>
        <v>6980</v>
      </c>
      <c r="BF228" s="143">
        <f>IF(N228="snížená",J228,0)</f>
        <v>0</v>
      </c>
      <c r="BG228" s="143">
        <f>IF(N228="zákl. přenesená",J228,0)</f>
        <v>0</v>
      </c>
      <c r="BH228" s="143">
        <f>IF(N228="sníž. přenesená",J228,0)</f>
        <v>0</v>
      </c>
      <c r="BI228" s="143">
        <f>IF(N228="nulová",J228,0)</f>
        <v>0</v>
      </c>
      <c r="BJ228" s="16" t="s">
        <v>85</v>
      </c>
      <c r="BK228" s="143">
        <f>ROUND(I228*H228,2)</f>
        <v>6980</v>
      </c>
      <c r="BL228" s="16" t="s">
        <v>244</v>
      </c>
      <c r="BM228" s="142" t="s">
        <v>1485</v>
      </c>
    </row>
    <row r="229" spans="2:65" s="1" customFormat="1" ht="58.5">
      <c r="B229" s="31"/>
      <c r="D229" s="144" t="s">
        <v>171</v>
      </c>
      <c r="F229" s="145" t="s">
        <v>4059</v>
      </c>
      <c r="I229" s="146"/>
      <c r="L229" s="31"/>
      <c r="M229" s="147"/>
      <c r="T229" s="55"/>
      <c r="AT229" s="16" t="s">
        <v>171</v>
      </c>
      <c r="AU229" s="16" t="s">
        <v>87</v>
      </c>
    </row>
    <row r="230" spans="2:65" s="1" customFormat="1" ht="16.5" customHeight="1">
      <c r="B230" s="31"/>
      <c r="C230" s="131" t="s">
        <v>403</v>
      </c>
      <c r="D230" s="131" t="s">
        <v>164</v>
      </c>
      <c r="E230" s="132" t="s">
        <v>4062</v>
      </c>
      <c r="F230" s="133" t="s">
        <v>4063</v>
      </c>
      <c r="G230" s="134" t="s">
        <v>267</v>
      </c>
      <c r="H230" s="135">
        <v>2</v>
      </c>
      <c r="I230" s="136">
        <v>1890</v>
      </c>
      <c r="J230" s="137">
        <f>ROUND(I230*H230,2)</f>
        <v>3780</v>
      </c>
      <c r="K230" s="133" t="s">
        <v>1</v>
      </c>
      <c r="L230" s="31"/>
      <c r="M230" s="138" t="s">
        <v>1</v>
      </c>
      <c r="N230" s="139" t="s">
        <v>42</v>
      </c>
      <c r="P230" s="140">
        <f>O230*H230</f>
        <v>0</v>
      </c>
      <c r="Q230" s="140">
        <v>0</v>
      </c>
      <c r="R230" s="140">
        <f>Q230*H230</f>
        <v>0</v>
      </c>
      <c r="S230" s="140">
        <v>0</v>
      </c>
      <c r="T230" s="141">
        <f>S230*H230</f>
        <v>0</v>
      </c>
      <c r="AR230" s="142" t="s">
        <v>244</v>
      </c>
      <c r="AT230" s="142" t="s">
        <v>164</v>
      </c>
      <c r="AU230" s="142" t="s">
        <v>87</v>
      </c>
      <c r="AY230" s="16" t="s">
        <v>161</v>
      </c>
      <c r="BE230" s="143">
        <f>IF(N230="základní",J230,0)</f>
        <v>3780</v>
      </c>
      <c r="BF230" s="143">
        <f>IF(N230="snížená",J230,0)</f>
        <v>0</v>
      </c>
      <c r="BG230" s="143">
        <f>IF(N230="zákl. přenesená",J230,0)</f>
        <v>0</v>
      </c>
      <c r="BH230" s="143">
        <f>IF(N230="sníž. přenesená",J230,0)</f>
        <v>0</v>
      </c>
      <c r="BI230" s="143">
        <f>IF(N230="nulová",J230,0)</f>
        <v>0</v>
      </c>
      <c r="BJ230" s="16" t="s">
        <v>85</v>
      </c>
      <c r="BK230" s="143">
        <f>ROUND(I230*H230,2)</f>
        <v>3780</v>
      </c>
      <c r="BL230" s="16" t="s">
        <v>244</v>
      </c>
      <c r="BM230" s="142" t="s">
        <v>1497</v>
      </c>
    </row>
    <row r="231" spans="2:65" s="1" customFormat="1" ht="58.5">
      <c r="B231" s="31"/>
      <c r="D231" s="144" t="s">
        <v>171</v>
      </c>
      <c r="F231" s="145" t="s">
        <v>4059</v>
      </c>
      <c r="I231" s="146"/>
      <c r="L231" s="31"/>
      <c r="M231" s="147"/>
      <c r="T231" s="55"/>
      <c r="AT231" s="16" t="s">
        <v>171</v>
      </c>
      <c r="AU231" s="16" t="s">
        <v>87</v>
      </c>
    </row>
    <row r="232" spans="2:65" s="11" customFormat="1" ht="22.9" customHeight="1">
      <c r="B232" s="119"/>
      <c r="D232" s="120" t="s">
        <v>76</v>
      </c>
      <c r="E232" s="129" t="s">
        <v>162</v>
      </c>
      <c r="F232" s="129" t="s">
        <v>163</v>
      </c>
      <c r="I232" s="122"/>
      <c r="J232" s="130">
        <f>BK232</f>
        <v>2204</v>
      </c>
      <c r="L232" s="119"/>
      <c r="M232" s="124"/>
      <c r="P232" s="125">
        <f>SUM(P233:P234)</f>
        <v>0</v>
      </c>
      <c r="R232" s="125">
        <f>SUM(R233:R234)</f>
        <v>0</v>
      </c>
      <c r="T232" s="126">
        <f>SUM(T233:T234)</f>
        <v>0</v>
      </c>
      <c r="AR232" s="120" t="s">
        <v>85</v>
      </c>
      <c r="AT232" s="127" t="s">
        <v>76</v>
      </c>
      <c r="AU232" s="127" t="s">
        <v>85</v>
      </c>
      <c r="AY232" s="120" t="s">
        <v>161</v>
      </c>
      <c r="BK232" s="128">
        <f>SUM(BK233:BK234)</f>
        <v>2204</v>
      </c>
    </row>
    <row r="233" spans="2:65" s="1" customFormat="1" ht="24.2" customHeight="1">
      <c r="B233" s="31"/>
      <c r="C233" s="131" t="s">
        <v>410</v>
      </c>
      <c r="D233" s="131" t="s">
        <v>164</v>
      </c>
      <c r="E233" s="132" t="s">
        <v>4064</v>
      </c>
      <c r="F233" s="133" t="s">
        <v>4065</v>
      </c>
      <c r="G233" s="134" t="s">
        <v>207</v>
      </c>
      <c r="H233" s="135">
        <v>0.4</v>
      </c>
      <c r="I233" s="136">
        <v>5510</v>
      </c>
      <c r="J233" s="137">
        <f>ROUND(I233*H233,2)</f>
        <v>2204</v>
      </c>
      <c r="K233" s="133" t="s">
        <v>1</v>
      </c>
      <c r="L233" s="31"/>
      <c r="M233" s="138" t="s">
        <v>1</v>
      </c>
      <c r="N233" s="139" t="s">
        <v>42</v>
      </c>
      <c r="P233" s="140">
        <f>O233*H233</f>
        <v>0</v>
      </c>
      <c r="Q233" s="140">
        <v>0</v>
      </c>
      <c r="R233" s="140">
        <f>Q233*H233</f>
        <v>0</v>
      </c>
      <c r="S233" s="140">
        <v>0</v>
      </c>
      <c r="T233" s="141">
        <f>S233*H233</f>
        <v>0</v>
      </c>
      <c r="AR233" s="142" t="s">
        <v>244</v>
      </c>
      <c r="AT233" s="142" t="s">
        <v>164</v>
      </c>
      <c r="AU233" s="142" t="s">
        <v>87</v>
      </c>
      <c r="AY233" s="16" t="s">
        <v>161</v>
      </c>
      <c r="BE233" s="143">
        <f>IF(N233="základní",J233,0)</f>
        <v>2204</v>
      </c>
      <c r="BF233" s="143">
        <f>IF(N233="snížená",J233,0)</f>
        <v>0</v>
      </c>
      <c r="BG233" s="143">
        <f>IF(N233="zákl. přenesená",J233,0)</f>
        <v>0</v>
      </c>
      <c r="BH233" s="143">
        <f>IF(N233="sníž. přenesená",J233,0)</f>
        <v>0</v>
      </c>
      <c r="BI233" s="143">
        <f>IF(N233="nulová",J233,0)</f>
        <v>0</v>
      </c>
      <c r="BJ233" s="16" t="s">
        <v>85</v>
      </c>
      <c r="BK233" s="143">
        <f>ROUND(I233*H233,2)</f>
        <v>2204</v>
      </c>
      <c r="BL233" s="16" t="s">
        <v>244</v>
      </c>
      <c r="BM233" s="142" t="s">
        <v>1523</v>
      </c>
    </row>
    <row r="234" spans="2:65" s="1" customFormat="1" ht="19.5">
      <c r="B234" s="31"/>
      <c r="D234" s="144" t="s">
        <v>171</v>
      </c>
      <c r="F234" s="145" t="s">
        <v>3870</v>
      </c>
      <c r="I234" s="146"/>
      <c r="L234" s="31"/>
      <c r="M234" s="147"/>
      <c r="T234" s="55"/>
      <c r="AT234" s="16" t="s">
        <v>171</v>
      </c>
      <c r="AU234" s="16" t="s">
        <v>87</v>
      </c>
    </row>
    <row r="235" spans="2:65" s="11" customFormat="1" ht="22.9" customHeight="1">
      <c r="B235" s="119"/>
      <c r="D235" s="120" t="s">
        <v>76</v>
      </c>
      <c r="E235" s="129" t="s">
        <v>1346</v>
      </c>
      <c r="F235" s="129" t="s">
        <v>1347</v>
      </c>
      <c r="I235" s="122"/>
      <c r="J235" s="130">
        <f>BK235</f>
        <v>175030.02</v>
      </c>
      <c r="L235" s="119"/>
      <c r="M235" s="124"/>
      <c r="P235" s="125">
        <f>SUM(P236:P237)</f>
        <v>0</v>
      </c>
      <c r="R235" s="125">
        <f>SUM(R236:R237)</f>
        <v>0</v>
      </c>
      <c r="T235" s="126">
        <f>SUM(T236:T237)</f>
        <v>0</v>
      </c>
      <c r="AR235" s="120" t="s">
        <v>85</v>
      </c>
      <c r="AT235" s="127" t="s">
        <v>76</v>
      </c>
      <c r="AU235" s="127" t="s">
        <v>85</v>
      </c>
      <c r="AY235" s="120" t="s">
        <v>161</v>
      </c>
      <c r="BK235" s="128">
        <f>SUM(BK236:BK237)</f>
        <v>175030.02</v>
      </c>
    </row>
    <row r="236" spans="2:65" s="1" customFormat="1" ht="24.2" customHeight="1">
      <c r="B236" s="31"/>
      <c r="C236" s="131" t="s">
        <v>414</v>
      </c>
      <c r="D236" s="131" t="s">
        <v>164</v>
      </c>
      <c r="E236" s="132" t="s">
        <v>3938</v>
      </c>
      <c r="F236" s="133" t="s">
        <v>3939</v>
      </c>
      <c r="G236" s="134" t="s">
        <v>352</v>
      </c>
      <c r="H236" s="135">
        <v>160.578</v>
      </c>
      <c r="I236" s="136">
        <v>1090</v>
      </c>
      <c r="J236" s="137">
        <f>ROUND(I236*H236,2)</f>
        <v>175030.02</v>
      </c>
      <c r="K236" s="133" t="s">
        <v>1</v>
      </c>
      <c r="L236" s="31"/>
      <c r="M236" s="138" t="s">
        <v>1</v>
      </c>
      <c r="N236" s="139" t="s">
        <v>42</v>
      </c>
      <c r="P236" s="140">
        <f>O236*H236</f>
        <v>0</v>
      </c>
      <c r="Q236" s="140">
        <v>0</v>
      </c>
      <c r="R236" s="140">
        <f>Q236*H236</f>
        <v>0</v>
      </c>
      <c r="S236" s="140">
        <v>0</v>
      </c>
      <c r="T236" s="141">
        <f>S236*H236</f>
        <v>0</v>
      </c>
      <c r="AR236" s="142" t="s">
        <v>244</v>
      </c>
      <c r="AT236" s="142" t="s">
        <v>164</v>
      </c>
      <c r="AU236" s="142" t="s">
        <v>87</v>
      </c>
      <c r="AY236" s="16" t="s">
        <v>161</v>
      </c>
      <c r="BE236" s="143">
        <f>IF(N236="základní",J236,0)</f>
        <v>175030.02</v>
      </c>
      <c r="BF236" s="143">
        <f>IF(N236="snížená",J236,0)</f>
        <v>0</v>
      </c>
      <c r="BG236" s="143">
        <f>IF(N236="zákl. přenesená",J236,0)</f>
        <v>0</v>
      </c>
      <c r="BH236" s="143">
        <f>IF(N236="sníž. přenesená",J236,0)</f>
        <v>0</v>
      </c>
      <c r="BI236" s="143">
        <f>IF(N236="nulová",J236,0)</f>
        <v>0</v>
      </c>
      <c r="BJ236" s="16" t="s">
        <v>85</v>
      </c>
      <c r="BK236" s="143">
        <f>ROUND(I236*H236,2)</f>
        <v>175030.02</v>
      </c>
      <c r="BL236" s="16" t="s">
        <v>244</v>
      </c>
      <c r="BM236" s="142" t="s">
        <v>1542</v>
      </c>
    </row>
    <row r="237" spans="2:65" s="1" customFormat="1" ht="19.5">
      <c r="B237" s="31"/>
      <c r="D237" s="144" t="s">
        <v>171</v>
      </c>
      <c r="F237" s="145" t="s">
        <v>3870</v>
      </c>
      <c r="I237" s="146"/>
      <c r="L237" s="31"/>
      <c r="M237" s="147"/>
      <c r="T237" s="55"/>
      <c r="AT237" s="16" t="s">
        <v>171</v>
      </c>
      <c r="AU237" s="16" t="s">
        <v>87</v>
      </c>
    </row>
    <row r="238" spans="2:65" s="11" customFormat="1" ht="25.9" customHeight="1">
      <c r="B238" s="119"/>
      <c r="D238" s="120" t="s">
        <v>76</v>
      </c>
      <c r="E238" s="121" t="s">
        <v>614</v>
      </c>
      <c r="F238" s="121" t="s">
        <v>2047</v>
      </c>
      <c r="I238" s="122"/>
      <c r="J238" s="123">
        <f>BK238</f>
        <v>16140</v>
      </c>
      <c r="L238" s="119"/>
      <c r="M238" s="124"/>
      <c r="P238" s="125">
        <f>P239</f>
        <v>0</v>
      </c>
      <c r="R238" s="125">
        <f>R239</f>
        <v>0</v>
      </c>
      <c r="T238" s="126">
        <f>T239</f>
        <v>0</v>
      </c>
      <c r="AR238" s="120" t="s">
        <v>181</v>
      </c>
      <c r="AT238" s="127" t="s">
        <v>76</v>
      </c>
      <c r="AU238" s="127" t="s">
        <v>77</v>
      </c>
      <c r="AY238" s="120" t="s">
        <v>161</v>
      </c>
      <c r="BK238" s="128">
        <f>BK239</f>
        <v>16140</v>
      </c>
    </row>
    <row r="239" spans="2:65" s="11" customFormat="1" ht="22.9" customHeight="1">
      <c r="B239" s="119"/>
      <c r="D239" s="120" t="s">
        <v>76</v>
      </c>
      <c r="E239" s="129" t="s">
        <v>4066</v>
      </c>
      <c r="F239" s="129" t="s">
        <v>4067</v>
      </c>
      <c r="I239" s="122"/>
      <c r="J239" s="130">
        <f>BK239</f>
        <v>16140</v>
      </c>
      <c r="L239" s="119"/>
      <c r="M239" s="124"/>
      <c r="P239" s="125">
        <f>SUM(P240:P243)</f>
        <v>0</v>
      </c>
      <c r="R239" s="125">
        <f>SUM(R240:R243)</f>
        <v>0</v>
      </c>
      <c r="T239" s="126">
        <f>SUM(T240:T243)</f>
        <v>0</v>
      </c>
      <c r="AR239" s="120" t="s">
        <v>181</v>
      </c>
      <c r="AT239" s="127" t="s">
        <v>76</v>
      </c>
      <c r="AU239" s="127" t="s">
        <v>85</v>
      </c>
      <c r="AY239" s="120" t="s">
        <v>161</v>
      </c>
      <c r="BK239" s="128">
        <f>SUM(BK240:BK243)</f>
        <v>16140</v>
      </c>
    </row>
    <row r="240" spans="2:65" s="1" customFormat="1" ht="44.25" customHeight="1">
      <c r="B240" s="31"/>
      <c r="C240" s="131" t="s">
        <v>419</v>
      </c>
      <c r="D240" s="131" t="s">
        <v>164</v>
      </c>
      <c r="E240" s="132" t="s">
        <v>4068</v>
      </c>
      <c r="F240" s="133" t="s">
        <v>4069</v>
      </c>
      <c r="G240" s="134" t="s">
        <v>175</v>
      </c>
      <c r="H240" s="135">
        <v>100</v>
      </c>
      <c r="I240" s="136">
        <v>121</v>
      </c>
      <c r="J240" s="137">
        <f>ROUND(I240*H240,2)</f>
        <v>12100</v>
      </c>
      <c r="K240" s="133" t="s">
        <v>1</v>
      </c>
      <c r="L240" s="31"/>
      <c r="M240" s="138" t="s">
        <v>1</v>
      </c>
      <c r="N240" s="139" t="s">
        <v>42</v>
      </c>
      <c r="P240" s="140">
        <f>O240*H240</f>
        <v>0</v>
      </c>
      <c r="Q240" s="140">
        <v>0</v>
      </c>
      <c r="R240" s="140">
        <f>Q240*H240</f>
        <v>0</v>
      </c>
      <c r="S240" s="140">
        <v>0</v>
      </c>
      <c r="T240" s="141">
        <f>S240*H240</f>
        <v>0</v>
      </c>
      <c r="AR240" s="142" t="s">
        <v>244</v>
      </c>
      <c r="AT240" s="142" t="s">
        <v>164</v>
      </c>
      <c r="AU240" s="142" t="s">
        <v>87</v>
      </c>
      <c r="AY240" s="16" t="s">
        <v>161</v>
      </c>
      <c r="BE240" s="143">
        <f>IF(N240="základní",J240,0)</f>
        <v>12100</v>
      </c>
      <c r="BF240" s="143">
        <f>IF(N240="snížená",J240,0)</f>
        <v>0</v>
      </c>
      <c r="BG240" s="143">
        <f>IF(N240="zákl. přenesená",J240,0)</f>
        <v>0</v>
      </c>
      <c r="BH240" s="143">
        <f>IF(N240="sníž. přenesená",J240,0)</f>
        <v>0</v>
      </c>
      <c r="BI240" s="143">
        <f>IF(N240="nulová",J240,0)</f>
        <v>0</v>
      </c>
      <c r="BJ240" s="16" t="s">
        <v>85</v>
      </c>
      <c r="BK240" s="143">
        <f>ROUND(I240*H240,2)</f>
        <v>12100</v>
      </c>
      <c r="BL240" s="16" t="s">
        <v>244</v>
      </c>
      <c r="BM240" s="142" t="s">
        <v>1572</v>
      </c>
    </row>
    <row r="241" spans="2:65" s="1" customFormat="1" ht="19.5">
      <c r="B241" s="31"/>
      <c r="D241" s="144" t="s">
        <v>171</v>
      </c>
      <c r="F241" s="145" t="s">
        <v>3870</v>
      </c>
      <c r="I241" s="146"/>
      <c r="L241" s="31"/>
      <c r="M241" s="147"/>
      <c r="T241" s="55"/>
      <c r="AT241" s="16" t="s">
        <v>171</v>
      </c>
      <c r="AU241" s="16" t="s">
        <v>87</v>
      </c>
    </row>
    <row r="242" spans="2:65" s="1" customFormat="1" ht="16.5" customHeight="1">
      <c r="B242" s="31"/>
      <c r="C242" s="131" t="s">
        <v>424</v>
      </c>
      <c r="D242" s="131" t="s">
        <v>164</v>
      </c>
      <c r="E242" s="132" t="s">
        <v>4070</v>
      </c>
      <c r="F242" s="133" t="s">
        <v>4071</v>
      </c>
      <c r="G242" s="134" t="s">
        <v>175</v>
      </c>
      <c r="H242" s="135">
        <v>100</v>
      </c>
      <c r="I242" s="136">
        <v>40.4</v>
      </c>
      <c r="J242" s="137">
        <f>ROUND(I242*H242,2)</f>
        <v>4040</v>
      </c>
      <c r="K242" s="133" t="s">
        <v>1</v>
      </c>
      <c r="L242" s="31"/>
      <c r="M242" s="138" t="s">
        <v>1</v>
      </c>
      <c r="N242" s="139" t="s">
        <v>42</v>
      </c>
      <c r="P242" s="140">
        <f>O242*H242</f>
        <v>0</v>
      </c>
      <c r="Q242" s="140">
        <v>0</v>
      </c>
      <c r="R242" s="140">
        <f>Q242*H242</f>
        <v>0</v>
      </c>
      <c r="S242" s="140">
        <v>0</v>
      </c>
      <c r="T242" s="141">
        <f>S242*H242</f>
        <v>0</v>
      </c>
      <c r="AR242" s="142" t="s">
        <v>244</v>
      </c>
      <c r="AT242" s="142" t="s">
        <v>164</v>
      </c>
      <c r="AU242" s="142" t="s">
        <v>87</v>
      </c>
      <c r="AY242" s="16" t="s">
        <v>161</v>
      </c>
      <c r="BE242" s="143">
        <f>IF(N242="základní",J242,0)</f>
        <v>4040</v>
      </c>
      <c r="BF242" s="143">
        <f>IF(N242="snížená",J242,0)</f>
        <v>0</v>
      </c>
      <c r="BG242" s="143">
        <f>IF(N242="zákl. přenesená",J242,0)</f>
        <v>0</v>
      </c>
      <c r="BH242" s="143">
        <f>IF(N242="sníž. přenesená",J242,0)</f>
        <v>0</v>
      </c>
      <c r="BI242" s="143">
        <f>IF(N242="nulová",J242,0)</f>
        <v>0</v>
      </c>
      <c r="BJ242" s="16" t="s">
        <v>85</v>
      </c>
      <c r="BK242" s="143">
        <f>ROUND(I242*H242,2)</f>
        <v>4040</v>
      </c>
      <c r="BL242" s="16" t="s">
        <v>244</v>
      </c>
      <c r="BM242" s="142" t="s">
        <v>1602</v>
      </c>
    </row>
    <row r="243" spans="2:65" s="1" customFormat="1" ht="19.5">
      <c r="B243" s="31"/>
      <c r="D243" s="144" t="s">
        <v>171</v>
      </c>
      <c r="F243" s="145" t="s">
        <v>3870</v>
      </c>
      <c r="I243" s="146"/>
      <c r="L243" s="31"/>
      <c r="M243" s="147"/>
      <c r="T243" s="55"/>
      <c r="AT243" s="16" t="s">
        <v>171</v>
      </c>
      <c r="AU243" s="16" t="s">
        <v>87</v>
      </c>
    </row>
    <row r="244" spans="2:65" s="11" customFormat="1" ht="25.9" customHeight="1">
      <c r="B244" s="119"/>
      <c r="D244" s="120" t="s">
        <v>76</v>
      </c>
      <c r="E244" s="121" t="s">
        <v>124</v>
      </c>
      <c r="F244" s="121" t="s">
        <v>124</v>
      </c>
      <c r="I244" s="122"/>
      <c r="J244" s="123">
        <f>BK244</f>
        <v>9500</v>
      </c>
      <c r="L244" s="119"/>
      <c r="M244" s="124"/>
      <c r="P244" s="125">
        <f>P245+P248</f>
        <v>0</v>
      </c>
      <c r="R244" s="125">
        <f>R245+R248</f>
        <v>0</v>
      </c>
      <c r="T244" s="126">
        <f>T245+T248</f>
        <v>0</v>
      </c>
      <c r="AR244" s="120" t="s">
        <v>169</v>
      </c>
      <c r="AT244" s="127" t="s">
        <v>76</v>
      </c>
      <c r="AU244" s="127" t="s">
        <v>77</v>
      </c>
      <c r="AY244" s="120" t="s">
        <v>161</v>
      </c>
      <c r="BK244" s="128">
        <f>BK245+BK248</f>
        <v>9500</v>
      </c>
    </row>
    <row r="245" spans="2:65" s="11" customFormat="1" ht="22.9" customHeight="1">
      <c r="B245" s="119"/>
      <c r="D245" s="120" t="s">
        <v>76</v>
      </c>
      <c r="E245" s="129" t="s">
        <v>3946</v>
      </c>
      <c r="F245" s="129" t="s">
        <v>3947</v>
      </c>
      <c r="I245" s="122"/>
      <c r="J245" s="130">
        <f>BK245</f>
        <v>2000</v>
      </c>
      <c r="L245" s="119"/>
      <c r="M245" s="124"/>
      <c r="P245" s="125">
        <f>SUM(P246:P247)</f>
        <v>0</v>
      </c>
      <c r="R245" s="125">
        <f>SUM(R246:R247)</f>
        <v>0</v>
      </c>
      <c r="T245" s="126">
        <f>SUM(T246:T247)</f>
        <v>0</v>
      </c>
      <c r="AR245" s="120" t="s">
        <v>169</v>
      </c>
      <c r="AT245" s="127" t="s">
        <v>76</v>
      </c>
      <c r="AU245" s="127" t="s">
        <v>85</v>
      </c>
      <c r="AY245" s="120" t="s">
        <v>161</v>
      </c>
      <c r="BK245" s="128">
        <f>SUM(BK246:BK247)</f>
        <v>2000</v>
      </c>
    </row>
    <row r="246" spans="2:65" s="1" customFormat="1" ht="24.2" customHeight="1">
      <c r="B246" s="31"/>
      <c r="C246" s="131" t="s">
        <v>429</v>
      </c>
      <c r="D246" s="131" t="s">
        <v>164</v>
      </c>
      <c r="E246" s="132" t="s">
        <v>3948</v>
      </c>
      <c r="F246" s="133" t="s">
        <v>3949</v>
      </c>
      <c r="G246" s="134" t="s">
        <v>3926</v>
      </c>
      <c r="H246" s="135">
        <v>1</v>
      </c>
      <c r="I246" s="136">
        <v>2000</v>
      </c>
      <c r="J246" s="137">
        <f>ROUND(I246*H246,2)</f>
        <v>2000</v>
      </c>
      <c r="K246" s="133" t="s">
        <v>1</v>
      </c>
      <c r="L246" s="31"/>
      <c r="M246" s="138" t="s">
        <v>1</v>
      </c>
      <c r="N246" s="139" t="s">
        <v>42</v>
      </c>
      <c r="P246" s="140">
        <f>O246*H246</f>
        <v>0</v>
      </c>
      <c r="Q246" s="140">
        <v>0</v>
      </c>
      <c r="R246" s="140">
        <f>Q246*H246</f>
        <v>0</v>
      </c>
      <c r="S246" s="140">
        <v>0</v>
      </c>
      <c r="T246" s="141">
        <f>S246*H246</f>
        <v>0</v>
      </c>
      <c r="AR246" s="142" t="s">
        <v>2532</v>
      </c>
      <c r="AT246" s="142" t="s">
        <v>164</v>
      </c>
      <c r="AU246" s="142" t="s">
        <v>87</v>
      </c>
      <c r="AY246" s="16" t="s">
        <v>161</v>
      </c>
      <c r="BE246" s="143">
        <f>IF(N246="základní",J246,0)</f>
        <v>2000</v>
      </c>
      <c r="BF246" s="143">
        <f>IF(N246="snížená",J246,0)</f>
        <v>0</v>
      </c>
      <c r="BG246" s="143">
        <f>IF(N246="zákl. přenesená",J246,0)</f>
        <v>0</v>
      </c>
      <c r="BH246" s="143">
        <f>IF(N246="sníž. přenesená",J246,0)</f>
        <v>0</v>
      </c>
      <c r="BI246" s="143">
        <f>IF(N246="nulová",J246,0)</f>
        <v>0</v>
      </c>
      <c r="BJ246" s="16" t="s">
        <v>85</v>
      </c>
      <c r="BK246" s="143">
        <f>ROUND(I246*H246,2)</f>
        <v>2000</v>
      </c>
      <c r="BL246" s="16" t="s">
        <v>2532</v>
      </c>
      <c r="BM246" s="142" t="s">
        <v>1626</v>
      </c>
    </row>
    <row r="247" spans="2:65" s="1" customFormat="1" ht="29.25">
      <c r="B247" s="31"/>
      <c r="D247" s="144" t="s">
        <v>171</v>
      </c>
      <c r="F247" s="145" t="s">
        <v>4072</v>
      </c>
      <c r="I247" s="146"/>
      <c r="L247" s="31"/>
      <c r="M247" s="147"/>
      <c r="T247" s="55"/>
      <c r="AT247" s="16" t="s">
        <v>171</v>
      </c>
      <c r="AU247" s="16" t="s">
        <v>87</v>
      </c>
    </row>
    <row r="248" spans="2:65" s="11" customFormat="1" ht="22.9" customHeight="1">
      <c r="B248" s="119"/>
      <c r="D248" s="120" t="s">
        <v>76</v>
      </c>
      <c r="E248" s="129" t="s">
        <v>4073</v>
      </c>
      <c r="F248" s="129" t="s">
        <v>4074</v>
      </c>
      <c r="I248" s="122"/>
      <c r="J248" s="130">
        <f>BK248</f>
        <v>7500</v>
      </c>
      <c r="L248" s="119"/>
      <c r="M248" s="124"/>
      <c r="P248" s="125">
        <f>SUM(P249:P250)</f>
        <v>0</v>
      </c>
      <c r="R248" s="125">
        <f>SUM(R249:R250)</f>
        <v>0</v>
      </c>
      <c r="T248" s="126">
        <f>SUM(T249:T250)</f>
        <v>0</v>
      </c>
      <c r="AR248" s="120" t="s">
        <v>169</v>
      </c>
      <c r="AT248" s="127" t="s">
        <v>76</v>
      </c>
      <c r="AU248" s="127" t="s">
        <v>85</v>
      </c>
      <c r="AY248" s="120" t="s">
        <v>161</v>
      </c>
      <c r="BK248" s="128">
        <f>SUM(BK249:BK250)</f>
        <v>7500</v>
      </c>
    </row>
    <row r="249" spans="2:65" s="1" customFormat="1" ht="21.75" customHeight="1">
      <c r="B249" s="31"/>
      <c r="C249" s="131" t="s">
        <v>434</v>
      </c>
      <c r="D249" s="131" t="s">
        <v>164</v>
      </c>
      <c r="E249" s="132" t="s">
        <v>4075</v>
      </c>
      <c r="F249" s="133" t="s">
        <v>4076</v>
      </c>
      <c r="G249" s="134" t="s">
        <v>3926</v>
      </c>
      <c r="H249" s="135">
        <v>1</v>
      </c>
      <c r="I249" s="136">
        <v>7500</v>
      </c>
      <c r="J249" s="137">
        <f>ROUND(I249*H249,2)</f>
        <v>7500</v>
      </c>
      <c r="K249" s="133" t="s">
        <v>1</v>
      </c>
      <c r="L249" s="31"/>
      <c r="M249" s="138" t="s">
        <v>1</v>
      </c>
      <c r="N249" s="139" t="s">
        <v>42</v>
      </c>
      <c r="P249" s="140">
        <f>O249*H249</f>
        <v>0</v>
      </c>
      <c r="Q249" s="140">
        <v>0</v>
      </c>
      <c r="R249" s="140">
        <f>Q249*H249</f>
        <v>0</v>
      </c>
      <c r="S249" s="140">
        <v>0</v>
      </c>
      <c r="T249" s="141">
        <f>S249*H249</f>
        <v>0</v>
      </c>
      <c r="AR249" s="142" t="s">
        <v>2532</v>
      </c>
      <c r="AT249" s="142" t="s">
        <v>164</v>
      </c>
      <c r="AU249" s="142" t="s">
        <v>87</v>
      </c>
      <c r="AY249" s="16" t="s">
        <v>161</v>
      </c>
      <c r="BE249" s="143">
        <f>IF(N249="základní",J249,0)</f>
        <v>7500</v>
      </c>
      <c r="BF249" s="143">
        <f>IF(N249="snížená",J249,0)</f>
        <v>0</v>
      </c>
      <c r="BG249" s="143">
        <f>IF(N249="zákl. přenesená",J249,0)</f>
        <v>0</v>
      </c>
      <c r="BH249" s="143">
        <f>IF(N249="sníž. přenesená",J249,0)</f>
        <v>0</v>
      </c>
      <c r="BI249" s="143">
        <f>IF(N249="nulová",J249,0)</f>
        <v>0</v>
      </c>
      <c r="BJ249" s="16" t="s">
        <v>85</v>
      </c>
      <c r="BK249" s="143">
        <f>ROUND(I249*H249,2)</f>
        <v>7500</v>
      </c>
      <c r="BL249" s="16" t="s">
        <v>2532</v>
      </c>
      <c r="BM249" s="142" t="s">
        <v>1635</v>
      </c>
    </row>
    <row r="250" spans="2:65" s="1" customFormat="1" ht="19.5">
      <c r="B250" s="31"/>
      <c r="D250" s="144" t="s">
        <v>171</v>
      </c>
      <c r="F250" s="145" t="s">
        <v>3870</v>
      </c>
      <c r="I250" s="146"/>
      <c r="L250" s="31"/>
      <c r="M250" s="187"/>
      <c r="N250" s="170"/>
      <c r="O250" s="170"/>
      <c r="P250" s="170"/>
      <c r="Q250" s="170"/>
      <c r="R250" s="170"/>
      <c r="S250" s="170"/>
      <c r="T250" s="188"/>
      <c r="AT250" s="16" t="s">
        <v>171</v>
      </c>
      <c r="AU250" s="16" t="s">
        <v>87</v>
      </c>
    </row>
    <row r="251" spans="2:65" s="1" customFormat="1" ht="6.95" customHeight="1">
      <c r="B251" s="43"/>
      <c r="C251" s="44"/>
      <c r="D251" s="44"/>
      <c r="E251" s="44"/>
      <c r="F251" s="44"/>
      <c r="G251" s="44"/>
      <c r="H251" s="44"/>
      <c r="I251" s="44"/>
      <c r="J251" s="44"/>
      <c r="K251" s="44"/>
      <c r="L251" s="31"/>
    </row>
  </sheetData>
  <sheetProtection algorithmName="SHA-512" hashValue="UuefS5te0NaNLsFKRu/IeFl779gai8CmzAfb6KRNuESMRgd005ypaBvQ6SvXIfMlAvkYP6agH42iJCXbk5GAxQ==" saltValue="kKiKPighDX0Em1H4E0TWs188eWJ08ff9kiTLdzjX5KlMkaW1r6y972b7HvnTBmZ+GbQeyoLqbqCDZn66URtPHQ==" spinCount="100000" sheet="1" objects="1" scenarios="1" formatColumns="0" formatRows="0" autoFilter="0"/>
  <autoFilter ref="C130:K250" xr:uid="{00000000-0009-0000-0000-00000B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3"/>
  <sheetViews>
    <sheetView showGridLines="0" workbookViewId="0">
      <selection activeCell="I191" sqref="I19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120</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4077</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ROUND(J125, 2)</f>
        <v>204826.27</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ROUND((SUM(BE125:BE192)),  2)</f>
        <v>204826.27</v>
      </c>
      <c r="I33" s="91">
        <v>0.21</v>
      </c>
      <c r="J33" s="90">
        <f>ROUND(((SUM(BE125:BE192))*I33),  2)</f>
        <v>43013.52</v>
      </c>
      <c r="L33" s="31"/>
    </row>
    <row r="34" spans="2:12" s="1" customFormat="1" ht="14.45" customHeight="1">
      <c r="B34" s="31"/>
      <c r="E34" s="26" t="s">
        <v>43</v>
      </c>
      <c r="F34" s="90">
        <f>ROUND((SUM(BF125:BF192)),  2)</f>
        <v>0</v>
      </c>
      <c r="I34" s="91">
        <v>0.15</v>
      </c>
      <c r="J34" s="90">
        <f>ROUND(((SUM(BF125:BF192))*I34),  2)</f>
        <v>0</v>
      </c>
      <c r="L34" s="31"/>
    </row>
    <row r="35" spans="2:12" s="1" customFormat="1" ht="14.45" hidden="1" customHeight="1">
      <c r="B35" s="31"/>
      <c r="E35" s="26" t="s">
        <v>44</v>
      </c>
      <c r="F35" s="90">
        <f>ROUND((SUM(BG125:BG192)),  2)</f>
        <v>0</v>
      </c>
      <c r="I35" s="91">
        <v>0.21</v>
      </c>
      <c r="J35" s="90">
        <f>0</f>
        <v>0</v>
      </c>
      <c r="L35" s="31"/>
    </row>
    <row r="36" spans="2:12" s="1" customFormat="1" ht="14.45" hidden="1" customHeight="1">
      <c r="B36" s="31"/>
      <c r="E36" s="26" t="s">
        <v>45</v>
      </c>
      <c r="F36" s="90">
        <f>ROUND((SUM(BH125:BH192)),  2)</f>
        <v>0</v>
      </c>
      <c r="I36" s="91">
        <v>0.15</v>
      </c>
      <c r="J36" s="90">
        <f>0</f>
        <v>0</v>
      </c>
      <c r="L36" s="31"/>
    </row>
    <row r="37" spans="2:12" s="1" customFormat="1" ht="14.45" hidden="1" customHeight="1">
      <c r="B37" s="31"/>
      <c r="E37" s="26" t="s">
        <v>46</v>
      </c>
      <c r="F37" s="90">
        <f>ROUND((SUM(BI125:BI192)),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247839.78999999998</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07 - 12 - PŘELOŽKA SPLAŠKOVÉ KANALIZACE</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J125</f>
        <v>204826.27000000002</v>
      </c>
      <c r="L96" s="31"/>
      <c r="AU96" s="16" t="s">
        <v>134</v>
      </c>
    </row>
    <row r="97" spans="2:12" s="8" customFormat="1" ht="24.95" hidden="1" customHeight="1">
      <c r="B97" s="103"/>
      <c r="D97" s="104" t="s">
        <v>4078</v>
      </c>
      <c r="E97" s="105"/>
      <c r="F97" s="105"/>
      <c r="G97" s="105"/>
      <c r="H97" s="105"/>
      <c r="I97" s="105"/>
      <c r="J97" s="106">
        <f>J126</f>
        <v>204826.27000000002</v>
      </c>
      <c r="L97" s="103"/>
    </row>
    <row r="98" spans="2:12" s="9" customFormat="1" ht="19.899999999999999" hidden="1" customHeight="1">
      <c r="B98" s="107"/>
      <c r="D98" s="108" t="s">
        <v>4079</v>
      </c>
      <c r="E98" s="109"/>
      <c r="F98" s="109"/>
      <c r="G98" s="109"/>
      <c r="H98" s="109"/>
      <c r="I98" s="109"/>
      <c r="J98" s="110">
        <f>J127</f>
        <v>204826.27000000002</v>
      </c>
      <c r="L98" s="107"/>
    </row>
    <row r="99" spans="2:12" s="9" customFormat="1" ht="14.85" hidden="1" customHeight="1">
      <c r="B99" s="107"/>
      <c r="D99" s="108" t="s">
        <v>4080</v>
      </c>
      <c r="E99" s="109"/>
      <c r="F99" s="109"/>
      <c r="G99" s="109"/>
      <c r="H99" s="109"/>
      <c r="I99" s="109"/>
      <c r="J99" s="110">
        <f>J128</f>
        <v>85275.47</v>
      </c>
      <c r="L99" s="107"/>
    </row>
    <row r="100" spans="2:12" s="9" customFormat="1" ht="14.85" hidden="1" customHeight="1">
      <c r="B100" s="107"/>
      <c r="D100" s="108" t="s">
        <v>4081</v>
      </c>
      <c r="E100" s="109"/>
      <c r="F100" s="109"/>
      <c r="G100" s="109"/>
      <c r="H100" s="109"/>
      <c r="I100" s="109"/>
      <c r="J100" s="110">
        <f>J159</f>
        <v>999.6</v>
      </c>
      <c r="L100" s="107"/>
    </row>
    <row r="101" spans="2:12" s="9" customFormat="1" ht="14.85" hidden="1" customHeight="1">
      <c r="B101" s="107"/>
      <c r="D101" s="108" t="s">
        <v>4082</v>
      </c>
      <c r="E101" s="109"/>
      <c r="F101" s="109"/>
      <c r="G101" s="109"/>
      <c r="H101" s="109"/>
      <c r="I101" s="109"/>
      <c r="J101" s="110">
        <f>J162</f>
        <v>3612</v>
      </c>
      <c r="L101" s="107"/>
    </row>
    <row r="102" spans="2:12" s="9" customFormat="1" ht="14.85" hidden="1" customHeight="1">
      <c r="B102" s="107"/>
      <c r="D102" s="108" t="s">
        <v>4083</v>
      </c>
      <c r="E102" s="109"/>
      <c r="F102" s="109"/>
      <c r="G102" s="109"/>
      <c r="H102" s="109"/>
      <c r="I102" s="109"/>
      <c r="J102" s="110">
        <f>J165</f>
        <v>45000</v>
      </c>
      <c r="L102" s="107"/>
    </row>
    <row r="103" spans="2:12" s="9" customFormat="1" ht="14.85" hidden="1" customHeight="1">
      <c r="B103" s="107"/>
      <c r="D103" s="108" t="s">
        <v>4084</v>
      </c>
      <c r="E103" s="109"/>
      <c r="F103" s="109"/>
      <c r="G103" s="109"/>
      <c r="H103" s="109"/>
      <c r="I103" s="109"/>
      <c r="J103" s="110">
        <f>J170</f>
        <v>66346.100000000006</v>
      </c>
      <c r="L103" s="107"/>
    </row>
    <row r="104" spans="2:12" s="9" customFormat="1" ht="14.85" hidden="1" customHeight="1">
      <c r="B104" s="107"/>
      <c r="D104" s="108" t="s">
        <v>4085</v>
      </c>
      <c r="E104" s="109"/>
      <c r="F104" s="109"/>
      <c r="G104" s="109"/>
      <c r="H104" s="109"/>
      <c r="I104" s="109"/>
      <c r="J104" s="110">
        <f>J187</f>
        <v>1102</v>
      </c>
      <c r="L104" s="107"/>
    </row>
    <row r="105" spans="2:12" s="9" customFormat="1" ht="14.85" hidden="1" customHeight="1">
      <c r="B105" s="107"/>
      <c r="D105" s="108" t="s">
        <v>4086</v>
      </c>
      <c r="E105" s="109"/>
      <c r="F105" s="109"/>
      <c r="G105" s="109"/>
      <c r="H105" s="109"/>
      <c r="I105" s="109"/>
      <c r="J105" s="110">
        <f>J190</f>
        <v>2491.1</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146</v>
      </c>
      <c r="L112" s="31"/>
    </row>
    <row r="113" spans="2:63" s="1" customFormat="1" ht="6.95" customHeight="1">
      <c r="B113" s="31"/>
      <c r="L113" s="31"/>
    </row>
    <row r="114" spans="2:63" s="1" customFormat="1" ht="12" customHeight="1">
      <c r="B114" s="31"/>
      <c r="C114" s="26" t="s">
        <v>16</v>
      </c>
      <c r="L114" s="31"/>
    </row>
    <row r="115" spans="2:63" s="1" customFormat="1" ht="26.25" customHeight="1">
      <c r="B115" s="31"/>
      <c r="E115" s="228" t="str">
        <f>E7</f>
        <v>STAVEBNÍ ÚPRAVY HASIČSKÉ ZBROJNICE HEŘMANICE - SLEZSKÁ OSTRAVA</v>
      </c>
      <c r="F115" s="229"/>
      <c r="G115" s="229"/>
      <c r="H115" s="229"/>
      <c r="L115" s="31"/>
    </row>
    <row r="116" spans="2:63" s="1" customFormat="1" ht="12" customHeight="1">
      <c r="B116" s="31"/>
      <c r="C116" s="26" t="s">
        <v>128</v>
      </c>
      <c r="L116" s="31"/>
    </row>
    <row r="117" spans="2:63" s="1" customFormat="1" ht="16.5" customHeight="1">
      <c r="B117" s="31"/>
      <c r="E117" s="222" t="str">
        <f>E9</f>
        <v>SO 07 - 12 - PŘELOŽKA SPLAŠKOVÉ KANALIZACE</v>
      </c>
      <c r="F117" s="227"/>
      <c r="G117" s="227"/>
      <c r="H117" s="227"/>
      <c r="L117" s="31"/>
    </row>
    <row r="118" spans="2:63" s="1" customFormat="1" ht="6.95" customHeight="1">
      <c r="B118" s="31"/>
      <c r="L118" s="31"/>
    </row>
    <row r="119" spans="2:63" s="1" customFormat="1" ht="12" customHeight="1">
      <c r="B119" s="31"/>
      <c r="C119" s="26" t="s">
        <v>20</v>
      </c>
      <c r="F119" s="24" t="str">
        <f>F12</f>
        <v>SLEZSKÁ OSTRAVA</v>
      </c>
      <c r="I119" s="26" t="s">
        <v>22</v>
      </c>
      <c r="J119" s="51" t="str">
        <f>IF(J12="","",J12)</f>
        <v>10. 8. 2023</v>
      </c>
      <c r="L119" s="31"/>
    </row>
    <row r="120" spans="2:63" s="1" customFormat="1" ht="6.95" customHeight="1">
      <c r="B120" s="31"/>
      <c r="L120" s="31"/>
    </row>
    <row r="121" spans="2:63" s="1" customFormat="1" ht="15.2" customHeight="1">
      <c r="B121" s="31"/>
      <c r="C121" s="26" t="s">
        <v>24</v>
      </c>
      <c r="F121" s="24" t="str">
        <f>E15</f>
        <v>SMO - SLEZSKÁ OSTRAVA</v>
      </c>
      <c r="I121" s="26" t="s">
        <v>29</v>
      </c>
      <c r="J121" s="29" t="str">
        <f>E21</f>
        <v>SPAN s.r.o.</v>
      </c>
      <c r="L121" s="31"/>
    </row>
    <row r="122" spans="2:63" s="1" customFormat="1" ht="15.2" customHeight="1">
      <c r="B122" s="31"/>
      <c r="C122" s="26" t="s">
        <v>28</v>
      </c>
      <c r="F122" s="24" t="str">
        <f>IF(E18="","",E18)</f>
        <v>Hydor s.r.o.</v>
      </c>
      <c r="I122" s="26" t="s">
        <v>34</v>
      </c>
      <c r="J122" s="29" t="str">
        <f>E24</f>
        <v>SPAN S.R.O.</v>
      </c>
      <c r="L122" s="31"/>
    </row>
    <row r="123" spans="2:63" s="1" customFormat="1" ht="10.35" customHeight="1">
      <c r="B123" s="31"/>
      <c r="L123" s="31"/>
    </row>
    <row r="124" spans="2:63" s="10" customFormat="1" ht="29.25" customHeight="1">
      <c r="B124" s="111"/>
      <c r="C124" s="112" t="s">
        <v>147</v>
      </c>
      <c r="D124" s="113" t="s">
        <v>62</v>
      </c>
      <c r="E124" s="113" t="s">
        <v>58</v>
      </c>
      <c r="F124" s="113" t="s">
        <v>59</v>
      </c>
      <c r="G124" s="113" t="s">
        <v>148</v>
      </c>
      <c r="H124" s="113" t="s">
        <v>149</v>
      </c>
      <c r="I124" s="113" t="s">
        <v>150</v>
      </c>
      <c r="J124" s="113" t="s">
        <v>132</v>
      </c>
      <c r="K124" s="114" t="s">
        <v>151</v>
      </c>
      <c r="L124" s="111"/>
      <c r="M124" s="58" t="s">
        <v>1</v>
      </c>
      <c r="N124" s="59" t="s">
        <v>41</v>
      </c>
      <c r="O124" s="59" t="s">
        <v>152</v>
      </c>
      <c r="P124" s="59" t="s">
        <v>153</v>
      </c>
      <c r="Q124" s="59" t="s">
        <v>154</v>
      </c>
      <c r="R124" s="59" t="s">
        <v>155</v>
      </c>
      <c r="S124" s="59" t="s">
        <v>156</v>
      </c>
      <c r="T124" s="60" t="s">
        <v>157</v>
      </c>
    </row>
    <row r="125" spans="2:63" s="1" customFormat="1" ht="22.9" customHeight="1">
      <c r="B125" s="31"/>
      <c r="C125" s="63" t="s">
        <v>158</v>
      </c>
      <c r="J125" s="115">
        <f>BK125</f>
        <v>204826.27000000002</v>
      </c>
      <c r="L125" s="31"/>
      <c r="M125" s="61"/>
      <c r="N125" s="52"/>
      <c r="O125" s="52"/>
      <c r="P125" s="116">
        <f>P126</f>
        <v>0</v>
      </c>
      <c r="Q125" s="52"/>
      <c r="R125" s="116">
        <f>R126</f>
        <v>0</v>
      </c>
      <c r="S125" s="52"/>
      <c r="T125" s="117">
        <f>T126</f>
        <v>0</v>
      </c>
      <c r="AT125" s="16" t="s">
        <v>76</v>
      </c>
      <c r="AU125" s="16" t="s">
        <v>134</v>
      </c>
      <c r="BK125" s="118">
        <f>BK126</f>
        <v>204826.27000000002</v>
      </c>
    </row>
    <row r="126" spans="2:63" s="11" customFormat="1" ht="25.9" customHeight="1">
      <c r="B126" s="119"/>
      <c r="D126" s="120" t="s">
        <v>76</v>
      </c>
      <c r="E126" s="121" t="s">
        <v>2062</v>
      </c>
      <c r="F126" s="121" t="s">
        <v>1</v>
      </c>
      <c r="I126" s="122"/>
      <c r="J126" s="123">
        <f>BK126</f>
        <v>204826.27000000002</v>
      </c>
      <c r="L126" s="119"/>
      <c r="M126" s="124"/>
      <c r="P126" s="125">
        <f>P127</f>
        <v>0</v>
      </c>
      <c r="R126" s="125">
        <f>R127</f>
        <v>0</v>
      </c>
      <c r="T126" s="126">
        <f>T127</f>
        <v>0</v>
      </c>
      <c r="AR126" s="120" t="s">
        <v>85</v>
      </c>
      <c r="AT126" s="127" t="s">
        <v>76</v>
      </c>
      <c r="AU126" s="127" t="s">
        <v>77</v>
      </c>
      <c r="AY126" s="120" t="s">
        <v>161</v>
      </c>
      <c r="BK126" s="128">
        <f>BK127</f>
        <v>204826.27000000002</v>
      </c>
    </row>
    <row r="127" spans="2:63" s="11" customFormat="1" ht="22.9" customHeight="1">
      <c r="B127" s="119"/>
      <c r="D127" s="120" t="s">
        <v>76</v>
      </c>
      <c r="E127" s="129" t="s">
        <v>159</v>
      </c>
      <c r="F127" s="129" t="s">
        <v>160</v>
      </c>
      <c r="I127" s="122"/>
      <c r="J127" s="130">
        <f>BK127</f>
        <v>204826.27000000002</v>
      </c>
      <c r="L127" s="119"/>
      <c r="M127" s="124"/>
      <c r="P127" s="125">
        <f>P128+P159+P162+P165+P170+P187+P190</f>
        <v>0</v>
      </c>
      <c r="R127" s="125">
        <f>R128+R159+R162+R165+R170+R187+R190</f>
        <v>0</v>
      </c>
      <c r="T127" s="126">
        <f>T128+T159+T162+T165+T170+T187+T190</f>
        <v>0</v>
      </c>
      <c r="AR127" s="120" t="s">
        <v>85</v>
      </c>
      <c r="AT127" s="127" t="s">
        <v>76</v>
      </c>
      <c r="AU127" s="127" t="s">
        <v>85</v>
      </c>
      <c r="AY127" s="120" t="s">
        <v>161</v>
      </c>
      <c r="BK127" s="128">
        <f>BK128+BK159+BK162+BK165+BK170+BK187+BK190</f>
        <v>204826.27000000002</v>
      </c>
    </row>
    <row r="128" spans="2:63" s="11" customFormat="1" ht="20.85" customHeight="1">
      <c r="B128" s="119"/>
      <c r="D128" s="120" t="s">
        <v>76</v>
      </c>
      <c r="E128" s="129" t="s">
        <v>85</v>
      </c>
      <c r="F128" s="129" t="s">
        <v>517</v>
      </c>
      <c r="I128" s="122"/>
      <c r="J128" s="130">
        <f>BK128</f>
        <v>85275.47</v>
      </c>
      <c r="L128" s="119"/>
      <c r="M128" s="124"/>
      <c r="P128" s="125">
        <f>SUM(P129:P158)</f>
        <v>0</v>
      </c>
      <c r="R128" s="125">
        <f>SUM(R129:R158)</f>
        <v>0</v>
      </c>
      <c r="T128" s="126">
        <f>SUM(T129:T158)</f>
        <v>0</v>
      </c>
      <c r="AR128" s="120" t="s">
        <v>85</v>
      </c>
      <c r="AT128" s="127" t="s">
        <v>76</v>
      </c>
      <c r="AU128" s="127" t="s">
        <v>87</v>
      </c>
      <c r="AY128" s="120" t="s">
        <v>161</v>
      </c>
      <c r="BK128" s="128">
        <f>SUM(BK129:BK158)</f>
        <v>85275.47</v>
      </c>
    </row>
    <row r="129" spans="2:65" s="1" customFormat="1" ht="66.75" customHeight="1">
      <c r="B129" s="31"/>
      <c r="C129" s="131" t="s">
        <v>85</v>
      </c>
      <c r="D129" s="131" t="s">
        <v>164</v>
      </c>
      <c r="E129" s="132" t="s">
        <v>3865</v>
      </c>
      <c r="F129" s="133" t="s">
        <v>4087</v>
      </c>
      <c r="G129" s="134" t="s">
        <v>531</v>
      </c>
      <c r="H129" s="135">
        <v>24</v>
      </c>
      <c r="I129" s="136">
        <v>89.5</v>
      </c>
      <c r="J129" s="137">
        <f>ROUND(I129*H129,2)</f>
        <v>2148</v>
      </c>
      <c r="K129" s="133" t="s">
        <v>1</v>
      </c>
      <c r="L129" s="31"/>
      <c r="M129" s="138" t="s">
        <v>1</v>
      </c>
      <c r="N129" s="139" t="s">
        <v>42</v>
      </c>
      <c r="P129" s="140">
        <f>O129*H129</f>
        <v>0</v>
      </c>
      <c r="Q129" s="140">
        <v>0</v>
      </c>
      <c r="R129" s="140">
        <f>Q129*H129</f>
        <v>0</v>
      </c>
      <c r="S129" s="140">
        <v>0</v>
      </c>
      <c r="T129" s="141">
        <f>S129*H129</f>
        <v>0</v>
      </c>
      <c r="AR129" s="142" t="s">
        <v>169</v>
      </c>
      <c r="AT129" s="142" t="s">
        <v>164</v>
      </c>
      <c r="AU129" s="142" t="s">
        <v>181</v>
      </c>
      <c r="AY129" s="16" t="s">
        <v>161</v>
      </c>
      <c r="BE129" s="143">
        <f>IF(N129="základní",J129,0)</f>
        <v>2148</v>
      </c>
      <c r="BF129" s="143">
        <f>IF(N129="snížená",J129,0)</f>
        <v>0</v>
      </c>
      <c r="BG129" s="143">
        <f>IF(N129="zákl. přenesená",J129,0)</f>
        <v>0</v>
      </c>
      <c r="BH129" s="143">
        <f>IF(N129="sníž. přenesená",J129,0)</f>
        <v>0</v>
      </c>
      <c r="BI129" s="143">
        <f>IF(N129="nulová",J129,0)</f>
        <v>0</v>
      </c>
      <c r="BJ129" s="16" t="s">
        <v>85</v>
      </c>
      <c r="BK129" s="143">
        <f>ROUND(I129*H129,2)</f>
        <v>2148</v>
      </c>
      <c r="BL129" s="16" t="s">
        <v>169</v>
      </c>
      <c r="BM129" s="142" t="s">
        <v>87</v>
      </c>
    </row>
    <row r="130" spans="2:65" s="1" customFormat="1" ht="29.25">
      <c r="B130" s="31"/>
      <c r="D130" s="144" t="s">
        <v>171</v>
      </c>
      <c r="F130" s="145" t="s">
        <v>3867</v>
      </c>
      <c r="I130" s="146"/>
      <c r="L130" s="31"/>
      <c r="M130" s="147"/>
      <c r="T130" s="55"/>
      <c r="AT130" s="16" t="s">
        <v>171</v>
      </c>
      <c r="AU130" s="16" t="s">
        <v>181</v>
      </c>
    </row>
    <row r="131" spans="2:65" s="1" customFormat="1" ht="55.5" customHeight="1">
      <c r="B131" s="31"/>
      <c r="C131" s="131" t="s">
        <v>87</v>
      </c>
      <c r="D131" s="131" t="s">
        <v>164</v>
      </c>
      <c r="E131" s="132" t="s">
        <v>4088</v>
      </c>
      <c r="F131" s="133" t="s">
        <v>4089</v>
      </c>
      <c r="G131" s="134" t="s">
        <v>167</v>
      </c>
      <c r="H131" s="135">
        <v>32.6</v>
      </c>
      <c r="I131" s="136">
        <v>1140</v>
      </c>
      <c r="J131" s="137">
        <f>ROUND(I131*H131,2)</f>
        <v>37164</v>
      </c>
      <c r="K131" s="133" t="s">
        <v>1</v>
      </c>
      <c r="L131" s="31"/>
      <c r="M131" s="138" t="s">
        <v>1</v>
      </c>
      <c r="N131" s="139" t="s">
        <v>42</v>
      </c>
      <c r="P131" s="140">
        <f>O131*H131</f>
        <v>0</v>
      </c>
      <c r="Q131" s="140">
        <v>0</v>
      </c>
      <c r="R131" s="140">
        <f>Q131*H131</f>
        <v>0</v>
      </c>
      <c r="S131" s="140">
        <v>0</v>
      </c>
      <c r="T131" s="141">
        <f>S131*H131</f>
        <v>0</v>
      </c>
      <c r="AR131" s="142" t="s">
        <v>169</v>
      </c>
      <c r="AT131" s="142" t="s">
        <v>164</v>
      </c>
      <c r="AU131" s="142" t="s">
        <v>181</v>
      </c>
      <c r="AY131" s="16" t="s">
        <v>161</v>
      </c>
      <c r="BE131" s="143">
        <f>IF(N131="základní",J131,0)</f>
        <v>37164</v>
      </c>
      <c r="BF131" s="143">
        <f>IF(N131="snížená",J131,0)</f>
        <v>0</v>
      </c>
      <c r="BG131" s="143">
        <f>IF(N131="zákl. přenesená",J131,0)</f>
        <v>0</v>
      </c>
      <c r="BH131" s="143">
        <f>IF(N131="sníž. přenesená",J131,0)</f>
        <v>0</v>
      </c>
      <c r="BI131" s="143">
        <f>IF(N131="nulová",J131,0)</f>
        <v>0</v>
      </c>
      <c r="BJ131" s="16" t="s">
        <v>85</v>
      </c>
      <c r="BK131" s="143">
        <f>ROUND(I131*H131,2)</f>
        <v>37164</v>
      </c>
      <c r="BL131" s="16" t="s">
        <v>169</v>
      </c>
      <c r="BM131" s="142" t="s">
        <v>204</v>
      </c>
    </row>
    <row r="132" spans="2:65" s="1" customFormat="1" ht="29.25">
      <c r="B132" s="31"/>
      <c r="D132" s="144" t="s">
        <v>171</v>
      </c>
      <c r="F132" s="145" t="s">
        <v>3993</v>
      </c>
      <c r="I132" s="146"/>
      <c r="L132" s="31"/>
      <c r="M132" s="147"/>
      <c r="T132" s="55"/>
      <c r="AT132" s="16" t="s">
        <v>171</v>
      </c>
      <c r="AU132" s="16" t="s">
        <v>181</v>
      </c>
    </row>
    <row r="133" spans="2:65" s="1" customFormat="1" ht="37.9" customHeight="1">
      <c r="B133" s="31"/>
      <c r="C133" s="131" t="s">
        <v>181</v>
      </c>
      <c r="D133" s="131" t="s">
        <v>164</v>
      </c>
      <c r="E133" s="132" t="s">
        <v>578</v>
      </c>
      <c r="F133" s="133" t="s">
        <v>4090</v>
      </c>
      <c r="G133" s="134" t="s">
        <v>175</v>
      </c>
      <c r="H133" s="135">
        <v>65.2</v>
      </c>
      <c r="I133" s="136">
        <v>139</v>
      </c>
      <c r="J133" s="137">
        <f>ROUND(I133*H133,2)</f>
        <v>9062.7999999999993</v>
      </c>
      <c r="K133" s="133" t="s">
        <v>1</v>
      </c>
      <c r="L133" s="31"/>
      <c r="M133" s="138" t="s">
        <v>1</v>
      </c>
      <c r="N133" s="139" t="s">
        <v>42</v>
      </c>
      <c r="P133" s="140">
        <f>O133*H133</f>
        <v>0</v>
      </c>
      <c r="Q133" s="140">
        <v>0</v>
      </c>
      <c r="R133" s="140">
        <f>Q133*H133</f>
        <v>0</v>
      </c>
      <c r="S133" s="140">
        <v>0</v>
      </c>
      <c r="T133" s="141">
        <f>S133*H133</f>
        <v>0</v>
      </c>
      <c r="AR133" s="142" t="s">
        <v>169</v>
      </c>
      <c r="AT133" s="142" t="s">
        <v>164</v>
      </c>
      <c r="AU133" s="142" t="s">
        <v>181</v>
      </c>
      <c r="AY133" s="16" t="s">
        <v>161</v>
      </c>
      <c r="BE133" s="143">
        <f>IF(N133="základní",J133,0)</f>
        <v>9062.7999999999993</v>
      </c>
      <c r="BF133" s="143">
        <f>IF(N133="snížená",J133,0)</f>
        <v>0</v>
      </c>
      <c r="BG133" s="143">
        <f>IF(N133="zákl. přenesená",J133,0)</f>
        <v>0</v>
      </c>
      <c r="BH133" s="143">
        <f>IF(N133="sníž. přenesená",J133,0)</f>
        <v>0</v>
      </c>
      <c r="BI133" s="143">
        <f>IF(N133="nulová",J133,0)</f>
        <v>0</v>
      </c>
      <c r="BJ133" s="16" t="s">
        <v>85</v>
      </c>
      <c r="BK133" s="143">
        <f>ROUND(I133*H133,2)</f>
        <v>9062.7999999999993</v>
      </c>
      <c r="BL133" s="16" t="s">
        <v>169</v>
      </c>
      <c r="BM133" s="142" t="s">
        <v>234</v>
      </c>
    </row>
    <row r="134" spans="2:65" s="1" customFormat="1" ht="19.5">
      <c r="B134" s="31"/>
      <c r="D134" s="144" t="s">
        <v>171</v>
      </c>
      <c r="F134" s="145" t="s">
        <v>3870</v>
      </c>
      <c r="I134" s="146"/>
      <c r="L134" s="31"/>
      <c r="M134" s="147"/>
      <c r="T134" s="55"/>
      <c r="AT134" s="16" t="s">
        <v>171</v>
      </c>
      <c r="AU134" s="16" t="s">
        <v>181</v>
      </c>
    </row>
    <row r="135" spans="2:65" s="1" customFormat="1" ht="24.2" customHeight="1">
      <c r="B135" s="31"/>
      <c r="C135" s="131" t="s">
        <v>169</v>
      </c>
      <c r="D135" s="131" t="s">
        <v>164</v>
      </c>
      <c r="E135" s="132" t="s">
        <v>582</v>
      </c>
      <c r="F135" s="133" t="s">
        <v>583</v>
      </c>
      <c r="G135" s="134" t="s">
        <v>175</v>
      </c>
      <c r="H135" s="135">
        <v>65.2</v>
      </c>
      <c r="I135" s="136">
        <v>82.9</v>
      </c>
      <c r="J135" s="137">
        <f>ROUND(I135*H135,2)</f>
        <v>5405.08</v>
      </c>
      <c r="K135" s="133" t="s">
        <v>1</v>
      </c>
      <c r="L135" s="31"/>
      <c r="M135" s="138" t="s">
        <v>1</v>
      </c>
      <c r="N135" s="139" t="s">
        <v>42</v>
      </c>
      <c r="P135" s="140">
        <f>O135*H135</f>
        <v>0</v>
      </c>
      <c r="Q135" s="140">
        <v>0</v>
      </c>
      <c r="R135" s="140">
        <f>Q135*H135</f>
        <v>0</v>
      </c>
      <c r="S135" s="140">
        <v>0</v>
      </c>
      <c r="T135" s="141">
        <f>S135*H135</f>
        <v>0</v>
      </c>
      <c r="AR135" s="142" t="s">
        <v>169</v>
      </c>
      <c r="AT135" s="142" t="s">
        <v>164</v>
      </c>
      <c r="AU135" s="142" t="s">
        <v>181</v>
      </c>
      <c r="AY135" s="16" t="s">
        <v>161</v>
      </c>
      <c r="BE135" s="143">
        <f>IF(N135="základní",J135,0)</f>
        <v>5405.08</v>
      </c>
      <c r="BF135" s="143">
        <f>IF(N135="snížená",J135,0)</f>
        <v>0</v>
      </c>
      <c r="BG135" s="143">
        <f>IF(N135="zákl. přenesená",J135,0)</f>
        <v>0</v>
      </c>
      <c r="BH135" s="143">
        <f>IF(N135="sníž. přenesená",J135,0)</f>
        <v>0</v>
      </c>
      <c r="BI135" s="143">
        <f>IF(N135="nulová",J135,0)</f>
        <v>0</v>
      </c>
      <c r="BJ135" s="16" t="s">
        <v>85</v>
      </c>
      <c r="BK135" s="143">
        <f>ROUND(I135*H135,2)</f>
        <v>5405.08</v>
      </c>
      <c r="BL135" s="16" t="s">
        <v>169</v>
      </c>
      <c r="BM135" s="142" t="s">
        <v>264</v>
      </c>
    </row>
    <row r="136" spans="2:65" s="1" customFormat="1" ht="19.5">
      <c r="B136" s="31"/>
      <c r="D136" s="144" t="s">
        <v>171</v>
      </c>
      <c r="F136" s="145" t="s">
        <v>3870</v>
      </c>
      <c r="I136" s="146"/>
      <c r="L136" s="31"/>
      <c r="M136" s="147"/>
      <c r="T136" s="55"/>
      <c r="AT136" s="16" t="s">
        <v>171</v>
      </c>
      <c r="AU136" s="16" t="s">
        <v>181</v>
      </c>
    </row>
    <row r="137" spans="2:65" s="1" customFormat="1" ht="24.2" customHeight="1">
      <c r="B137" s="31"/>
      <c r="C137" s="131" t="s">
        <v>190</v>
      </c>
      <c r="D137" s="131" t="s">
        <v>164</v>
      </c>
      <c r="E137" s="132" t="s">
        <v>585</v>
      </c>
      <c r="F137" s="133" t="s">
        <v>3877</v>
      </c>
      <c r="G137" s="134" t="s">
        <v>167</v>
      </c>
      <c r="H137" s="135">
        <v>32.6</v>
      </c>
      <c r="I137" s="136">
        <v>134</v>
      </c>
      <c r="J137" s="137">
        <f>ROUND(I137*H137,2)</f>
        <v>4368.3999999999996</v>
      </c>
      <c r="K137" s="133" t="s">
        <v>1</v>
      </c>
      <c r="L137" s="31"/>
      <c r="M137" s="138" t="s">
        <v>1</v>
      </c>
      <c r="N137" s="139" t="s">
        <v>42</v>
      </c>
      <c r="P137" s="140">
        <f>O137*H137</f>
        <v>0</v>
      </c>
      <c r="Q137" s="140">
        <v>0</v>
      </c>
      <c r="R137" s="140">
        <f>Q137*H137</f>
        <v>0</v>
      </c>
      <c r="S137" s="140">
        <v>0</v>
      </c>
      <c r="T137" s="141">
        <f>S137*H137</f>
        <v>0</v>
      </c>
      <c r="AR137" s="142" t="s">
        <v>169</v>
      </c>
      <c r="AT137" s="142" t="s">
        <v>164</v>
      </c>
      <c r="AU137" s="142" t="s">
        <v>181</v>
      </c>
      <c r="AY137" s="16" t="s">
        <v>161</v>
      </c>
      <c r="BE137" s="143">
        <f>IF(N137="základní",J137,0)</f>
        <v>4368.3999999999996</v>
      </c>
      <c r="BF137" s="143">
        <f>IF(N137="snížená",J137,0)</f>
        <v>0</v>
      </c>
      <c r="BG137" s="143">
        <f>IF(N137="zákl. přenesená",J137,0)</f>
        <v>0</v>
      </c>
      <c r="BH137" s="143">
        <f>IF(N137="sníž. přenesená",J137,0)</f>
        <v>0</v>
      </c>
      <c r="BI137" s="143">
        <f>IF(N137="nulová",J137,0)</f>
        <v>0</v>
      </c>
      <c r="BJ137" s="16" t="s">
        <v>85</v>
      </c>
      <c r="BK137" s="143">
        <f>ROUND(I137*H137,2)</f>
        <v>4368.3999999999996</v>
      </c>
      <c r="BL137" s="16" t="s">
        <v>169</v>
      </c>
      <c r="BM137" s="142" t="s">
        <v>274</v>
      </c>
    </row>
    <row r="138" spans="2:65" s="1" customFormat="1" ht="19.5">
      <c r="B138" s="31"/>
      <c r="D138" s="144" t="s">
        <v>171</v>
      </c>
      <c r="F138" s="145" t="s">
        <v>3870</v>
      </c>
      <c r="I138" s="146"/>
      <c r="L138" s="31"/>
      <c r="M138" s="147"/>
      <c r="T138" s="55"/>
      <c r="AT138" s="16" t="s">
        <v>171</v>
      </c>
      <c r="AU138" s="16" t="s">
        <v>181</v>
      </c>
    </row>
    <row r="139" spans="2:65" s="1" customFormat="1" ht="55.5" customHeight="1">
      <c r="B139" s="31"/>
      <c r="C139" s="131" t="s">
        <v>195</v>
      </c>
      <c r="D139" s="131" t="s">
        <v>164</v>
      </c>
      <c r="E139" s="132" t="s">
        <v>592</v>
      </c>
      <c r="F139" s="133" t="s">
        <v>4091</v>
      </c>
      <c r="G139" s="134" t="s">
        <v>167</v>
      </c>
      <c r="H139" s="135">
        <v>41.68</v>
      </c>
      <c r="I139" s="136">
        <v>46.2</v>
      </c>
      <c r="J139" s="137">
        <f>ROUND(I139*H139,2)</f>
        <v>1925.62</v>
      </c>
      <c r="K139" s="133" t="s">
        <v>1</v>
      </c>
      <c r="L139" s="31"/>
      <c r="M139" s="138" t="s">
        <v>1</v>
      </c>
      <c r="N139" s="139" t="s">
        <v>42</v>
      </c>
      <c r="P139" s="140">
        <f>O139*H139</f>
        <v>0</v>
      </c>
      <c r="Q139" s="140">
        <v>0</v>
      </c>
      <c r="R139" s="140">
        <f>Q139*H139</f>
        <v>0</v>
      </c>
      <c r="S139" s="140">
        <v>0</v>
      </c>
      <c r="T139" s="141">
        <f>S139*H139</f>
        <v>0</v>
      </c>
      <c r="AR139" s="142" t="s">
        <v>169</v>
      </c>
      <c r="AT139" s="142" t="s">
        <v>164</v>
      </c>
      <c r="AU139" s="142" t="s">
        <v>181</v>
      </c>
      <c r="AY139" s="16" t="s">
        <v>161</v>
      </c>
      <c r="BE139" s="143">
        <f>IF(N139="základní",J139,0)</f>
        <v>1925.62</v>
      </c>
      <c r="BF139" s="143">
        <f>IF(N139="snížená",J139,0)</f>
        <v>0</v>
      </c>
      <c r="BG139" s="143">
        <f>IF(N139="zákl. přenesená",J139,0)</f>
        <v>0</v>
      </c>
      <c r="BH139" s="143">
        <f>IF(N139="sníž. přenesená",J139,0)</f>
        <v>0</v>
      </c>
      <c r="BI139" s="143">
        <f>IF(N139="nulová",J139,0)</f>
        <v>0</v>
      </c>
      <c r="BJ139" s="16" t="s">
        <v>85</v>
      </c>
      <c r="BK139" s="143">
        <f>ROUND(I139*H139,2)</f>
        <v>1925.62</v>
      </c>
      <c r="BL139" s="16" t="s">
        <v>169</v>
      </c>
      <c r="BM139" s="142" t="s">
        <v>282</v>
      </c>
    </row>
    <row r="140" spans="2:65" s="1" customFormat="1" ht="19.5">
      <c r="B140" s="31"/>
      <c r="D140" s="144" t="s">
        <v>171</v>
      </c>
      <c r="F140" s="145" t="s">
        <v>3883</v>
      </c>
      <c r="I140" s="146"/>
      <c r="L140" s="31"/>
      <c r="M140" s="147"/>
      <c r="T140" s="55"/>
      <c r="AT140" s="16" t="s">
        <v>171</v>
      </c>
      <c r="AU140" s="16" t="s">
        <v>181</v>
      </c>
    </row>
    <row r="141" spans="2:65" s="1" customFormat="1" ht="55.5" customHeight="1">
      <c r="B141" s="31"/>
      <c r="C141" s="131" t="s">
        <v>200</v>
      </c>
      <c r="D141" s="131" t="s">
        <v>164</v>
      </c>
      <c r="E141" s="132" t="s">
        <v>595</v>
      </c>
      <c r="F141" s="133" t="s">
        <v>4092</v>
      </c>
      <c r="G141" s="134" t="s">
        <v>167</v>
      </c>
      <c r="H141" s="135">
        <v>11.76</v>
      </c>
      <c r="I141" s="136">
        <v>282</v>
      </c>
      <c r="J141" s="137">
        <f>ROUND(I141*H141,2)</f>
        <v>3316.32</v>
      </c>
      <c r="K141" s="133" t="s">
        <v>1</v>
      </c>
      <c r="L141" s="31"/>
      <c r="M141" s="138" t="s">
        <v>1</v>
      </c>
      <c r="N141" s="139" t="s">
        <v>42</v>
      </c>
      <c r="P141" s="140">
        <f>O141*H141</f>
        <v>0</v>
      </c>
      <c r="Q141" s="140">
        <v>0</v>
      </c>
      <c r="R141" s="140">
        <f>Q141*H141</f>
        <v>0</v>
      </c>
      <c r="S141" s="140">
        <v>0</v>
      </c>
      <c r="T141" s="141">
        <f>S141*H141</f>
        <v>0</v>
      </c>
      <c r="AR141" s="142" t="s">
        <v>169</v>
      </c>
      <c r="AT141" s="142" t="s">
        <v>164</v>
      </c>
      <c r="AU141" s="142" t="s">
        <v>181</v>
      </c>
      <c r="AY141" s="16" t="s">
        <v>161</v>
      </c>
      <c r="BE141" s="143">
        <f>IF(N141="základní",J141,0)</f>
        <v>3316.32</v>
      </c>
      <c r="BF141" s="143">
        <f>IF(N141="snížená",J141,0)</f>
        <v>0</v>
      </c>
      <c r="BG141" s="143">
        <f>IF(N141="zákl. přenesená",J141,0)</f>
        <v>0</v>
      </c>
      <c r="BH141" s="143">
        <f>IF(N141="sníž. přenesená",J141,0)</f>
        <v>0</v>
      </c>
      <c r="BI141" s="143">
        <f>IF(N141="nulová",J141,0)</f>
        <v>0</v>
      </c>
      <c r="BJ141" s="16" t="s">
        <v>85</v>
      </c>
      <c r="BK141" s="143">
        <f>ROUND(I141*H141,2)</f>
        <v>3316.32</v>
      </c>
      <c r="BL141" s="16" t="s">
        <v>169</v>
      </c>
      <c r="BM141" s="142" t="s">
        <v>298</v>
      </c>
    </row>
    <row r="142" spans="2:65" s="1" customFormat="1" ht="19.5">
      <c r="B142" s="31"/>
      <c r="D142" s="144" t="s">
        <v>171</v>
      </c>
      <c r="F142" s="145" t="s">
        <v>3870</v>
      </c>
      <c r="I142" s="146"/>
      <c r="L142" s="31"/>
      <c r="M142" s="147"/>
      <c r="T142" s="55"/>
      <c r="AT142" s="16" t="s">
        <v>171</v>
      </c>
      <c r="AU142" s="16" t="s">
        <v>181</v>
      </c>
    </row>
    <row r="143" spans="2:65" s="1" customFormat="1" ht="49.15" customHeight="1">
      <c r="B143" s="31"/>
      <c r="C143" s="131" t="s">
        <v>204</v>
      </c>
      <c r="D143" s="131" t="s">
        <v>164</v>
      </c>
      <c r="E143" s="132" t="s">
        <v>598</v>
      </c>
      <c r="F143" s="133" t="s">
        <v>4093</v>
      </c>
      <c r="G143" s="134" t="s">
        <v>167</v>
      </c>
      <c r="H143" s="135">
        <v>117.6</v>
      </c>
      <c r="I143" s="136">
        <v>21</v>
      </c>
      <c r="J143" s="137">
        <f>ROUND(I143*H143,2)</f>
        <v>2469.6</v>
      </c>
      <c r="K143" s="133" t="s">
        <v>1</v>
      </c>
      <c r="L143" s="31"/>
      <c r="M143" s="138" t="s">
        <v>1</v>
      </c>
      <c r="N143" s="139" t="s">
        <v>42</v>
      </c>
      <c r="P143" s="140">
        <f>O143*H143</f>
        <v>0</v>
      </c>
      <c r="Q143" s="140">
        <v>0</v>
      </c>
      <c r="R143" s="140">
        <f>Q143*H143</f>
        <v>0</v>
      </c>
      <c r="S143" s="140">
        <v>0</v>
      </c>
      <c r="T143" s="141">
        <f>S143*H143</f>
        <v>0</v>
      </c>
      <c r="AR143" s="142" t="s">
        <v>169</v>
      </c>
      <c r="AT143" s="142" t="s">
        <v>164</v>
      </c>
      <c r="AU143" s="142" t="s">
        <v>181</v>
      </c>
      <c r="AY143" s="16" t="s">
        <v>161</v>
      </c>
      <c r="BE143" s="143">
        <f>IF(N143="základní",J143,0)</f>
        <v>2469.6</v>
      </c>
      <c r="BF143" s="143">
        <f>IF(N143="snížená",J143,0)</f>
        <v>0</v>
      </c>
      <c r="BG143" s="143">
        <f>IF(N143="zákl. přenesená",J143,0)</f>
        <v>0</v>
      </c>
      <c r="BH143" s="143">
        <f>IF(N143="sníž. přenesená",J143,0)</f>
        <v>0</v>
      </c>
      <c r="BI143" s="143">
        <f>IF(N143="nulová",J143,0)</f>
        <v>0</v>
      </c>
      <c r="BJ143" s="16" t="s">
        <v>85</v>
      </c>
      <c r="BK143" s="143">
        <f>ROUND(I143*H143,2)</f>
        <v>2469.6</v>
      </c>
      <c r="BL143" s="16" t="s">
        <v>169</v>
      </c>
      <c r="BM143" s="142" t="s">
        <v>329</v>
      </c>
    </row>
    <row r="144" spans="2:65" s="1" customFormat="1" ht="19.5">
      <c r="B144" s="31"/>
      <c r="D144" s="144" t="s">
        <v>171</v>
      </c>
      <c r="F144" s="145" t="s">
        <v>3870</v>
      </c>
      <c r="I144" s="146"/>
      <c r="L144" s="31"/>
      <c r="M144" s="147"/>
      <c r="T144" s="55"/>
      <c r="AT144" s="16" t="s">
        <v>171</v>
      </c>
      <c r="AU144" s="16" t="s">
        <v>181</v>
      </c>
    </row>
    <row r="145" spans="2:65" s="1" customFormat="1" ht="16.5" customHeight="1">
      <c r="B145" s="31"/>
      <c r="C145" s="131" t="s">
        <v>162</v>
      </c>
      <c r="D145" s="131" t="s">
        <v>164</v>
      </c>
      <c r="E145" s="132" t="s">
        <v>3685</v>
      </c>
      <c r="F145" s="133" t="s">
        <v>3686</v>
      </c>
      <c r="G145" s="134" t="s">
        <v>167</v>
      </c>
      <c r="H145" s="135">
        <v>11.76</v>
      </c>
      <c r="I145" s="136">
        <v>20.8</v>
      </c>
      <c r="J145" s="137">
        <f>ROUND(I145*H145,2)</f>
        <v>244.61</v>
      </c>
      <c r="K145" s="133" t="s">
        <v>1</v>
      </c>
      <c r="L145" s="31"/>
      <c r="M145" s="138" t="s">
        <v>1</v>
      </c>
      <c r="N145" s="139" t="s">
        <v>42</v>
      </c>
      <c r="P145" s="140">
        <f>O145*H145</f>
        <v>0</v>
      </c>
      <c r="Q145" s="140">
        <v>0</v>
      </c>
      <c r="R145" s="140">
        <f>Q145*H145</f>
        <v>0</v>
      </c>
      <c r="S145" s="140">
        <v>0</v>
      </c>
      <c r="T145" s="141">
        <f>S145*H145</f>
        <v>0</v>
      </c>
      <c r="AR145" s="142" t="s">
        <v>169</v>
      </c>
      <c r="AT145" s="142" t="s">
        <v>164</v>
      </c>
      <c r="AU145" s="142" t="s">
        <v>181</v>
      </c>
      <c r="AY145" s="16" t="s">
        <v>161</v>
      </c>
      <c r="BE145" s="143">
        <f>IF(N145="základní",J145,0)</f>
        <v>244.61</v>
      </c>
      <c r="BF145" s="143">
        <f>IF(N145="snížená",J145,0)</f>
        <v>0</v>
      </c>
      <c r="BG145" s="143">
        <f>IF(N145="zákl. přenesená",J145,0)</f>
        <v>0</v>
      </c>
      <c r="BH145" s="143">
        <f>IF(N145="sníž. přenesená",J145,0)</f>
        <v>0</v>
      </c>
      <c r="BI145" s="143">
        <f>IF(N145="nulová",J145,0)</f>
        <v>0</v>
      </c>
      <c r="BJ145" s="16" t="s">
        <v>85</v>
      </c>
      <c r="BK145" s="143">
        <f>ROUND(I145*H145,2)</f>
        <v>244.61</v>
      </c>
      <c r="BL145" s="16" t="s">
        <v>169</v>
      </c>
      <c r="BM145" s="142" t="s">
        <v>354</v>
      </c>
    </row>
    <row r="146" spans="2:65" s="1" customFormat="1" ht="19.5">
      <c r="B146" s="31"/>
      <c r="D146" s="144" t="s">
        <v>171</v>
      </c>
      <c r="F146" s="145" t="s">
        <v>3870</v>
      </c>
      <c r="I146" s="146"/>
      <c r="L146" s="31"/>
      <c r="M146" s="147"/>
      <c r="T146" s="55"/>
      <c r="AT146" s="16" t="s">
        <v>171</v>
      </c>
      <c r="AU146" s="16" t="s">
        <v>181</v>
      </c>
    </row>
    <row r="147" spans="2:65" s="1" customFormat="1" ht="55.5" customHeight="1">
      <c r="B147" s="31"/>
      <c r="C147" s="131" t="s">
        <v>213</v>
      </c>
      <c r="D147" s="131" t="s">
        <v>164</v>
      </c>
      <c r="E147" s="132" t="s">
        <v>3887</v>
      </c>
      <c r="F147" s="133" t="s">
        <v>4094</v>
      </c>
      <c r="G147" s="134" t="s">
        <v>352</v>
      </c>
      <c r="H147" s="135">
        <v>21.167999999999999</v>
      </c>
      <c r="I147" s="136">
        <v>250</v>
      </c>
      <c r="J147" s="137">
        <f>ROUND(I147*H147,2)</f>
        <v>5292</v>
      </c>
      <c r="K147" s="133" t="s">
        <v>1</v>
      </c>
      <c r="L147" s="31"/>
      <c r="M147" s="138" t="s">
        <v>1</v>
      </c>
      <c r="N147" s="139" t="s">
        <v>42</v>
      </c>
      <c r="P147" s="140">
        <f>O147*H147</f>
        <v>0</v>
      </c>
      <c r="Q147" s="140">
        <v>0</v>
      </c>
      <c r="R147" s="140">
        <f>Q147*H147</f>
        <v>0</v>
      </c>
      <c r="S147" s="140">
        <v>0</v>
      </c>
      <c r="T147" s="141">
        <f>S147*H147</f>
        <v>0</v>
      </c>
      <c r="AR147" s="142" t="s">
        <v>169</v>
      </c>
      <c r="AT147" s="142" t="s">
        <v>164</v>
      </c>
      <c r="AU147" s="142" t="s">
        <v>181</v>
      </c>
      <c r="AY147" s="16" t="s">
        <v>161</v>
      </c>
      <c r="BE147" s="143">
        <f>IF(N147="základní",J147,0)</f>
        <v>5292</v>
      </c>
      <c r="BF147" s="143">
        <f>IF(N147="snížená",J147,0)</f>
        <v>0</v>
      </c>
      <c r="BG147" s="143">
        <f>IF(N147="zákl. přenesená",J147,0)</f>
        <v>0</v>
      </c>
      <c r="BH147" s="143">
        <f>IF(N147="sníž. přenesená",J147,0)</f>
        <v>0</v>
      </c>
      <c r="BI147" s="143">
        <f>IF(N147="nulová",J147,0)</f>
        <v>0</v>
      </c>
      <c r="BJ147" s="16" t="s">
        <v>85</v>
      </c>
      <c r="BK147" s="143">
        <f>ROUND(I147*H147,2)</f>
        <v>5292</v>
      </c>
      <c r="BL147" s="16" t="s">
        <v>169</v>
      </c>
      <c r="BM147" s="142" t="s">
        <v>363</v>
      </c>
    </row>
    <row r="148" spans="2:65" s="1" customFormat="1" ht="19.5">
      <c r="B148" s="31"/>
      <c r="D148" s="144" t="s">
        <v>171</v>
      </c>
      <c r="F148" s="145" t="s">
        <v>3870</v>
      </c>
      <c r="I148" s="146"/>
      <c r="L148" s="31"/>
      <c r="M148" s="147"/>
      <c r="T148" s="55"/>
      <c r="AT148" s="16" t="s">
        <v>171</v>
      </c>
      <c r="AU148" s="16" t="s">
        <v>181</v>
      </c>
    </row>
    <row r="149" spans="2:65" s="1" customFormat="1" ht="55.5" customHeight="1">
      <c r="B149" s="31"/>
      <c r="C149" s="131" t="s">
        <v>220</v>
      </c>
      <c r="D149" s="131" t="s">
        <v>164</v>
      </c>
      <c r="E149" s="132" t="s">
        <v>3889</v>
      </c>
      <c r="F149" s="133" t="s">
        <v>4095</v>
      </c>
      <c r="G149" s="134" t="s">
        <v>167</v>
      </c>
      <c r="H149" s="135">
        <v>20.84</v>
      </c>
      <c r="I149" s="136">
        <v>156</v>
      </c>
      <c r="J149" s="137">
        <f>ROUND(I149*H149,2)</f>
        <v>3251.04</v>
      </c>
      <c r="K149" s="133" t="s">
        <v>1</v>
      </c>
      <c r="L149" s="31"/>
      <c r="M149" s="138" t="s">
        <v>1</v>
      </c>
      <c r="N149" s="139" t="s">
        <v>42</v>
      </c>
      <c r="P149" s="140">
        <f>O149*H149</f>
        <v>0</v>
      </c>
      <c r="Q149" s="140">
        <v>0</v>
      </c>
      <c r="R149" s="140">
        <f>Q149*H149</f>
        <v>0</v>
      </c>
      <c r="S149" s="140">
        <v>0</v>
      </c>
      <c r="T149" s="141">
        <f>S149*H149</f>
        <v>0</v>
      </c>
      <c r="AR149" s="142" t="s">
        <v>169</v>
      </c>
      <c r="AT149" s="142" t="s">
        <v>164</v>
      </c>
      <c r="AU149" s="142" t="s">
        <v>181</v>
      </c>
      <c r="AY149" s="16" t="s">
        <v>161</v>
      </c>
      <c r="BE149" s="143">
        <f>IF(N149="základní",J149,0)</f>
        <v>3251.04</v>
      </c>
      <c r="BF149" s="143">
        <f>IF(N149="snížená",J149,0)</f>
        <v>0</v>
      </c>
      <c r="BG149" s="143">
        <f>IF(N149="zákl. přenesená",J149,0)</f>
        <v>0</v>
      </c>
      <c r="BH149" s="143">
        <f>IF(N149="sníž. přenesená",J149,0)</f>
        <v>0</v>
      </c>
      <c r="BI149" s="143">
        <f>IF(N149="nulová",J149,0)</f>
        <v>0</v>
      </c>
      <c r="BJ149" s="16" t="s">
        <v>85</v>
      </c>
      <c r="BK149" s="143">
        <f>ROUND(I149*H149,2)</f>
        <v>3251.04</v>
      </c>
      <c r="BL149" s="16" t="s">
        <v>169</v>
      </c>
      <c r="BM149" s="142" t="s">
        <v>391</v>
      </c>
    </row>
    <row r="150" spans="2:65" s="1" customFormat="1" ht="19.5">
      <c r="B150" s="31"/>
      <c r="D150" s="144" t="s">
        <v>171</v>
      </c>
      <c r="F150" s="145" t="s">
        <v>3870</v>
      </c>
      <c r="I150" s="146"/>
      <c r="L150" s="31"/>
      <c r="M150" s="147"/>
      <c r="T150" s="55"/>
      <c r="AT150" s="16" t="s">
        <v>171</v>
      </c>
      <c r="AU150" s="16" t="s">
        <v>181</v>
      </c>
    </row>
    <row r="151" spans="2:65" s="1" customFormat="1" ht="66.75" customHeight="1">
      <c r="B151" s="31"/>
      <c r="C151" s="131" t="s">
        <v>225</v>
      </c>
      <c r="D151" s="131" t="s">
        <v>164</v>
      </c>
      <c r="E151" s="132" t="s">
        <v>3893</v>
      </c>
      <c r="F151" s="133" t="s">
        <v>4096</v>
      </c>
      <c r="G151" s="134" t="s">
        <v>167</v>
      </c>
      <c r="H151" s="135">
        <v>9.66</v>
      </c>
      <c r="I151" s="136">
        <v>600</v>
      </c>
      <c r="J151" s="137">
        <f>ROUND(I151*H151,2)</f>
        <v>5796</v>
      </c>
      <c r="K151" s="133" t="s">
        <v>1</v>
      </c>
      <c r="L151" s="31"/>
      <c r="M151" s="138" t="s">
        <v>1</v>
      </c>
      <c r="N151" s="139" t="s">
        <v>42</v>
      </c>
      <c r="P151" s="140">
        <f>O151*H151</f>
        <v>0</v>
      </c>
      <c r="Q151" s="140">
        <v>0</v>
      </c>
      <c r="R151" s="140">
        <f>Q151*H151</f>
        <v>0</v>
      </c>
      <c r="S151" s="140">
        <v>0</v>
      </c>
      <c r="T151" s="141">
        <f>S151*H151</f>
        <v>0</v>
      </c>
      <c r="AR151" s="142" t="s">
        <v>169</v>
      </c>
      <c r="AT151" s="142" t="s">
        <v>164</v>
      </c>
      <c r="AU151" s="142" t="s">
        <v>181</v>
      </c>
      <c r="AY151" s="16" t="s">
        <v>161</v>
      </c>
      <c r="BE151" s="143">
        <f>IF(N151="základní",J151,0)</f>
        <v>5796</v>
      </c>
      <c r="BF151" s="143">
        <f>IF(N151="snížená",J151,0)</f>
        <v>0</v>
      </c>
      <c r="BG151" s="143">
        <f>IF(N151="zákl. přenesená",J151,0)</f>
        <v>0</v>
      </c>
      <c r="BH151" s="143">
        <f>IF(N151="sníž. přenesená",J151,0)</f>
        <v>0</v>
      </c>
      <c r="BI151" s="143">
        <f>IF(N151="nulová",J151,0)</f>
        <v>0</v>
      </c>
      <c r="BJ151" s="16" t="s">
        <v>85</v>
      </c>
      <c r="BK151" s="143">
        <f>ROUND(I151*H151,2)</f>
        <v>5796</v>
      </c>
      <c r="BL151" s="16" t="s">
        <v>169</v>
      </c>
      <c r="BM151" s="142" t="s">
        <v>424</v>
      </c>
    </row>
    <row r="152" spans="2:65" s="1" customFormat="1" ht="29.25">
      <c r="B152" s="31"/>
      <c r="D152" s="144" t="s">
        <v>171</v>
      </c>
      <c r="F152" s="145" t="s">
        <v>3895</v>
      </c>
      <c r="I152" s="146"/>
      <c r="L152" s="31"/>
      <c r="M152" s="147"/>
      <c r="T152" s="55"/>
      <c r="AT152" s="16" t="s">
        <v>171</v>
      </c>
      <c r="AU152" s="16" t="s">
        <v>181</v>
      </c>
    </row>
    <row r="153" spans="2:65" s="1" customFormat="1" ht="16.5" customHeight="1">
      <c r="B153" s="31"/>
      <c r="C153" s="173" t="s">
        <v>229</v>
      </c>
      <c r="D153" s="173" t="s">
        <v>614</v>
      </c>
      <c r="E153" s="174" t="s">
        <v>3896</v>
      </c>
      <c r="F153" s="175" t="s">
        <v>4012</v>
      </c>
      <c r="G153" s="176" t="s">
        <v>352</v>
      </c>
      <c r="H153" s="177">
        <v>19.32</v>
      </c>
      <c r="I153" s="136">
        <v>150</v>
      </c>
      <c r="J153" s="178">
        <f>ROUND(I153*H153,2)</f>
        <v>2898</v>
      </c>
      <c r="K153" s="175" t="s">
        <v>1</v>
      </c>
      <c r="L153" s="179"/>
      <c r="M153" s="180" t="s">
        <v>1</v>
      </c>
      <c r="N153" s="181" t="s">
        <v>42</v>
      </c>
      <c r="P153" s="140">
        <f>O153*H153</f>
        <v>0</v>
      </c>
      <c r="Q153" s="140">
        <v>0</v>
      </c>
      <c r="R153" s="140">
        <f>Q153*H153</f>
        <v>0</v>
      </c>
      <c r="S153" s="140">
        <v>0</v>
      </c>
      <c r="T153" s="141">
        <f>S153*H153</f>
        <v>0</v>
      </c>
      <c r="AR153" s="142" t="s">
        <v>204</v>
      </c>
      <c r="AT153" s="142" t="s">
        <v>614</v>
      </c>
      <c r="AU153" s="142" t="s">
        <v>181</v>
      </c>
      <c r="AY153" s="16" t="s">
        <v>161</v>
      </c>
      <c r="BE153" s="143">
        <f>IF(N153="základní",J153,0)</f>
        <v>2898</v>
      </c>
      <c r="BF153" s="143">
        <f>IF(N153="snížená",J153,0)</f>
        <v>0</v>
      </c>
      <c r="BG153" s="143">
        <f>IF(N153="zákl. přenesená",J153,0)</f>
        <v>0</v>
      </c>
      <c r="BH153" s="143">
        <f>IF(N153="sníž. přenesená",J153,0)</f>
        <v>0</v>
      </c>
      <c r="BI153" s="143">
        <f>IF(N153="nulová",J153,0)</f>
        <v>0</v>
      </c>
      <c r="BJ153" s="16" t="s">
        <v>85</v>
      </c>
      <c r="BK153" s="143">
        <f>ROUND(I153*H153,2)</f>
        <v>2898</v>
      </c>
      <c r="BL153" s="16" t="s">
        <v>169</v>
      </c>
      <c r="BM153" s="142" t="s">
        <v>455</v>
      </c>
    </row>
    <row r="154" spans="2:65" s="1" customFormat="1" ht="29.25">
      <c r="B154" s="31"/>
      <c r="D154" s="144" t="s">
        <v>171</v>
      </c>
      <c r="F154" s="145" t="s">
        <v>3898</v>
      </c>
      <c r="I154" s="146"/>
      <c r="L154" s="31"/>
      <c r="M154" s="147"/>
      <c r="T154" s="55"/>
      <c r="AT154" s="16" t="s">
        <v>171</v>
      </c>
      <c r="AU154" s="16" t="s">
        <v>181</v>
      </c>
    </row>
    <row r="155" spans="2:65" s="1" customFormat="1" ht="66.75" customHeight="1">
      <c r="B155" s="31"/>
      <c r="C155" s="131" t="s">
        <v>234</v>
      </c>
      <c r="D155" s="131" t="s">
        <v>164</v>
      </c>
      <c r="E155" s="132" t="s">
        <v>3899</v>
      </c>
      <c r="F155" s="133" t="s">
        <v>4097</v>
      </c>
      <c r="G155" s="134" t="s">
        <v>175</v>
      </c>
      <c r="H155" s="135">
        <v>21</v>
      </c>
      <c r="I155" s="136">
        <v>52.4</v>
      </c>
      <c r="J155" s="137">
        <f>ROUND(I155*H155,2)</f>
        <v>1100.4000000000001</v>
      </c>
      <c r="K155" s="133" t="s">
        <v>1</v>
      </c>
      <c r="L155" s="31"/>
      <c r="M155" s="138" t="s">
        <v>1</v>
      </c>
      <c r="N155" s="139" t="s">
        <v>42</v>
      </c>
      <c r="P155" s="140">
        <f>O155*H155</f>
        <v>0</v>
      </c>
      <c r="Q155" s="140">
        <v>0</v>
      </c>
      <c r="R155" s="140">
        <f>Q155*H155</f>
        <v>0</v>
      </c>
      <c r="S155" s="140">
        <v>0</v>
      </c>
      <c r="T155" s="141">
        <f>S155*H155</f>
        <v>0</v>
      </c>
      <c r="AR155" s="142" t="s">
        <v>169</v>
      </c>
      <c r="AT155" s="142" t="s">
        <v>164</v>
      </c>
      <c r="AU155" s="142" t="s">
        <v>181</v>
      </c>
      <c r="AY155" s="16" t="s">
        <v>161</v>
      </c>
      <c r="BE155" s="143">
        <f>IF(N155="základní",J155,0)</f>
        <v>1100.4000000000001</v>
      </c>
      <c r="BF155" s="143">
        <f>IF(N155="snížená",J155,0)</f>
        <v>0</v>
      </c>
      <c r="BG155" s="143">
        <f>IF(N155="zákl. přenesená",J155,0)</f>
        <v>0</v>
      </c>
      <c r="BH155" s="143">
        <f>IF(N155="sníž. přenesená",J155,0)</f>
        <v>0</v>
      </c>
      <c r="BI155" s="143">
        <f>IF(N155="nulová",J155,0)</f>
        <v>0</v>
      </c>
      <c r="BJ155" s="16" t="s">
        <v>85</v>
      </c>
      <c r="BK155" s="143">
        <f>ROUND(I155*H155,2)</f>
        <v>1100.4000000000001</v>
      </c>
      <c r="BL155" s="16" t="s">
        <v>169</v>
      </c>
      <c r="BM155" s="142" t="s">
        <v>476</v>
      </c>
    </row>
    <row r="156" spans="2:65" s="1" customFormat="1" ht="19.5">
      <c r="B156" s="31"/>
      <c r="D156" s="144" t="s">
        <v>171</v>
      </c>
      <c r="F156" s="145" t="s">
        <v>3870</v>
      </c>
      <c r="I156" s="146"/>
      <c r="L156" s="31"/>
      <c r="M156" s="147"/>
      <c r="T156" s="55"/>
      <c r="AT156" s="16" t="s">
        <v>171</v>
      </c>
      <c r="AU156" s="16" t="s">
        <v>181</v>
      </c>
    </row>
    <row r="157" spans="2:65" s="1" customFormat="1" ht="16.5" customHeight="1">
      <c r="B157" s="31"/>
      <c r="C157" s="131" t="s">
        <v>8</v>
      </c>
      <c r="D157" s="131" t="s">
        <v>164</v>
      </c>
      <c r="E157" s="132" t="s">
        <v>3963</v>
      </c>
      <c r="F157" s="133" t="s">
        <v>3964</v>
      </c>
      <c r="G157" s="134" t="s">
        <v>167</v>
      </c>
      <c r="H157" s="135">
        <v>20.84</v>
      </c>
      <c r="I157" s="136">
        <v>40</v>
      </c>
      <c r="J157" s="137">
        <f>ROUND(I157*H157,2)</f>
        <v>833.6</v>
      </c>
      <c r="K157" s="133" t="s">
        <v>1</v>
      </c>
      <c r="L157" s="31"/>
      <c r="M157" s="138" t="s">
        <v>1</v>
      </c>
      <c r="N157" s="139" t="s">
        <v>42</v>
      </c>
      <c r="P157" s="140">
        <f>O157*H157</f>
        <v>0</v>
      </c>
      <c r="Q157" s="140">
        <v>0</v>
      </c>
      <c r="R157" s="140">
        <f>Q157*H157</f>
        <v>0</v>
      </c>
      <c r="S157" s="140">
        <v>0</v>
      </c>
      <c r="T157" s="141">
        <f>S157*H157</f>
        <v>0</v>
      </c>
      <c r="AR157" s="142" t="s">
        <v>169</v>
      </c>
      <c r="AT157" s="142" t="s">
        <v>164</v>
      </c>
      <c r="AU157" s="142" t="s">
        <v>181</v>
      </c>
      <c r="AY157" s="16" t="s">
        <v>161</v>
      </c>
      <c r="BE157" s="143">
        <f>IF(N157="základní",J157,0)</f>
        <v>833.6</v>
      </c>
      <c r="BF157" s="143">
        <f>IF(N157="snížená",J157,0)</f>
        <v>0</v>
      </c>
      <c r="BG157" s="143">
        <f>IF(N157="zákl. přenesená",J157,0)</f>
        <v>0</v>
      </c>
      <c r="BH157" s="143">
        <f>IF(N157="sníž. přenesená",J157,0)</f>
        <v>0</v>
      </c>
      <c r="BI157" s="143">
        <f>IF(N157="nulová",J157,0)</f>
        <v>0</v>
      </c>
      <c r="BJ157" s="16" t="s">
        <v>85</v>
      </c>
      <c r="BK157" s="143">
        <f>ROUND(I157*H157,2)</f>
        <v>833.6</v>
      </c>
      <c r="BL157" s="16" t="s">
        <v>169</v>
      </c>
      <c r="BM157" s="142" t="s">
        <v>775</v>
      </c>
    </row>
    <row r="158" spans="2:65" s="1" customFormat="1" ht="19.5">
      <c r="B158" s="31"/>
      <c r="D158" s="144" t="s">
        <v>171</v>
      </c>
      <c r="F158" s="145" t="s">
        <v>3870</v>
      </c>
      <c r="I158" s="146"/>
      <c r="L158" s="31"/>
      <c r="M158" s="147"/>
      <c r="T158" s="55"/>
      <c r="AT158" s="16" t="s">
        <v>171</v>
      </c>
      <c r="AU158" s="16" t="s">
        <v>181</v>
      </c>
    </row>
    <row r="159" spans="2:65" s="11" customFormat="1" ht="20.85" customHeight="1">
      <c r="B159" s="119"/>
      <c r="D159" s="120" t="s">
        <v>76</v>
      </c>
      <c r="E159" s="129" t="s">
        <v>181</v>
      </c>
      <c r="F159" s="129" t="s">
        <v>671</v>
      </c>
      <c r="I159" s="122"/>
      <c r="J159" s="130">
        <f>BK159</f>
        <v>999.6</v>
      </c>
      <c r="L159" s="119"/>
      <c r="M159" s="124"/>
      <c r="P159" s="125">
        <f>SUM(P160:P161)</f>
        <v>0</v>
      </c>
      <c r="R159" s="125">
        <f>SUM(R160:R161)</f>
        <v>0</v>
      </c>
      <c r="T159" s="126">
        <f>SUM(T160:T161)</f>
        <v>0</v>
      </c>
      <c r="AR159" s="120" t="s">
        <v>85</v>
      </c>
      <c r="AT159" s="127" t="s">
        <v>76</v>
      </c>
      <c r="AU159" s="127" t="s">
        <v>87</v>
      </c>
      <c r="AY159" s="120" t="s">
        <v>161</v>
      </c>
      <c r="BK159" s="128">
        <f>SUM(BK160:BK161)</f>
        <v>999.6</v>
      </c>
    </row>
    <row r="160" spans="2:65" s="1" customFormat="1" ht="21.75" customHeight="1">
      <c r="B160" s="31"/>
      <c r="C160" s="131" t="s">
        <v>244</v>
      </c>
      <c r="D160" s="131" t="s">
        <v>164</v>
      </c>
      <c r="E160" s="132" t="s">
        <v>4021</v>
      </c>
      <c r="F160" s="133" t="s">
        <v>4022</v>
      </c>
      <c r="G160" s="134" t="s">
        <v>207</v>
      </c>
      <c r="H160" s="135">
        <v>21</v>
      </c>
      <c r="I160" s="136">
        <v>47.6</v>
      </c>
      <c r="J160" s="137">
        <f>ROUND(I160*H160,2)</f>
        <v>999.6</v>
      </c>
      <c r="K160" s="133" t="s">
        <v>1</v>
      </c>
      <c r="L160" s="31"/>
      <c r="M160" s="138" t="s">
        <v>1</v>
      </c>
      <c r="N160" s="139" t="s">
        <v>42</v>
      </c>
      <c r="P160" s="140">
        <f>O160*H160</f>
        <v>0</v>
      </c>
      <c r="Q160" s="140">
        <v>0</v>
      </c>
      <c r="R160" s="140">
        <f>Q160*H160</f>
        <v>0</v>
      </c>
      <c r="S160" s="140">
        <v>0</v>
      </c>
      <c r="T160" s="141">
        <f>S160*H160</f>
        <v>0</v>
      </c>
      <c r="AR160" s="142" t="s">
        <v>169</v>
      </c>
      <c r="AT160" s="142" t="s">
        <v>164</v>
      </c>
      <c r="AU160" s="142" t="s">
        <v>181</v>
      </c>
      <c r="AY160" s="16" t="s">
        <v>161</v>
      </c>
      <c r="BE160" s="143">
        <f>IF(N160="základní",J160,0)</f>
        <v>999.6</v>
      </c>
      <c r="BF160" s="143">
        <f>IF(N160="snížená",J160,0)</f>
        <v>0</v>
      </c>
      <c r="BG160" s="143">
        <f>IF(N160="zákl. přenesená",J160,0)</f>
        <v>0</v>
      </c>
      <c r="BH160" s="143">
        <f>IF(N160="sníž. přenesená",J160,0)</f>
        <v>0</v>
      </c>
      <c r="BI160" s="143">
        <f>IF(N160="nulová",J160,0)</f>
        <v>0</v>
      </c>
      <c r="BJ160" s="16" t="s">
        <v>85</v>
      </c>
      <c r="BK160" s="143">
        <f>ROUND(I160*H160,2)</f>
        <v>999.6</v>
      </c>
      <c r="BL160" s="16" t="s">
        <v>169</v>
      </c>
      <c r="BM160" s="142" t="s">
        <v>795</v>
      </c>
    </row>
    <row r="161" spans="2:65" s="1" customFormat="1" ht="19.5">
      <c r="B161" s="31"/>
      <c r="D161" s="144" t="s">
        <v>171</v>
      </c>
      <c r="F161" s="145" t="s">
        <v>3870</v>
      </c>
      <c r="I161" s="146"/>
      <c r="L161" s="31"/>
      <c r="M161" s="147"/>
      <c r="T161" s="55"/>
      <c r="AT161" s="16" t="s">
        <v>171</v>
      </c>
      <c r="AU161" s="16" t="s">
        <v>181</v>
      </c>
    </row>
    <row r="162" spans="2:65" s="11" customFormat="1" ht="20.85" customHeight="1">
      <c r="B162" s="119"/>
      <c r="D162" s="120" t="s">
        <v>76</v>
      </c>
      <c r="E162" s="129" t="s">
        <v>169</v>
      </c>
      <c r="F162" s="129" t="s">
        <v>839</v>
      </c>
      <c r="I162" s="122"/>
      <c r="J162" s="130">
        <f>BK162</f>
        <v>3612</v>
      </c>
      <c r="L162" s="119"/>
      <c r="M162" s="124"/>
      <c r="P162" s="125">
        <f>SUM(P163:P164)</f>
        <v>0</v>
      </c>
      <c r="R162" s="125">
        <f>SUM(R163:R164)</f>
        <v>0</v>
      </c>
      <c r="T162" s="126">
        <f>SUM(T163:T164)</f>
        <v>0</v>
      </c>
      <c r="AR162" s="120" t="s">
        <v>85</v>
      </c>
      <c r="AT162" s="127" t="s">
        <v>76</v>
      </c>
      <c r="AU162" s="127" t="s">
        <v>87</v>
      </c>
      <c r="AY162" s="120" t="s">
        <v>161</v>
      </c>
      <c r="BK162" s="128">
        <f>SUM(BK163:BK164)</f>
        <v>3612</v>
      </c>
    </row>
    <row r="163" spans="2:65" s="1" customFormat="1" ht="55.5" customHeight="1">
      <c r="B163" s="31"/>
      <c r="C163" s="131" t="s">
        <v>249</v>
      </c>
      <c r="D163" s="131" t="s">
        <v>164</v>
      </c>
      <c r="E163" s="132" t="s">
        <v>3905</v>
      </c>
      <c r="F163" s="133" t="s">
        <v>4098</v>
      </c>
      <c r="G163" s="134" t="s">
        <v>167</v>
      </c>
      <c r="H163" s="135">
        <v>2.1</v>
      </c>
      <c r="I163" s="136">
        <v>1720</v>
      </c>
      <c r="J163" s="137">
        <f>ROUND(I163*H163,2)</f>
        <v>3612</v>
      </c>
      <c r="K163" s="133" t="s">
        <v>1</v>
      </c>
      <c r="L163" s="31"/>
      <c r="M163" s="138" t="s">
        <v>1</v>
      </c>
      <c r="N163" s="139" t="s">
        <v>42</v>
      </c>
      <c r="P163" s="140">
        <f>O163*H163</f>
        <v>0</v>
      </c>
      <c r="Q163" s="140">
        <v>0</v>
      </c>
      <c r="R163" s="140">
        <f>Q163*H163</f>
        <v>0</v>
      </c>
      <c r="S163" s="140">
        <v>0</v>
      </c>
      <c r="T163" s="141">
        <f>S163*H163</f>
        <v>0</v>
      </c>
      <c r="AR163" s="142" t="s">
        <v>169</v>
      </c>
      <c r="AT163" s="142" t="s">
        <v>164</v>
      </c>
      <c r="AU163" s="142" t="s">
        <v>181</v>
      </c>
      <c r="AY163" s="16" t="s">
        <v>161</v>
      </c>
      <c r="BE163" s="143">
        <f>IF(N163="základní",J163,0)</f>
        <v>3612</v>
      </c>
      <c r="BF163" s="143">
        <f>IF(N163="snížená",J163,0)</f>
        <v>0</v>
      </c>
      <c r="BG163" s="143">
        <f>IF(N163="zákl. přenesená",J163,0)</f>
        <v>0</v>
      </c>
      <c r="BH163" s="143">
        <f>IF(N163="sníž. přenesená",J163,0)</f>
        <v>0</v>
      </c>
      <c r="BI163" s="143">
        <f>IF(N163="nulová",J163,0)</f>
        <v>0</v>
      </c>
      <c r="BJ163" s="16" t="s">
        <v>85</v>
      </c>
      <c r="BK163" s="143">
        <f>ROUND(I163*H163,2)</f>
        <v>3612</v>
      </c>
      <c r="BL163" s="16" t="s">
        <v>169</v>
      </c>
      <c r="BM163" s="142" t="s">
        <v>813</v>
      </c>
    </row>
    <row r="164" spans="2:65" s="1" customFormat="1" ht="19.5">
      <c r="B164" s="31"/>
      <c r="D164" s="144" t="s">
        <v>171</v>
      </c>
      <c r="F164" s="145" t="s">
        <v>3870</v>
      </c>
      <c r="I164" s="146"/>
      <c r="L164" s="31"/>
      <c r="M164" s="147"/>
      <c r="T164" s="55"/>
      <c r="AT164" s="16" t="s">
        <v>171</v>
      </c>
      <c r="AU164" s="16" t="s">
        <v>181</v>
      </c>
    </row>
    <row r="165" spans="2:65" s="11" customFormat="1" ht="20.85" customHeight="1">
      <c r="B165" s="119"/>
      <c r="D165" s="120" t="s">
        <v>76</v>
      </c>
      <c r="E165" s="129" t="s">
        <v>190</v>
      </c>
      <c r="F165" s="129" t="s">
        <v>3749</v>
      </c>
      <c r="I165" s="122"/>
      <c r="J165" s="130">
        <f>BK165</f>
        <v>45000</v>
      </c>
      <c r="L165" s="119"/>
      <c r="M165" s="124"/>
      <c r="P165" s="125">
        <f>SUM(P166:P169)</f>
        <v>0</v>
      </c>
      <c r="R165" s="125">
        <f>SUM(R166:R169)</f>
        <v>0</v>
      </c>
      <c r="T165" s="126">
        <f>SUM(T166:T169)</f>
        <v>0</v>
      </c>
      <c r="AR165" s="120" t="s">
        <v>85</v>
      </c>
      <c r="AT165" s="127" t="s">
        <v>76</v>
      </c>
      <c r="AU165" s="127" t="s">
        <v>87</v>
      </c>
      <c r="AY165" s="120" t="s">
        <v>161</v>
      </c>
      <c r="BK165" s="128">
        <f>SUM(BK166:BK169)</f>
        <v>45000</v>
      </c>
    </row>
    <row r="166" spans="2:65" s="1" customFormat="1" ht="55.5" customHeight="1">
      <c r="B166" s="31"/>
      <c r="C166" s="131" t="s">
        <v>255</v>
      </c>
      <c r="D166" s="131" t="s">
        <v>164</v>
      </c>
      <c r="E166" s="132" t="s">
        <v>3907</v>
      </c>
      <c r="F166" s="133" t="s">
        <v>4099</v>
      </c>
      <c r="G166" s="134" t="s">
        <v>207</v>
      </c>
      <c r="H166" s="135">
        <v>11</v>
      </c>
      <c r="I166" s="136">
        <v>3500</v>
      </c>
      <c r="J166" s="137">
        <f>ROUND(I166*H166,2)</f>
        <v>38500</v>
      </c>
      <c r="K166" s="133" t="s">
        <v>1</v>
      </c>
      <c r="L166" s="31"/>
      <c r="M166" s="138" t="s">
        <v>1</v>
      </c>
      <c r="N166" s="139" t="s">
        <v>42</v>
      </c>
      <c r="P166" s="140">
        <f>O166*H166</f>
        <v>0</v>
      </c>
      <c r="Q166" s="140">
        <v>0</v>
      </c>
      <c r="R166" s="140">
        <f>Q166*H166</f>
        <v>0</v>
      </c>
      <c r="S166" s="140">
        <v>0</v>
      </c>
      <c r="T166" s="141">
        <f>S166*H166</f>
        <v>0</v>
      </c>
      <c r="AR166" s="142" t="s">
        <v>169</v>
      </c>
      <c r="AT166" s="142" t="s">
        <v>164</v>
      </c>
      <c r="AU166" s="142" t="s">
        <v>181</v>
      </c>
      <c r="AY166" s="16" t="s">
        <v>161</v>
      </c>
      <c r="BE166" s="143">
        <f>IF(N166="základní",J166,0)</f>
        <v>38500</v>
      </c>
      <c r="BF166" s="143">
        <f>IF(N166="snížená",J166,0)</f>
        <v>0</v>
      </c>
      <c r="BG166" s="143">
        <f>IF(N166="zákl. přenesená",J166,0)</f>
        <v>0</v>
      </c>
      <c r="BH166" s="143">
        <f>IF(N166="sníž. přenesená",J166,0)</f>
        <v>0</v>
      </c>
      <c r="BI166" s="143">
        <f>IF(N166="nulová",J166,0)</f>
        <v>0</v>
      </c>
      <c r="BJ166" s="16" t="s">
        <v>85</v>
      </c>
      <c r="BK166" s="143">
        <f>ROUND(I166*H166,2)</f>
        <v>38500</v>
      </c>
      <c r="BL166" s="16" t="s">
        <v>169</v>
      </c>
      <c r="BM166" s="142" t="s">
        <v>860</v>
      </c>
    </row>
    <row r="167" spans="2:65" s="1" customFormat="1" ht="39">
      <c r="B167" s="31"/>
      <c r="D167" s="144" t="s">
        <v>171</v>
      </c>
      <c r="F167" s="145" t="s">
        <v>3909</v>
      </c>
      <c r="I167" s="146"/>
      <c r="L167" s="31"/>
      <c r="M167" s="147"/>
      <c r="T167" s="55"/>
      <c r="AT167" s="16" t="s">
        <v>171</v>
      </c>
      <c r="AU167" s="16" t="s">
        <v>181</v>
      </c>
    </row>
    <row r="168" spans="2:65" s="1" customFormat="1" ht="55.5" customHeight="1">
      <c r="B168" s="31"/>
      <c r="C168" s="131" t="s">
        <v>260</v>
      </c>
      <c r="D168" s="131" t="s">
        <v>164</v>
      </c>
      <c r="E168" s="132" t="s">
        <v>3910</v>
      </c>
      <c r="F168" s="133" t="s">
        <v>4100</v>
      </c>
      <c r="G168" s="134" t="s">
        <v>207</v>
      </c>
      <c r="H168" s="135">
        <v>10</v>
      </c>
      <c r="I168" s="136">
        <v>650</v>
      </c>
      <c r="J168" s="137">
        <f>ROUND(I168*H168,2)</f>
        <v>6500</v>
      </c>
      <c r="K168" s="133" t="s">
        <v>1</v>
      </c>
      <c r="L168" s="31"/>
      <c r="M168" s="138" t="s">
        <v>1</v>
      </c>
      <c r="N168" s="139" t="s">
        <v>42</v>
      </c>
      <c r="P168" s="140">
        <f>O168*H168</f>
        <v>0</v>
      </c>
      <c r="Q168" s="140">
        <v>0</v>
      </c>
      <c r="R168" s="140">
        <f>Q168*H168</f>
        <v>0</v>
      </c>
      <c r="S168" s="140">
        <v>0</v>
      </c>
      <c r="T168" s="141">
        <f>S168*H168</f>
        <v>0</v>
      </c>
      <c r="AR168" s="142" t="s">
        <v>169</v>
      </c>
      <c r="AT168" s="142" t="s">
        <v>164</v>
      </c>
      <c r="AU168" s="142" t="s">
        <v>181</v>
      </c>
      <c r="AY168" s="16" t="s">
        <v>161</v>
      </c>
      <c r="BE168" s="143">
        <f>IF(N168="základní",J168,0)</f>
        <v>6500</v>
      </c>
      <c r="BF168" s="143">
        <f>IF(N168="snížená",J168,0)</f>
        <v>0</v>
      </c>
      <c r="BG168" s="143">
        <f>IF(N168="zákl. přenesená",J168,0)</f>
        <v>0</v>
      </c>
      <c r="BH168" s="143">
        <f>IF(N168="sníž. přenesená",J168,0)</f>
        <v>0</v>
      </c>
      <c r="BI168" s="143">
        <f>IF(N168="nulová",J168,0)</f>
        <v>0</v>
      </c>
      <c r="BJ168" s="16" t="s">
        <v>85</v>
      </c>
      <c r="BK168" s="143">
        <f>ROUND(I168*H168,2)</f>
        <v>6500</v>
      </c>
      <c r="BL168" s="16" t="s">
        <v>169</v>
      </c>
      <c r="BM168" s="142" t="s">
        <v>895</v>
      </c>
    </row>
    <row r="169" spans="2:65" s="1" customFormat="1" ht="39">
      <c r="B169" s="31"/>
      <c r="D169" s="144" t="s">
        <v>171</v>
      </c>
      <c r="F169" s="145" t="s">
        <v>3909</v>
      </c>
      <c r="I169" s="146"/>
      <c r="L169" s="31"/>
      <c r="M169" s="147"/>
      <c r="T169" s="55"/>
      <c r="AT169" s="16" t="s">
        <v>171</v>
      </c>
      <c r="AU169" s="16" t="s">
        <v>181</v>
      </c>
    </row>
    <row r="170" spans="2:65" s="11" customFormat="1" ht="20.85" customHeight="1">
      <c r="B170" s="119"/>
      <c r="D170" s="120" t="s">
        <v>76</v>
      </c>
      <c r="E170" s="129" t="s">
        <v>204</v>
      </c>
      <c r="F170" s="129" t="s">
        <v>1220</v>
      </c>
      <c r="I170" s="122"/>
      <c r="J170" s="130">
        <f>BK170</f>
        <v>66346.100000000006</v>
      </c>
      <c r="L170" s="119"/>
      <c r="M170" s="124"/>
      <c r="P170" s="125">
        <f>SUM(P171:P186)</f>
        <v>0</v>
      </c>
      <c r="R170" s="125">
        <f>SUM(R171:R186)</f>
        <v>0</v>
      </c>
      <c r="T170" s="126">
        <f>SUM(T171:T186)</f>
        <v>0</v>
      </c>
      <c r="AR170" s="120" t="s">
        <v>85</v>
      </c>
      <c r="AT170" s="127" t="s">
        <v>76</v>
      </c>
      <c r="AU170" s="127" t="s">
        <v>87</v>
      </c>
      <c r="AY170" s="120" t="s">
        <v>161</v>
      </c>
      <c r="BK170" s="128">
        <f>SUM(BK171:BK186)</f>
        <v>66346.100000000006</v>
      </c>
    </row>
    <row r="171" spans="2:65" s="1" customFormat="1" ht="24.2" customHeight="1">
      <c r="B171" s="31"/>
      <c r="C171" s="131" t="s">
        <v>264</v>
      </c>
      <c r="D171" s="131" t="s">
        <v>164</v>
      </c>
      <c r="E171" s="132" t="s">
        <v>4030</v>
      </c>
      <c r="F171" s="133" t="s">
        <v>4031</v>
      </c>
      <c r="G171" s="134" t="s">
        <v>207</v>
      </c>
      <c r="H171" s="135">
        <v>21</v>
      </c>
      <c r="I171" s="136">
        <v>38.1</v>
      </c>
      <c r="J171" s="137">
        <f>ROUND(I171*H171,2)</f>
        <v>800.1</v>
      </c>
      <c r="K171" s="133" t="s">
        <v>1</v>
      </c>
      <c r="L171" s="31"/>
      <c r="M171" s="138" t="s">
        <v>1</v>
      </c>
      <c r="N171" s="139" t="s">
        <v>42</v>
      </c>
      <c r="P171" s="140">
        <f>O171*H171</f>
        <v>0</v>
      </c>
      <c r="Q171" s="140">
        <v>0</v>
      </c>
      <c r="R171" s="140">
        <f>Q171*H171</f>
        <v>0</v>
      </c>
      <c r="S171" s="140">
        <v>0</v>
      </c>
      <c r="T171" s="141">
        <f>S171*H171</f>
        <v>0</v>
      </c>
      <c r="AR171" s="142" t="s">
        <v>244</v>
      </c>
      <c r="AT171" s="142" t="s">
        <v>164</v>
      </c>
      <c r="AU171" s="142" t="s">
        <v>181</v>
      </c>
      <c r="AY171" s="16" t="s">
        <v>161</v>
      </c>
      <c r="BE171" s="143">
        <f>IF(N171="základní",J171,0)</f>
        <v>800.1</v>
      </c>
      <c r="BF171" s="143">
        <f>IF(N171="snížená",J171,0)</f>
        <v>0</v>
      </c>
      <c r="BG171" s="143">
        <f>IF(N171="zákl. přenesená",J171,0)</f>
        <v>0</v>
      </c>
      <c r="BH171" s="143">
        <f>IF(N171="sníž. přenesená",J171,0)</f>
        <v>0</v>
      </c>
      <c r="BI171" s="143">
        <f>IF(N171="nulová",J171,0)</f>
        <v>0</v>
      </c>
      <c r="BJ171" s="16" t="s">
        <v>85</v>
      </c>
      <c r="BK171" s="143">
        <f>ROUND(I171*H171,2)</f>
        <v>800.1</v>
      </c>
      <c r="BL171" s="16" t="s">
        <v>244</v>
      </c>
      <c r="BM171" s="142" t="s">
        <v>936</v>
      </c>
    </row>
    <row r="172" spans="2:65" s="1" customFormat="1" ht="19.5">
      <c r="B172" s="31"/>
      <c r="D172" s="144" t="s">
        <v>171</v>
      </c>
      <c r="F172" s="145" t="s">
        <v>3870</v>
      </c>
      <c r="I172" s="146"/>
      <c r="L172" s="31"/>
      <c r="M172" s="147"/>
      <c r="T172" s="55"/>
      <c r="AT172" s="16" t="s">
        <v>171</v>
      </c>
      <c r="AU172" s="16" t="s">
        <v>181</v>
      </c>
    </row>
    <row r="173" spans="2:65" s="1" customFormat="1" ht="33" customHeight="1">
      <c r="B173" s="31"/>
      <c r="C173" s="131" t="s">
        <v>7</v>
      </c>
      <c r="D173" s="131" t="s">
        <v>164</v>
      </c>
      <c r="E173" s="132" t="s">
        <v>4032</v>
      </c>
      <c r="F173" s="133" t="s">
        <v>4033</v>
      </c>
      <c r="G173" s="134" t="s">
        <v>207</v>
      </c>
      <c r="H173" s="135">
        <v>21</v>
      </c>
      <c r="I173" s="136">
        <v>168</v>
      </c>
      <c r="J173" s="137">
        <f>ROUND(I173*H173,2)</f>
        <v>3528</v>
      </c>
      <c r="K173" s="133" t="s">
        <v>1</v>
      </c>
      <c r="L173" s="31"/>
      <c r="M173" s="138" t="s">
        <v>1</v>
      </c>
      <c r="N173" s="139" t="s">
        <v>42</v>
      </c>
      <c r="P173" s="140">
        <f>O173*H173</f>
        <v>0</v>
      </c>
      <c r="Q173" s="140">
        <v>0</v>
      </c>
      <c r="R173" s="140">
        <f>Q173*H173</f>
        <v>0</v>
      </c>
      <c r="S173" s="140">
        <v>0</v>
      </c>
      <c r="T173" s="141">
        <f>S173*H173</f>
        <v>0</v>
      </c>
      <c r="AR173" s="142" t="s">
        <v>244</v>
      </c>
      <c r="AT173" s="142" t="s">
        <v>164</v>
      </c>
      <c r="AU173" s="142" t="s">
        <v>181</v>
      </c>
      <c r="AY173" s="16" t="s">
        <v>161</v>
      </c>
      <c r="BE173" s="143">
        <f>IF(N173="základní",J173,0)</f>
        <v>3528</v>
      </c>
      <c r="BF173" s="143">
        <f>IF(N173="snížená",J173,0)</f>
        <v>0</v>
      </c>
      <c r="BG173" s="143">
        <f>IF(N173="zákl. přenesená",J173,0)</f>
        <v>0</v>
      </c>
      <c r="BH173" s="143">
        <f>IF(N173="sníž. přenesená",J173,0)</f>
        <v>0</v>
      </c>
      <c r="BI173" s="143">
        <f>IF(N173="nulová",J173,0)</f>
        <v>0</v>
      </c>
      <c r="BJ173" s="16" t="s">
        <v>85</v>
      </c>
      <c r="BK173" s="143">
        <f>ROUND(I173*H173,2)</f>
        <v>3528</v>
      </c>
      <c r="BL173" s="16" t="s">
        <v>244</v>
      </c>
      <c r="BM173" s="142" t="s">
        <v>948</v>
      </c>
    </row>
    <row r="174" spans="2:65" s="1" customFormat="1" ht="39">
      <c r="B174" s="31"/>
      <c r="D174" s="144" t="s">
        <v>171</v>
      </c>
      <c r="F174" s="145" t="s">
        <v>3917</v>
      </c>
      <c r="I174" s="146"/>
      <c r="L174" s="31"/>
      <c r="M174" s="147"/>
      <c r="T174" s="55"/>
      <c r="AT174" s="16" t="s">
        <v>171</v>
      </c>
      <c r="AU174" s="16" t="s">
        <v>181</v>
      </c>
    </row>
    <row r="175" spans="2:65" s="1" customFormat="1" ht="44.25" customHeight="1">
      <c r="B175" s="31"/>
      <c r="C175" s="173" t="s">
        <v>274</v>
      </c>
      <c r="D175" s="173" t="s">
        <v>614</v>
      </c>
      <c r="E175" s="174" t="s">
        <v>4034</v>
      </c>
      <c r="F175" s="175" t="s">
        <v>4101</v>
      </c>
      <c r="G175" s="176" t="s">
        <v>207</v>
      </c>
      <c r="H175" s="177">
        <v>24.15</v>
      </c>
      <c r="I175" s="136">
        <v>580</v>
      </c>
      <c r="J175" s="178">
        <f>ROUND(I175*H175,2)</f>
        <v>14007</v>
      </c>
      <c r="K175" s="175" t="s">
        <v>1</v>
      </c>
      <c r="L175" s="179"/>
      <c r="M175" s="180" t="s">
        <v>1</v>
      </c>
      <c r="N175" s="181" t="s">
        <v>42</v>
      </c>
      <c r="P175" s="140">
        <f>O175*H175</f>
        <v>0</v>
      </c>
      <c r="Q175" s="140">
        <v>0</v>
      </c>
      <c r="R175" s="140">
        <f>Q175*H175</f>
        <v>0</v>
      </c>
      <c r="S175" s="140">
        <v>0</v>
      </c>
      <c r="T175" s="141">
        <f>S175*H175</f>
        <v>0</v>
      </c>
      <c r="AR175" s="142" t="s">
        <v>317</v>
      </c>
      <c r="AT175" s="142" t="s">
        <v>614</v>
      </c>
      <c r="AU175" s="142" t="s">
        <v>181</v>
      </c>
      <c r="AY175" s="16" t="s">
        <v>161</v>
      </c>
      <c r="BE175" s="143">
        <f>IF(N175="základní",J175,0)</f>
        <v>14007</v>
      </c>
      <c r="BF175" s="143">
        <f>IF(N175="snížená",J175,0)</f>
        <v>0</v>
      </c>
      <c r="BG175" s="143">
        <f>IF(N175="zákl. přenesená",J175,0)</f>
        <v>0</v>
      </c>
      <c r="BH175" s="143">
        <f>IF(N175="sníž. přenesená",J175,0)</f>
        <v>0</v>
      </c>
      <c r="BI175" s="143">
        <f>IF(N175="nulová",J175,0)</f>
        <v>0</v>
      </c>
      <c r="BJ175" s="16" t="s">
        <v>85</v>
      </c>
      <c r="BK175" s="143">
        <f>ROUND(I175*H175,2)</f>
        <v>14007</v>
      </c>
      <c r="BL175" s="16" t="s">
        <v>244</v>
      </c>
      <c r="BM175" s="142" t="s">
        <v>957</v>
      </c>
    </row>
    <row r="176" spans="2:65" s="1" customFormat="1" ht="58.5">
      <c r="B176" s="31"/>
      <c r="D176" s="144" t="s">
        <v>171</v>
      </c>
      <c r="F176" s="145" t="s">
        <v>3920</v>
      </c>
      <c r="I176" s="146"/>
      <c r="L176" s="31"/>
      <c r="M176" s="147"/>
      <c r="T176" s="55"/>
      <c r="AT176" s="16" t="s">
        <v>171</v>
      </c>
      <c r="AU176" s="16" t="s">
        <v>181</v>
      </c>
    </row>
    <row r="177" spans="2:65" s="1" customFormat="1" ht="16.5" customHeight="1">
      <c r="B177" s="31"/>
      <c r="C177" s="131" t="s">
        <v>278</v>
      </c>
      <c r="D177" s="131" t="s">
        <v>164</v>
      </c>
      <c r="E177" s="132" t="s">
        <v>4036</v>
      </c>
      <c r="F177" s="133" t="s">
        <v>4102</v>
      </c>
      <c r="G177" s="134" t="s">
        <v>267</v>
      </c>
      <c r="H177" s="135">
        <v>1</v>
      </c>
      <c r="I177" s="136">
        <v>24000</v>
      </c>
      <c r="J177" s="137">
        <f>ROUND(I177*H177,2)</f>
        <v>24000</v>
      </c>
      <c r="K177" s="133" t="s">
        <v>1</v>
      </c>
      <c r="L177" s="31"/>
      <c r="M177" s="138" t="s">
        <v>1</v>
      </c>
      <c r="N177" s="139" t="s">
        <v>42</v>
      </c>
      <c r="P177" s="140">
        <f>O177*H177</f>
        <v>0</v>
      </c>
      <c r="Q177" s="140">
        <v>0</v>
      </c>
      <c r="R177" s="140">
        <f>Q177*H177</f>
        <v>0</v>
      </c>
      <c r="S177" s="140">
        <v>0</v>
      </c>
      <c r="T177" s="141">
        <f>S177*H177</f>
        <v>0</v>
      </c>
      <c r="AR177" s="142" t="s">
        <v>244</v>
      </c>
      <c r="AT177" s="142" t="s">
        <v>164</v>
      </c>
      <c r="AU177" s="142" t="s">
        <v>181</v>
      </c>
      <c r="AY177" s="16" t="s">
        <v>161</v>
      </c>
      <c r="BE177" s="143">
        <f>IF(N177="základní",J177,0)</f>
        <v>24000</v>
      </c>
      <c r="BF177" s="143">
        <f>IF(N177="snížená",J177,0)</f>
        <v>0</v>
      </c>
      <c r="BG177" s="143">
        <f>IF(N177="zákl. přenesená",J177,0)</f>
        <v>0</v>
      </c>
      <c r="BH177" s="143">
        <f>IF(N177="sníž. přenesená",J177,0)</f>
        <v>0</v>
      </c>
      <c r="BI177" s="143">
        <f>IF(N177="nulová",J177,0)</f>
        <v>0</v>
      </c>
      <c r="BJ177" s="16" t="s">
        <v>85</v>
      </c>
      <c r="BK177" s="143">
        <f>ROUND(I177*H177,2)</f>
        <v>24000</v>
      </c>
      <c r="BL177" s="16" t="s">
        <v>244</v>
      </c>
      <c r="BM177" s="142" t="s">
        <v>975</v>
      </c>
    </row>
    <row r="178" spans="2:65" s="1" customFormat="1" ht="97.5">
      <c r="B178" s="31"/>
      <c r="D178" s="144" t="s">
        <v>171</v>
      </c>
      <c r="F178" s="145" t="s">
        <v>4103</v>
      </c>
      <c r="I178" s="146"/>
      <c r="L178" s="31"/>
      <c r="M178" s="147"/>
      <c r="T178" s="55"/>
      <c r="AT178" s="16" t="s">
        <v>171</v>
      </c>
      <c r="AU178" s="16" t="s">
        <v>181</v>
      </c>
    </row>
    <row r="179" spans="2:65" s="1" customFormat="1" ht="16.5" customHeight="1">
      <c r="B179" s="31"/>
      <c r="C179" s="131" t="s">
        <v>282</v>
      </c>
      <c r="D179" s="131" t="s">
        <v>164</v>
      </c>
      <c r="E179" s="132" t="s">
        <v>4039</v>
      </c>
      <c r="F179" s="133" t="s">
        <v>4104</v>
      </c>
      <c r="G179" s="134" t="s">
        <v>267</v>
      </c>
      <c r="H179" s="135">
        <v>1</v>
      </c>
      <c r="I179" s="136">
        <v>10000</v>
      </c>
      <c r="J179" s="137">
        <f>ROUND(I179*H179,2)</f>
        <v>10000</v>
      </c>
      <c r="K179" s="133" t="s">
        <v>1</v>
      </c>
      <c r="L179" s="31"/>
      <c r="M179" s="138" t="s">
        <v>1</v>
      </c>
      <c r="N179" s="139" t="s">
        <v>42</v>
      </c>
      <c r="P179" s="140">
        <f>O179*H179</f>
        <v>0</v>
      </c>
      <c r="Q179" s="140">
        <v>0</v>
      </c>
      <c r="R179" s="140">
        <f>Q179*H179</f>
        <v>0</v>
      </c>
      <c r="S179" s="140">
        <v>0</v>
      </c>
      <c r="T179" s="141">
        <f>S179*H179</f>
        <v>0</v>
      </c>
      <c r="AR179" s="142" t="s">
        <v>244</v>
      </c>
      <c r="AT179" s="142" t="s">
        <v>164</v>
      </c>
      <c r="AU179" s="142" t="s">
        <v>181</v>
      </c>
      <c r="AY179" s="16" t="s">
        <v>161</v>
      </c>
      <c r="BE179" s="143">
        <f>IF(N179="základní",J179,0)</f>
        <v>10000</v>
      </c>
      <c r="BF179" s="143">
        <f>IF(N179="snížená",J179,0)</f>
        <v>0</v>
      </c>
      <c r="BG179" s="143">
        <f>IF(N179="zákl. přenesená",J179,0)</f>
        <v>0</v>
      </c>
      <c r="BH179" s="143">
        <f>IF(N179="sníž. přenesená",J179,0)</f>
        <v>0</v>
      </c>
      <c r="BI179" s="143">
        <f>IF(N179="nulová",J179,0)</f>
        <v>0</v>
      </c>
      <c r="BJ179" s="16" t="s">
        <v>85</v>
      </c>
      <c r="BK179" s="143">
        <f>ROUND(I179*H179,2)</f>
        <v>10000</v>
      </c>
      <c r="BL179" s="16" t="s">
        <v>244</v>
      </c>
      <c r="BM179" s="142" t="s">
        <v>985</v>
      </c>
    </row>
    <row r="180" spans="2:65" s="1" customFormat="1" ht="97.5">
      <c r="B180" s="31"/>
      <c r="D180" s="144" t="s">
        <v>171</v>
      </c>
      <c r="F180" s="145" t="s">
        <v>4105</v>
      </c>
      <c r="I180" s="146"/>
      <c r="L180" s="31"/>
      <c r="M180" s="147"/>
      <c r="T180" s="55"/>
      <c r="AT180" s="16" t="s">
        <v>171</v>
      </c>
      <c r="AU180" s="16" t="s">
        <v>181</v>
      </c>
    </row>
    <row r="181" spans="2:65" s="1" customFormat="1" ht="16.5" customHeight="1">
      <c r="B181" s="31"/>
      <c r="C181" s="131" t="s">
        <v>286</v>
      </c>
      <c r="D181" s="131" t="s">
        <v>164</v>
      </c>
      <c r="E181" s="132" t="s">
        <v>4042</v>
      </c>
      <c r="F181" s="133" t="s">
        <v>4106</v>
      </c>
      <c r="G181" s="134" t="s">
        <v>267</v>
      </c>
      <c r="H181" s="135">
        <v>1</v>
      </c>
      <c r="I181" s="136">
        <v>12000</v>
      </c>
      <c r="J181" s="137">
        <f>ROUND(I181*H181,2)</f>
        <v>12000</v>
      </c>
      <c r="K181" s="133" t="s">
        <v>1</v>
      </c>
      <c r="L181" s="31"/>
      <c r="M181" s="138" t="s">
        <v>1</v>
      </c>
      <c r="N181" s="139" t="s">
        <v>42</v>
      </c>
      <c r="P181" s="140">
        <f>O181*H181</f>
        <v>0</v>
      </c>
      <c r="Q181" s="140">
        <v>0</v>
      </c>
      <c r="R181" s="140">
        <f>Q181*H181</f>
        <v>0</v>
      </c>
      <c r="S181" s="140">
        <v>0</v>
      </c>
      <c r="T181" s="141">
        <f>S181*H181</f>
        <v>0</v>
      </c>
      <c r="AR181" s="142" t="s">
        <v>244</v>
      </c>
      <c r="AT181" s="142" t="s">
        <v>164</v>
      </c>
      <c r="AU181" s="142" t="s">
        <v>181</v>
      </c>
      <c r="AY181" s="16" t="s">
        <v>161</v>
      </c>
      <c r="BE181" s="143">
        <f>IF(N181="základní",J181,0)</f>
        <v>12000</v>
      </c>
      <c r="BF181" s="143">
        <f>IF(N181="snížená",J181,0)</f>
        <v>0</v>
      </c>
      <c r="BG181" s="143">
        <f>IF(N181="zákl. přenesená",J181,0)</f>
        <v>0</v>
      </c>
      <c r="BH181" s="143">
        <f>IF(N181="sníž. přenesená",J181,0)</f>
        <v>0</v>
      </c>
      <c r="BI181" s="143">
        <f>IF(N181="nulová",J181,0)</f>
        <v>0</v>
      </c>
      <c r="BJ181" s="16" t="s">
        <v>85</v>
      </c>
      <c r="BK181" s="143">
        <f>ROUND(I181*H181,2)</f>
        <v>12000</v>
      </c>
      <c r="BL181" s="16" t="s">
        <v>244</v>
      </c>
      <c r="BM181" s="142" t="s">
        <v>994</v>
      </c>
    </row>
    <row r="182" spans="2:65" s="1" customFormat="1" ht="97.5">
      <c r="B182" s="31"/>
      <c r="D182" s="144" t="s">
        <v>171</v>
      </c>
      <c r="F182" s="145" t="s">
        <v>4107</v>
      </c>
      <c r="I182" s="146"/>
      <c r="L182" s="31"/>
      <c r="M182" s="147"/>
      <c r="T182" s="55"/>
      <c r="AT182" s="16" t="s">
        <v>171</v>
      </c>
      <c r="AU182" s="16" t="s">
        <v>181</v>
      </c>
    </row>
    <row r="183" spans="2:65" s="1" customFormat="1" ht="33" customHeight="1">
      <c r="B183" s="31"/>
      <c r="C183" s="131" t="s">
        <v>290</v>
      </c>
      <c r="D183" s="131" t="s">
        <v>164</v>
      </c>
      <c r="E183" s="132" t="s">
        <v>3933</v>
      </c>
      <c r="F183" s="133" t="s">
        <v>4108</v>
      </c>
      <c r="G183" s="134" t="s">
        <v>207</v>
      </c>
      <c r="H183" s="135">
        <v>23.1</v>
      </c>
      <c r="I183" s="136">
        <v>10</v>
      </c>
      <c r="J183" s="137">
        <f>ROUND(I183*H183,2)</f>
        <v>231</v>
      </c>
      <c r="K183" s="133" t="s">
        <v>1</v>
      </c>
      <c r="L183" s="31"/>
      <c r="M183" s="138" t="s">
        <v>1</v>
      </c>
      <c r="N183" s="139" t="s">
        <v>42</v>
      </c>
      <c r="P183" s="140">
        <f>O183*H183</f>
        <v>0</v>
      </c>
      <c r="Q183" s="140">
        <v>0</v>
      </c>
      <c r="R183" s="140">
        <f>Q183*H183</f>
        <v>0</v>
      </c>
      <c r="S183" s="140">
        <v>0</v>
      </c>
      <c r="T183" s="141">
        <f>S183*H183</f>
        <v>0</v>
      </c>
      <c r="AR183" s="142" t="s">
        <v>244</v>
      </c>
      <c r="AT183" s="142" t="s">
        <v>164</v>
      </c>
      <c r="AU183" s="142" t="s">
        <v>181</v>
      </c>
      <c r="AY183" s="16" t="s">
        <v>161</v>
      </c>
      <c r="BE183" s="143">
        <f>IF(N183="základní",J183,0)</f>
        <v>231</v>
      </c>
      <c r="BF183" s="143">
        <f>IF(N183="snížená",J183,0)</f>
        <v>0</v>
      </c>
      <c r="BG183" s="143">
        <f>IF(N183="zákl. přenesená",J183,0)</f>
        <v>0</v>
      </c>
      <c r="BH183" s="143">
        <f>IF(N183="sníž. přenesená",J183,0)</f>
        <v>0</v>
      </c>
      <c r="BI183" s="143">
        <f>IF(N183="nulová",J183,0)</f>
        <v>0</v>
      </c>
      <c r="BJ183" s="16" t="s">
        <v>85</v>
      </c>
      <c r="BK183" s="143">
        <f>ROUND(I183*H183,2)</f>
        <v>231</v>
      </c>
      <c r="BL183" s="16" t="s">
        <v>244</v>
      </c>
      <c r="BM183" s="142" t="s">
        <v>1006</v>
      </c>
    </row>
    <row r="184" spans="2:65" s="1" customFormat="1" ht="19.5">
      <c r="B184" s="31"/>
      <c r="D184" s="144" t="s">
        <v>171</v>
      </c>
      <c r="F184" s="145" t="s">
        <v>3870</v>
      </c>
      <c r="I184" s="146"/>
      <c r="L184" s="31"/>
      <c r="M184" s="147"/>
      <c r="T184" s="55"/>
      <c r="AT184" s="16" t="s">
        <v>171</v>
      </c>
      <c r="AU184" s="16" t="s">
        <v>181</v>
      </c>
    </row>
    <row r="185" spans="2:65" s="1" customFormat="1" ht="16.5" customHeight="1">
      <c r="B185" s="31"/>
      <c r="C185" s="131" t="s">
        <v>294</v>
      </c>
      <c r="D185" s="131" t="s">
        <v>164</v>
      </c>
      <c r="E185" s="132" t="s">
        <v>4062</v>
      </c>
      <c r="F185" s="133" t="s">
        <v>4063</v>
      </c>
      <c r="G185" s="134" t="s">
        <v>267</v>
      </c>
      <c r="H185" s="135">
        <v>1</v>
      </c>
      <c r="I185" s="136">
        <v>1780</v>
      </c>
      <c r="J185" s="137">
        <f>ROUND(I185*H185,2)</f>
        <v>1780</v>
      </c>
      <c r="K185" s="133" t="s">
        <v>1</v>
      </c>
      <c r="L185" s="31"/>
      <c r="M185" s="138" t="s">
        <v>1</v>
      </c>
      <c r="N185" s="139" t="s">
        <v>42</v>
      </c>
      <c r="P185" s="140">
        <f>O185*H185</f>
        <v>0</v>
      </c>
      <c r="Q185" s="140">
        <v>0</v>
      </c>
      <c r="R185" s="140">
        <f>Q185*H185</f>
        <v>0</v>
      </c>
      <c r="S185" s="140">
        <v>0</v>
      </c>
      <c r="T185" s="141">
        <f>S185*H185</f>
        <v>0</v>
      </c>
      <c r="AR185" s="142" t="s">
        <v>244</v>
      </c>
      <c r="AT185" s="142" t="s">
        <v>164</v>
      </c>
      <c r="AU185" s="142" t="s">
        <v>181</v>
      </c>
      <c r="AY185" s="16" t="s">
        <v>161</v>
      </c>
      <c r="BE185" s="143">
        <f>IF(N185="základní",J185,0)</f>
        <v>1780</v>
      </c>
      <c r="BF185" s="143">
        <f>IF(N185="snížená",J185,0)</f>
        <v>0</v>
      </c>
      <c r="BG185" s="143">
        <f>IF(N185="zákl. přenesená",J185,0)</f>
        <v>0</v>
      </c>
      <c r="BH185" s="143">
        <f>IF(N185="sníž. přenesená",J185,0)</f>
        <v>0</v>
      </c>
      <c r="BI185" s="143">
        <f>IF(N185="nulová",J185,0)</f>
        <v>0</v>
      </c>
      <c r="BJ185" s="16" t="s">
        <v>85</v>
      </c>
      <c r="BK185" s="143">
        <f>ROUND(I185*H185,2)</f>
        <v>1780</v>
      </c>
      <c r="BL185" s="16" t="s">
        <v>244</v>
      </c>
      <c r="BM185" s="142" t="s">
        <v>1034</v>
      </c>
    </row>
    <row r="186" spans="2:65" s="1" customFormat="1" ht="58.5">
      <c r="B186" s="31"/>
      <c r="D186" s="144" t="s">
        <v>171</v>
      </c>
      <c r="F186" s="145" t="s">
        <v>4059</v>
      </c>
      <c r="I186" s="146"/>
      <c r="L186" s="31"/>
      <c r="M186" s="147"/>
      <c r="T186" s="55"/>
      <c r="AT186" s="16" t="s">
        <v>171</v>
      </c>
      <c r="AU186" s="16" t="s">
        <v>181</v>
      </c>
    </row>
    <row r="187" spans="2:65" s="11" customFormat="1" ht="20.85" customHeight="1">
      <c r="B187" s="119"/>
      <c r="D187" s="120" t="s">
        <v>76</v>
      </c>
      <c r="E187" s="129" t="s">
        <v>162</v>
      </c>
      <c r="F187" s="129" t="s">
        <v>163</v>
      </c>
      <c r="I187" s="122"/>
      <c r="J187" s="130">
        <f>BK187</f>
        <v>1102</v>
      </c>
      <c r="L187" s="119"/>
      <c r="M187" s="124"/>
      <c r="P187" s="125">
        <f>SUM(P188:P189)</f>
        <v>0</v>
      </c>
      <c r="R187" s="125">
        <f>SUM(R188:R189)</f>
        <v>0</v>
      </c>
      <c r="T187" s="126">
        <f>SUM(T188:T189)</f>
        <v>0</v>
      </c>
      <c r="AR187" s="120" t="s">
        <v>85</v>
      </c>
      <c r="AT187" s="127" t="s">
        <v>76</v>
      </c>
      <c r="AU187" s="127" t="s">
        <v>87</v>
      </c>
      <c r="AY187" s="120" t="s">
        <v>161</v>
      </c>
      <c r="BK187" s="128">
        <f>SUM(BK188:BK189)</f>
        <v>1102</v>
      </c>
    </row>
    <row r="188" spans="2:65" s="1" customFormat="1" ht="24.2" customHeight="1">
      <c r="B188" s="31"/>
      <c r="C188" s="131" t="s">
        <v>298</v>
      </c>
      <c r="D188" s="131" t="s">
        <v>164</v>
      </c>
      <c r="E188" s="132" t="s">
        <v>4064</v>
      </c>
      <c r="F188" s="133" t="s">
        <v>4065</v>
      </c>
      <c r="G188" s="134" t="s">
        <v>207</v>
      </c>
      <c r="H188" s="135">
        <v>0.2</v>
      </c>
      <c r="I188" s="136">
        <v>5510</v>
      </c>
      <c r="J188" s="137">
        <f>ROUND(I188*H188,2)</f>
        <v>1102</v>
      </c>
      <c r="K188" s="133" t="s">
        <v>1</v>
      </c>
      <c r="L188" s="31"/>
      <c r="M188" s="138" t="s">
        <v>1</v>
      </c>
      <c r="N188" s="139" t="s">
        <v>42</v>
      </c>
      <c r="P188" s="140">
        <f>O188*H188</f>
        <v>0</v>
      </c>
      <c r="Q188" s="140">
        <v>0</v>
      </c>
      <c r="R188" s="140">
        <f>Q188*H188</f>
        <v>0</v>
      </c>
      <c r="S188" s="140">
        <v>0</v>
      </c>
      <c r="T188" s="141">
        <f>S188*H188</f>
        <v>0</v>
      </c>
      <c r="AR188" s="142" t="s">
        <v>244</v>
      </c>
      <c r="AT188" s="142" t="s">
        <v>164</v>
      </c>
      <c r="AU188" s="142" t="s">
        <v>181</v>
      </c>
      <c r="AY188" s="16" t="s">
        <v>161</v>
      </c>
      <c r="BE188" s="143">
        <f>IF(N188="základní",J188,0)</f>
        <v>1102</v>
      </c>
      <c r="BF188" s="143">
        <f>IF(N188="snížená",J188,0)</f>
        <v>0</v>
      </c>
      <c r="BG188" s="143">
        <f>IF(N188="zákl. přenesená",J188,0)</f>
        <v>0</v>
      </c>
      <c r="BH188" s="143">
        <f>IF(N188="sníž. přenesená",J188,0)</f>
        <v>0</v>
      </c>
      <c r="BI188" s="143">
        <f>IF(N188="nulová",J188,0)</f>
        <v>0</v>
      </c>
      <c r="BJ188" s="16" t="s">
        <v>85</v>
      </c>
      <c r="BK188" s="143">
        <f>ROUND(I188*H188,2)</f>
        <v>1102</v>
      </c>
      <c r="BL188" s="16" t="s">
        <v>244</v>
      </c>
      <c r="BM188" s="142" t="s">
        <v>1053</v>
      </c>
    </row>
    <row r="189" spans="2:65" s="1" customFormat="1" ht="19.5">
      <c r="B189" s="31"/>
      <c r="D189" s="144" t="s">
        <v>171</v>
      </c>
      <c r="F189" s="145" t="s">
        <v>3870</v>
      </c>
      <c r="I189" s="146"/>
      <c r="L189" s="31"/>
      <c r="M189" s="147"/>
      <c r="T189" s="55"/>
      <c r="AT189" s="16" t="s">
        <v>171</v>
      </c>
      <c r="AU189" s="16" t="s">
        <v>181</v>
      </c>
    </row>
    <row r="190" spans="2:65" s="11" customFormat="1" ht="20.85" customHeight="1">
      <c r="B190" s="119"/>
      <c r="D190" s="120" t="s">
        <v>76</v>
      </c>
      <c r="E190" s="129" t="s">
        <v>1346</v>
      </c>
      <c r="F190" s="129" t="s">
        <v>1347</v>
      </c>
      <c r="I190" s="122"/>
      <c r="J190" s="130">
        <f>BK190</f>
        <v>2491.1</v>
      </c>
      <c r="L190" s="119"/>
      <c r="M190" s="124"/>
      <c r="P190" s="125">
        <f>SUM(P191:P192)</f>
        <v>0</v>
      </c>
      <c r="R190" s="125">
        <f>SUM(R191:R192)</f>
        <v>0</v>
      </c>
      <c r="T190" s="126">
        <f>SUM(T191:T192)</f>
        <v>0</v>
      </c>
      <c r="AR190" s="120" t="s">
        <v>85</v>
      </c>
      <c r="AT190" s="127" t="s">
        <v>76</v>
      </c>
      <c r="AU190" s="127" t="s">
        <v>87</v>
      </c>
      <c r="AY190" s="120" t="s">
        <v>161</v>
      </c>
      <c r="BK190" s="128">
        <f>SUM(BK191:BK192)</f>
        <v>2491.1</v>
      </c>
    </row>
    <row r="191" spans="2:65" s="1" customFormat="1" ht="24.2" customHeight="1">
      <c r="B191" s="31"/>
      <c r="C191" s="131" t="s">
        <v>303</v>
      </c>
      <c r="D191" s="131" t="s">
        <v>164</v>
      </c>
      <c r="E191" s="132" t="s">
        <v>3938</v>
      </c>
      <c r="F191" s="133" t="s">
        <v>3939</v>
      </c>
      <c r="G191" s="134" t="s">
        <v>352</v>
      </c>
      <c r="H191" s="135">
        <v>24.911000000000001</v>
      </c>
      <c r="I191" s="136">
        <v>100</v>
      </c>
      <c r="J191" s="137">
        <f>ROUND(I191*H191,2)</f>
        <v>2491.1</v>
      </c>
      <c r="K191" s="133" t="s">
        <v>1</v>
      </c>
      <c r="L191" s="31"/>
      <c r="M191" s="138" t="s">
        <v>1</v>
      </c>
      <c r="N191" s="139" t="s">
        <v>42</v>
      </c>
      <c r="P191" s="140">
        <f>O191*H191</f>
        <v>0</v>
      </c>
      <c r="Q191" s="140">
        <v>0</v>
      </c>
      <c r="R191" s="140">
        <f>Q191*H191</f>
        <v>0</v>
      </c>
      <c r="S191" s="140">
        <v>0</v>
      </c>
      <c r="T191" s="141">
        <f>S191*H191</f>
        <v>0</v>
      </c>
      <c r="AR191" s="142" t="s">
        <v>244</v>
      </c>
      <c r="AT191" s="142" t="s">
        <v>164</v>
      </c>
      <c r="AU191" s="142" t="s">
        <v>181</v>
      </c>
      <c r="AY191" s="16" t="s">
        <v>161</v>
      </c>
      <c r="BE191" s="143">
        <f>IF(N191="základní",J191,0)</f>
        <v>2491.1</v>
      </c>
      <c r="BF191" s="143">
        <f>IF(N191="snížená",J191,0)</f>
        <v>0</v>
      </c>
      <c r="BG191" s="143">
        <f>IF(N191="zákl. přenesená",J191,0)</f>
        <v>0</v>
      </c>
      <c r="BH191" s="143">
        <f>IF(N191="sníž. přenesená",J191,0)</f>
        <v>0</v>
      </c>
      <c r="BI191" s="143">
        <f>IF(N191="nulová",J191,0)</f>
        <v>0</v>
      </c>
      <c r="BJ191" s="16" t="s">
        <v>85</v>
      </c>
      <c r="BK191" s="143">
        <f>ROUND(I191*H191,2)</f>
        <v>2491.1</v>
      </c>
      <c r="BL191" s="16" t="s">
        <v>244</v>
      </c>
      <c r="BM191" s="142" t="s">
        <v>1080</v>
      </c>
    </row>
    <row r="192" spans="2:65" s="1" customFormat="1" ht="19.5">
      <c r="B192" s="31"/>
      <c r="D192" s="144" t="s">
        <v>171</v>
      </c>
      <c r="F192" s="145" t="s">
        <v>3870</v>
      </c>
      <c r="I192" s="146"/>
      <c r="L192" s="31"/>
      <c r="M192" s="187"/>
      <c r="N192" s="170"/>
      <c r="O192" s="170"/>
      <c r="P192" s="170"/>
      <c r="Q192" s="170"/>
      <c r="R192" s="170"/>
      <c r="S192" s="170"/>
      <c r="T192" s="188"/>
      <c r="AT192" s="16" t="s">
        <v>171</v>
      </c>
      <c r="AU192" s="16" t="s">
        <v>181</v>
      </c>
    </row>
    <row r="193" spans="2:12" s="1" customFormat="1" ht="6.95" customHeight="1">
      <c r="B193" s="43"/>
      <c r="C193" s="44"/>
      <c r="D193" s="44"/>
      <c r="E193" s="44"/>
      <c r="F193" s="44"/>
      <c r="G193" s="44"/>
      <c r="H193" s="44"/>
      <c r="I193" s="44"/>
      <c r="J193" s="44"/>
      <c r="K193" s="44"/>
      <c r="L193" s="31"/>
    </row>
  </sheetData>
  <sheetProtection algorithmName="SHA-512" hashValue="OvUyW//cC5AneDVP6lM1xbjDhd9vblFubCx821G0dIKemVKV5zuQw+veJcYtDpH6H6olVTzIYazT/pRNMT8tKg==" saltValue="U5RbOkn0n595fdNMjUADkmu876Xp3a4irCwv4jxFGB8tWl2kdoBBnWTjnLVpR2v8Bd1cVuhANL3+bBt0LcTexA==" spinCount="100000" sheet="1" objects="1" scenarios="1" formatColumns="0" formatRows="0" autoFilter="0"/>
  <autoFilter ref="C124:K192" xr:uid="{00000000-0009-0000-0000-00000C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5"/>
  <sheetViews>
    <sheetView showGridLines="0" workbookViewId="0">
      <selection activeCell="L210" sqref="L21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123</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4109</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ROUND(J129, 2)</f>
        <v>271463.11</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ROUND((SUM(BE129:BE214)),  2)</f>
        <v>271463.11</v>
      </c>
      <c r="I33" s="91">
        <v>0.21</v>
      </c>
      <c r="J33" s="90">
        <f>ROUND(((SUM(BE129:BE214))*I33),  2)</f>
        <v>57007.25</v>
      </c>
      <c r="L33" s="31"/>
    </row>
    <row r="34" spans="2:12" s="1" customFormat="1" ht="14.45" customHeight="1">
      <c r="B34" s="31"/>
      <c r="E34" s="26" t="s">
        <v>43</v>
      </c>
      <c r="F34" s="90">
        <f>ROUND((SUM(BF129:BF214)),  2)</f>
        <v>0</v>
      </c>
      <c r="I34" s="91">
        <v>0.15</v>
      </c>
      <c r="J34" s="90">
        <f>ROUND(((SUM(BF129:BF214))*I34),  2)</f>
        <v>0</v>
      </c>
      <c r="L34" s="31"/>
    </row>
    <row r="35" spans="2:12" s="1" customFormat="1" ht="14.45" hidden="1" customHeight="1">
      <c r="B35" s="31"/>
      <c r="E35" s="26" t="s">
        <v>44</v>
      </c>
      <c r="F35" s="90">
        <f>ROUND((SUM(BG129:BG214)),  2)</f>
        <v>0</v>
      </c>
      <c r="I35" s="91">
        <v>0.21</v>
      </c>
      <c r="J35" s="90">
        <f>0</f>
        <v>0</v>
      </c>
      <c r="L35" s="31"/>
    </row>
    <row r="36" spans="2:12" s="1" customFormat="1" ht="14.45" hidden="1" customHeight="1">
      <c r="B36" s="31"/>
      <c r="E36" s="26" t="s">
        <v>45</v>
      </c>
      <c r="F36" s="90">
        <f>ROUND((SUM(BH129:BH214)),  2)</f>
        <v>0</v>
      </c>
      <c r="I36" s="91">
        <v>0.15</v>
      </c>
      <c r="J36" s="90">
        <f>0</f>
        <v>0</v>
      </c>
      <c r="L36" s="31"/>
    </row>
    <row r="37" spans="2:12" s="1" customFormat="1" ht="14.45" hidden="1" customHeight="1">
      <c r="B37" s="31"/>
      <c r="E37" s="26" t="s">
        <v>46</v>
      </c>
      <c r="F37" s="90">
        <f>ROUND((SUM(BI129:BI214)),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328470.36</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SO 08 - 13 - ČOV</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J129</f>
        <v>271463.11</v>
      </c>
      <c r="L96" s="31"/>
      <c r="AU96" s="16" t="s">
        <v>134</v>
      </c>
    </row>
    <row r="97" spans="2:12" s="8" customFormat="1" ht="24.95" hidden="1" customHeight="1">
      <c r="B97" s="103"/>
      <c r="D97" s="104" t="s">
        <v>135</v>
      </c>
      <c r="E97" s="105"/>
      <c r="F97" s="105"/>
      <c r="G97" s="105"/>
      <c r="H97" s="105"/>
      <c r="I97" s="105"/>
      <c r="J97" s="106">
        <f>J130</f>
        <v>259463.11</v>
      </c>
      <c r="L97" s="103"/>
    </row>
    <row r="98" spans="2:12" s="9" customFormat="1" ht="19.899999999999999" hidden="1" customHeight="1">
      <c r="B98" s="107"/>
      <c r="D98" s="108" t="s">
        <v>497</v>
      </c>
      <c r="E98" s="109"/>
      <c r="F98" s="109"/>
      <c r="G98" s="109"/>
      <c r="H98" s="109"/>
      <c r="I98" s="109"/>
      <c r="J98" s="110">
        <f>J131</f>
        <v>58482.82</v>
      </c>
      <c r="L98" s="107"/>
    </row>
    <row r="99" spans="2:12" s="9" customFormat="1" ht="19.899999999999999" hidden="1" customHeight="1">
      <c r="B99" s="107"/>
      <c r="D99" s="108" t="s">
        <v>498</v>
      </c>
      <c r="E99" s="109"/>
      <c r="F99" s="109"/>
      <c r="G99" s="109"/>
      <c r="H99" s="109"/>
      <c r="I99" s="109"/>
      <c r="J99" s="110">
        <f>J164</f>
        <v>1116.22</v>
      </c>
      <c r="L99" s="107"/>
    </row>
    <row r="100" spans="2:12" s="9" customFormat="1" ht="19.899999999999999" hidden="1" customHeight="1">
      <c r="B100" s="107"/>
      <c r="D100" s="108" t="s">
        <v>499</v>
      </c>
      <c r="E100" s="109"/>
      <c r="F100" s="109"/>
      <c r="G100" s="109"/>
      <c r="H100" s="109"/>
      <c r="I100" s="109"/>
      <c r="J100" s="110">
        <f>J167</f>
        <v>105714</v>
      </c>
      <c r="L100" s="107"/>
    </row>
    <row r="101" spans="2:12" s="9" customFormat="1" ht="19.899999999999999" hidden="1" customHeight="1">
      <c r="B101" s="107"/>
      <c r="D101" s="108" t="s">
        <v>500</v>
      </c>
      <c r="E101" s="109"/>
      <c r="F101" s="109"/>
      <c r="G101" s="109"/>
      <c r="H101" s="109"/>
      <c r="I101" s="109"/>
      <c r="J101" s="110">
        <f>J172</f>
        <v>5342.5</v>
      </c>
      <c r="L101" s="107"/>
    </row>
    <row r="102" spans="2:12" s="9" customFormat="1" ht="19.899999999999999" hidden="1" customHeight="1">
      <c r="B102" s="107"/>
      <c r="D102" s="108" t="s">
        <v>3986</v>
      </c>
      <c r="E102" s="109"/>
      <c r="F102" s="109"/>
      <c r="G102" s="109"/>
      <c r="H102" s="109"/>
      <c r="I102" s="109"/>
      <c r="J102" s="110">
        <f>J177</f>
        <v>19800</v>
      </c>
      <c r="L102" s="107"/>
    </row>
    <row r="103" spans="2:12" s="9" customFormat="1" ht="19.899999999999999" hidden="1" customHeight="1">
      <c r="B103" s="107"/>
      <c r="D103" s="108" t="s">
        <v>501</v>
      </c>
      <c r="E103" s="109"/>
      <c r="F103" s="109"/>
      <c r="G103" s="109"/>
      <c r="H103" s="109"/>
      <c r="I103" s="109"/>
      <c r="J103" s="110">
        <f>J182</f>
        <v>1950</v>
      </c>
      <c r="L103" s="107"/>
    </row>
    <row r="104" spans="2:12" s="9" customFormat="1" ht="19.899999999999999" hidden="1" customHeight="1">
      <c r="B104" s="107"/>
      <c r="D104" s="108" t="s">
        <v>506</v>
      </c>
      <c r="E104" s="109"/>
      <c r="F104" s="109"/>
      <c r="G104" s="109"/>
      <c r="H104" s="109"/>
      <c r="I104" s="109"/>
      <c r="J104" s="110">
        <f>J185</f>
        <v>43563.7</v>
      </c>
      <c r="L104" s="107"/>
    </row>
    <row r="105" spans="2:12" s="9" customFormat="1" ht="19.899999999999999" hidden="1" customHeight="1">
      <c r="B105" s="107"/>
      <c r="D105" s="108" t="s">
        <v>136</v>
      </c>
      <c r="E105" s="109"/>
      <c r="F105" s="109"/>
      <c r="G105" s="109"/>
      <c r="H105" s="109"/>
      <c r="I105" s="109"/>
      <c r="J105" s="110">
        <f>J202</f>
        <v>1102</v>
      </c>
      <c r="L105" s="107"/>
    </row>
    <row r="106" spans="2:12" s="9" customFormat="1" ht="19.899999999999999" hidden="1" customHeight="1">
      <c r="B106" s="107"/>
      <c r="D106" s="108" t="s">
        <v>507</v>
      </c>
      <c r="E106" s="109"/>
      <c r="F106" s="109"/>
      <c r="G106" s="109"/>
      <c r="H106" s="109"/>
      <c r="I106" s="109"/>
      <c r="J106" s="110">
        <f>J205</f>
        <v>22391.87</v>
      </c>
      <c r="L106" s="107"/>
    </row>
    <row r="107" spans="2:12" s="8" customFormat="1" ht="24.95" hidden="1" customHeight="1">
      <c r="B107" s="103"/>
      <c r="D107" s="104" t="s">
        <v>3988</v>
      </c>
      <c r="E107" s="105"/>
      <c r="F107" s="105"/>
      <c r="G107" s="105"/>
      <c r="H107" s="105"/>
      <c r="I107" s="105"/>
      <c r="J107" s="106">
        <f>J208</f>
        <v>12000</v>
      </c>
      <c r="L107" s="103"/>
    </row>
    <row r="108" spans="2:12" s="9" customFormat="1" ht="19.899999999999999" hidden="1" customHeight="1">
      <c r="B108" s="107"/>
      <c r="D108" s="108" t="s">
        <v>3864</v>
      </c>
      <c r="E108" s="109"/>
      <c r="F108" s="109"/>
      <c r="G108" s="109"/>
      <c r="H108" s="109"/>
      <c r="I108" s="109"/>
      <c r="J108" s="110">
        <f>J209</f>
        <v>2000</v>
      </c>
      <c r="L108" s="107"/>
    </row>
    <row r="109" spans="2:12" s="9" customFormat="1" ht="19.899999999999999" hidden="1" customHeight="1">
      <c r="B109" s="107"/>
      <c r="D109" s="108" t="s">
        <v>3989</v>
      </c>
      <c r="E109" s="109"/>
      <c r="F109" s="109"/>
      <c r="G109" s="109"/>
      <c r="H109" s="109"/>
      <c r="I109" s="109"/>
      <c r="J109" s="110">
        <f>J212</f>
        <v>10000</v>
      </c>
      <c r="L109" s="107"/>
    </row>
    <row r="110" spans="2:12" s="1" customFormat="1" ht="21.75" hidden="1" customHeight="1">
      <c r="B110" s="31"/>
      <c r="L110" s="31"/>
    </row>
    <row r="111" spans="2:12" s="1" customFormat="1" ht="6.95" hidden="1" customHeight="1">
      <c r="B111" s="43"/>
      <c r="C111" s="44"/>
      <c r="D111" s="44"/>
      <c r="E111" s="44"/>
      <c r="F111" s="44"/>
      <c r="G111" s="44"/>
      <c r="H111" s="44"/>
      <c r="I111" s="44"/>
      <c r="J111" s="44"/>
      <c r="K111" s="44"/>
      <c r="L111" s="31"/>
    </row>
    <row r="112" spans="2:12" hidden="1"/>
    <row r="113" spans="2:20" hidden="1"/>
    <row r="114" spans="2:20" hidden="1"/>
    <row r="115" spans="2:20" s="1" customFormat="1" ht="6.95" customHeight="1">
      <c r="B115" s="45"/>
      <c r="C115" s="46"/>
      <c r="D115" s="46"/>
      <c r="E115" s="46"/>
      <c r="F115" s="46"/>
      <c r="G115" s="46"/>
      <c r="H115" s="46"/>
      <c r="I115" s="46"/>
      <c r="J115" s="46"/>
      <c r="K115" s="46"/>
      <c r="L115" s="31"/>
    </row>
    <row r="116" spans="2:20" s="1" customFormat="1" ht="24.95" customHeight="1">
      <c r="B116" s="31"/>
      <c r="C116" s="20" t="s">
        <v>146</v>
      </c>
      <c r="L116" s="31"/>
    </row>
    <row r="117" spans="2:20" s="1" customFormat="1" ht="6.95" customHeight="1">
      <c r="B117" s="31"/>
      <c r="L117" s="31"/>
    </row>
    <row r="118" spans="2:20" s="1" customFormat="1" ht="12" customHeight="1">
      <c r="B118" s="31"/>
      <c r="C118" s="26" t="s">
        <v>16</v>
      </c>
      <c r="L118" s="31"/>
    </row>
    <row r="119" spans="2:20" s="1" customFormat="1" ht="26.25" customHeight="1">
      <c r="B119" s="31"/>
      <c r="E119" s="228" t="str">
        <f>E7</f>
        <v>STAVEBNÍ ÚPRAVY HASIČSKÉ ZBROJNICE HEŘMANICE - SLEZSKÁ OSTRAVA</v>
      </c>
      <c r="F119" s="229"/>
      <c r="G119" s="229"/>
      <c r="H119" s="229"/>
      <c r="L119" s="31"/>
    </row>
    <row r="120" spans="2:20" s="1" customFormat="1" ht="12" customHeight="1">
      <c r="B120" s="31"/>
      <c r="C120" s="26" t="s">
        <v>128</v>
      </c>
      <c r="L120" s="31"/>
    </row>
    <row r="121" spans="2:20" s="1" customFormat="1" ht="16.5" customHeight="1">
      <c r="B121" s="31"/>
      <c r="E121" s="222" t="str">
        <f>E9</f>
        <v>SO 08 - 13 - ČOV</v>
      </c>
      <c r="F121" s="227"/>
      <c r="G121" s="227"/>
      <c r="H121" s="227"/>
      <c r="L121" s="31"/>
    </row>
    <row r="122" spans="2:20" s="1" customFormat="1" ht="6.95" customHeight="1">
      <c r="B122" s="31"/>
      <c r="L122" s="31"/>
    </row>
    <row r="123" spans="2:20" s="1" customFormat="1" ht="12" customHeight="1">
      <c r="B123" s="31"/>
      <c r="C123" s="26" t="s">
        <v>20</v>
      </c>
      <c r="F123" s="24" t="str">
        <f>F12</f>
        <v>SLEZSKÁ OSTRAVA</v>
      </c>
      <c r="I123" s="26" t="s">
        <v>22</v>
      </c>
      <c r="J123" s="51" t="str">
        <f>IF(J12="","",J12)</f>
        <v>10. 8. 2023</v>
      </c>
      <c r="L123" s="31"/>
    </row>
    <row r="124" spans="2:20" s="1" customFormat="1" ht="6.95" customHeight="1">
      <c r="B124" s="31"/>
      <c r="L124" s="31"/>
    </row>
    <row r="125" spans="2:20" s="1" customFormat="1" ht="15.2" customHeight="1">
      <c r="B125" s="31"/>
      <c r="C125" s="26" t="s">
        <v>24</v>
      </c>
      <c r="F125" s="24" t="str">
        <f>E15</f>
        <v>SMO - SLEZSKÁ OSTRAVA</v>
      </c>
      <c r="I125" s="26" t="s">
        <v>29</v>
      </c>
      <c r="J125" s="29" t="str">
        <f>E21</f>
        <v>SPAN s.r.o.</v>
      </c>
      <c r="L125" s="31"/>
    </row>
    <row r="126" spans="2:20" s="1" customFormat="1" ht="15.2" customHeight="1">
      <c r="B126" s="31"/>
      <c r="C126" s="26" t="s">
        <v>28</v>
      </c>
      <c r="F126" s="24" t="str">
        <f>IF(E18="","",E18)</f>
        <v>Hydor s.r.o.</v>
      </c>
      <c r="I126" s="26" t="s">
        <v>34</v>
      </c>
      <c r="J126" s="29" t="str">
        <f>E24</f>
        <v>SPAN S.R.O.</v>
      </c>
      <c r="L126" s="31"/>
    </row>
    <row r="127" spans="2:20" s="1" customFormat="1" ht="10.35" customHeight="1">
      <c r="B127" s="31"/>
      <c r="L127" s="31"/>
    </row>
    <row r="128" spans="2:20" s="10" customFormat="1" ht="29.25" customHeight="1">
      <c r="B128" s="111"/>
      <c r="C128" s="112" t="s">
        <v>147</v>
      </c>
      <c r="D128" s="113" t="s">
        <v>62</v>
      </c>
      <c r="E128" s="113" t="s">
        <v>58</v>
      </c>
      <c r="F128" s="113" t="s">
        <v>59</v>
      </c>
      <c r="G128" s="113" t="s">
        <v>148</v>
      </c>
      <c r="H128" s="113" t="s">
        <v>149</v>
      </c>
      <c r="I128" s="113" t="s">
        <v>150</v>
      </c>
      <c r="J128" s="113" t="s">
        <v>132</v>
      </c>
      <c r="K128" s="114" t="s">
        <v>151</v>
      </c>
      <c r="L128" s="111"/>
      <c r="M128" s="58" t="s">
        <v>1</v>
      </c>
      <c r="N128" s="59" t="s">
        <v>41</v>
      </c>
      <c r="O128" s="59" t="s">
        <v>152</v>
      </c>
      <c r="P128" s="59" t="s">
        <v>153</v>
      </c>
      <c r="Q128" s="59" t="s">
        <v>154</v>
      </c>
      <c r="R128" s="59" t="s">
        <v>155</v>
      </c>
      <c r="S128" s="59" t="s">
        <v>156</v>
      </c>
      <c r="T128" s="60" t="s">
        <v>157</v>
      </c>
    </row>
    <row r="129" spans="2:65" s="1" customFormat="1" ht="22.9" customHeight="1">
      <c r="B129" s="31"/>
      <c r="C129" s="63" t="s">
        <v>158</v>
      </c>
      <c r="J129" s="115">
        <f>BK129</f>
        <v>271463.11</v>
      </c>
      <c r="L129" s="31"/>
      <c r="M129" s="61"/>
      <c r="N129" s="52"/>
      <c r="O129" s="52"/>
      <c r="P129" s="116">
        <f>P130+P208</f>
        <v>0</v>
      </c>
      <c r="Q129" s="52"/>
      <c r="R129" s="116">
        <f>R130+R208</f>
        <v>0</v>
      </c>
      <c r="S129" s="52"/>
      <c r="T129" s="117">
        <f>T130+T208</f>
        <v>0</v>
      </c>
      <c r="AT129" s="16" t="s">
        <v>76</v>
      </c>
      <c r="AU129" s="16" t="s">
        <v>134</v>
      </c>
      <c r="BK129" s="118">
        <f>BK130+BK208</f>
        <v>271463.11</v>
      </c>
    </row>
    <row r="130" spans="2:65" s="11" customFormat="1" ht="25.9" customHeight="1">
      <c r="B130" s="119"/>
      <c r="D130" s="120" t="s">
        <v>76</v>
      </c>
      <c r="E130" s="121" t="s">
        <v>159</v>
      </c>
      <c r="F130" s="121" t="s">
        <v>160</v>
      </c>
      <c r="I130" s="122"/>
      <c r="J130" s="123">
        <f>BK130</f>
        <v>259463.11</v>
      </c>
      <c r="L130" s="119"/>
      <c r="M130" s="124"/>
      <c r="P130" s="125">
        <f>P131+P164+P167+P172+P177+P182+P185+P202+P205</f>
        <v>0</v>
      </c>
      <c r="R130" s="125">
        <f>R131+R164+R167+R172+R177+R182+R185+R202+R205</f>
        <v>0</v>
      </c>
      <c r="T130" s="126">
        <f>T131+T164+T167+T172+T177+T182+T185+T202+T205</f>
        <v>0</v>
      </c>
      <c r="AR130" s="120" t="s">
        <v>85</v>
      </c>
      <c r="AT130" s="127" t="s">
        <v>76</v>
      </c>
      <c r="AU130" s="127" t="s">
        <v>77</v>
      </c>
      <c r="AY130" s="120" t="s">
        <v>161</v>
      </c>
      <c r="BK130" s="128">
        <f>BK131+BK164+BK167+BK172+BK177+BK182+BK185+BK202+BK205</f>
        <v>259463.11</v>
      </c>
    </row>
    <row r="131" spans="2:65" s="11" customFormat="1" ht="22.9" customHeight="1">
      <c r="B131" s="119"/>
      <c r="D131" s="120" t="s">
        <v>76</v>
      </c>
      <c r="E131" s="129" t="s">
        <v>85</v>
      </c>
      <c r="F131" s="129" t="s">
        <v>517</v>
      </c>
      <c r="I131" s="122"/>
      <c r="J131" s="130">
        <f>BK131</f>
        <v>58482.82</v>
      </c>
      <c r="L131" s="119"/>
      <c r="M131" s="124"/>
      <c r="P131" s="125">
        <f>SUM(P132:P163)</f>
        <v>0</v>
      </c>
      <c r="R131" s="125">
        <f>SUM(R132:R163)</f>
        <v>0</v>
      </c>
      <c r="T131" s="126">
        <f>SUM(T132:T163)</f>
        <v>0</v>
      </c>
      <c r="AR131" s="120" t="s">
        <v>85</v>
      </c>
      <c r="AT131" s="127" t="s">
        <v>76</v>
      </c>
      <c r="AU131" s="127" t="s">
        <v>85</v>
      </c>
      <c r="AY131" s="120" t="s">
        <v>161</v>
      </c>
      <c r="BK131" s="128">
        <f>SUM(BK132:BK163)</f>
        <v>58482.82</v>
      </c>
    </row>
    <row r="132" spans="2:65" s="1" customFormat="1" ht="66.75" customHeight="1">
      <c r="B132" s="31"/>
      <c r="C132" s="131" t="s">
        <v>85</v>
      </c>
      <c r="D132" s="131" t="s">
        <v>164</v>
      </c>
      <c r="E132" s="132" t="s">
        <v>3865</v>
      </c>
      <c r="F132" s="133" t="s">
        <v>4110</v>
      </c>
      <c r="G132" s="134" t="s">
        <v>531</v>
      </c>
      <c r="H132" s="135">
        <v>48</v>
      </c>
      <c r="I132" s="136">
        <v>89.5</v>
      </c>
      <c r="J132" s="137">
        <f>ROUND(I132*H132,2)</f>
        <v>4296</v>
      </c>
      <c r="K132" s="133" t="s">
        <v>1</v>
      </c>
      <c r="L132" s="31"/>
      <c r="M132" s="138" t="s">
        <v>1</v>
      </c>
      <c r="N132" s="139" t="s">
        <v>42</v>
      </c>
      <c r="P132" s="140">
        <f>O132*H132</f>
        <v>0</v>
      </c>
      <c r="Q132" s="140">
        <v>0</v>
      </c>
      <c r="R132" s="140">
        <f>Q132*H132</f>
        <v>0</v>
      </c>
      <c r="S132" s="140">
        <v>0</v>
      </c>
      <c r="T132" s="141">
        <f>S132*H132</f>
        <v>0</v>
      </c>
      <c r="AR132" s="142" t="s">
        <v>169</v>
      </c>
      <c r="AT132" s="142" t="s">
        <v>164</v>
      </c>
      <c r="AU132" s="142" t="s">
        <v>87</v>
      </c>
      <c r="AY132" s="16" t="s">
        <v>161</v>
      </c>
      <c r="BE132" s="143">
        <f>IF(N132="základní",J132,0)</f>
        <v>4296</v>
      </c>
      <c r="BF132" s="143">
        <f>IF(N132="snížená",J132,0)</f>
        <v>0</v>
      </c>
      <c r="BG132" s="143">
        <f>IF(N132="zákl. přenesená",J132,0)</f>
        <v>0</v>
      </c>
      <c r="BH132" s="143">
        <f>IF(N132="sníž. přenesená",J132,0)</f>
        <v>0</v>
      </c>
      <c r="BI132" s="143">
        <f>IF(N132="nulová",J132,0)</f>
        <v>0</v>
      </c>
      <c r="BJ132" s="16" t="s">
        <v>85</v>
      </c>
      <c r="BK132" s="143">
        <f>ROUND(I132*H132,2)</f>
        <v>4296</v>
      </c>
      <c r="BL132" s="16" t="s">
        <v>169</v>
      </c>
      <c r="BM132" s="142" t="s">
        <v>87</v>
      </c>
    </row>
    <row r="133" spans="2:65" s="1" customFormat="1" ht="29.25">
      <c r="B133" s="31"/>
      <c r="D133" s="144" t="s">
        <v>171</v>
      </c>
      <c r="F133" s="145" t="s">
        <v>3867</v>
      </c>
      <c r="I133" s="146"/>
      <c r="L133" s="31"/>
      <c r="M133" s="147"/>
      <c r="T133" s="55"/>
      <c r="AT133" s="16" t="s">
        <v>171</v>
      </c>
      <c r="AU133" s="16" t="s">
        <v>87</v>
      </c>
    </row>
    <row r="134" spans="2:65" s="1" customFormat="1" ht="55.5" customHeight="1">
      <c r="B134" s="31"/>
      <c r="C134" s="131" t="s">
        <v>87</v>
      </c>
      <c r="D134" s="131" t="s">
        <v>164</v>
      </c>
      <c r="E134" s="132" t="s">
        <v>3991</v>
      </c>
      <c r="F134" s="133" t="s">
        <v>4111</v>
      </c>
      <c r="G134" s="134" t="s">
        <v>167</v>
      </c>
      <c r="H134" s="135">
        <v>29</v>
      </c>
      <c r="I134" s="136">
        <v>1</v>
      </c>
      <c r="J134" s="137">
        <f>ROUND(I134*H134,2)</f>
        <v>29</v>
      </c>
      <c r="K134" s="133" t="s">
        <v>1</v>
      </c>
      <c r="L134" s="31"/>
      <c r="M134" s="138" t="s">
        <v>1</v>
      </c>
      <c r="N134" s="139" t="s">
        <v>42</v>
      </c>
      <c r="P134" s="140">
        <f>O134*H134</f>
        <v>0</v>
      </c>
      <c r="Q134" s="140">
        <v>0</v>
      </c>
      <c r="R134" s="140">
        <f>Q134*H134</f>
        <v>0</v>
      </c>
      <c r="S134" s="140">
        <v>0</v>
      </c>
      <c r="T134" s="141">
        <f>S134*H134</f>
        <v>0</v>
      </c>
      <c r="AR134" s="142" t="s">
        <v>169</v>
      </c>
      <c r="AT134" s="142" t="s">
        <v>164</v>
      </c>
      <c r="AU134" s="142" t="s">
        <v>87</v>
      </c>
      <c r="AY134" s="16" t="s">
        <v>161</v>
      </c>
      <c r="BE134" s="143">
        <f>IF(N134="základní",J134,0)</f>
        <v>29</v>
      </c>
      <c r="BF134" s="143">
        <f>IF(N134="snížená",J134,0)</f>
        <v>0</v>
      </c>
      <c r="BG134" s="143">
        <f>IF(N134="zákl. přenesená",J134,0)</f>
        <v>0</v>
      </c>
      <c r="BH134" s="143">
        <f>IF(N134="sníž. přenesená",J134,0)</f>
        <v>0</v>
      </c>
      <c r="BI134" s="143">
        <f>IF(N134="nulová",J134,0)</f>
        <v>0</v>
      </c>
      <c r="BJ134" s="16" t="s">
        <v>85</v>
      </c>
      <c r="BK134" s="143">
        <f>ROUND(I134*H134,2)</f>
        <v>29</v>
      </c>
      <c r="BL134" s="16" t="s">
        <v>169</v>
      </c>
      <c r="BM134" s="142" t="s">
        <v>204</v>
      </c>
    </row>
    <row r="135" spans="2:65" s="1" customFormat="1" ht="29.25">
      <c r="B135" s="31"/>
      <c r="D135" s="144" t="s">
        <v>171</v>
      </c>
      <c r="F135" s="145" t="s">
        <v>3993</v>
      </c>
      <c r="I135" s="146"/>
      <c r="L135" s="31"/>
      <c r="M135" s="147"/>
      <c r="T135" s="55"/>
      <c r="AT135" s="16" t="s">
        <v>171</v>
      </c>
      <c r="AU135" s="16" t="s">
        <v>87</v>
      </c>
    </row>
    <row r="136" spans="2:65" s="1" customFormat="1" ht="55.5" customHeight="1">
      <c r="B136" s="31"/>
      <c r="C136" s="131" t="s">
        <v>181</v>
      </c>
      <c r="D136" s="131" t="s">
        <v>164</v>
      </c>
      <c r="E136" s="132" t="s">
        <v>4088</v>
      </c>
      <c r="F136" s="133" t="s">
        <v>4112</v>
      </c>
      <c r="G136" s="134" t="s">
        <v>167</v>
      </c>
      <c r="H136" s="135">
        <v>22.8</v>
      </c>
      <c r="I136" s="136">
        <v>1</v>
      </c>
      <c r="J136" s="137">
        <f>ROUND(I136*H136,2)</f>
        <v>22.8</v>
      </c>
      <c r="K136" s="133" t="s">
        <v>1</v>
      </c>
      <c r="L136" s="31"/>
      <c r="M136" s="138" t="s">
        <v>1</v>
      </c>
      <c r="N136" s="139" t="s">
        <v>42</v>
      </c>
      <c r="P136" s="140">
        <f>O136*H136</f>
        <v>0</v>
      </c>
      <c r="Q136" s="140">
        <v>0</v>
      </c>
      <c r="R136" s="140">
        <f>Q136*H136</f>
        <v>0</v>
      </c>
      <c r="S136" s="140">
        <v>0</v>
      </c>
      <c r="T136" s="141">
        <f>S136*H136</f>
        <v>0</v>
      </c>
      <c r="AR136" s="142" t="s">
        <v>169</v>
      </c>
      <c r="AT136" s="142" t="s">
        <v>164</v>
      </c>
      <c r="AU136" s="142" t="s">
        <v>87</v>
      </c>
      <c r="AY136" s="16" t="s">
        <v>161</v>
      </c>
      <c r="BE136" s="143">
        <f>IF(N136="základní",J136,0)</f>
        <v>22.8</v>
      </c>
      <c r="BF136" s="143">
        <f>IF(N136="snížená",J136,0)</f>
        <v>0</v>
      </c>
      <c r="BG136" s="143">
        <f>IF(N136="zákl. přenesená",J136,0)</f>
        <v>0</v>
      </c>
      <c r="BH136" s="143">
        <f>IF(N136="sníž. přenesená",J136,0)</f>
        <v>0</v>
      </c>
      <c r="BI136" s="143">
        <f>IF(N136="nulová",J136,0)</f>
        <v>0</v>
      </c>
      <c r="BJ136" s="16" t="s">
        <v>85</v>
      </c>
      <c r="BK136" s="143">
        <f>ROUND(I136*H136,2)</f>
        <v>22.8</v>
      </c>
      <c r="BL136" s="16" t="s">
        <v>169</v>
      </c>
      <c r="BM136" s="142" t="s">
        <v>234</v>
      </c>
    </row>
    <row r="137" spans="2:65" s="1" customFormat="1" ht="29.25">
      <c r="B137" s="31"/>
      <c r="D137" s="144" t="s">
        <v>171</v>
      </c>
      <c r="F137" s="145" t="s">
        <v>3993</v>
      </c>
      <c r="I137" s="146"/>
      <c r="L137" s="31"/>
      <c r="M137" s="147"/>
      <c r="T137" s="55"/>
      <c r="AT137" s="16" t="s">
        <v>171</v>
      </c>
      <c r="AU137" s="16" t="s">
        <v>87</v>
      </c>
    </row>
    <row r="138" spans="2:65" s="1" customFormat="1" ht="37.9" customHeight="1">
      <c r="B138" s="31"/>
      <c r="C138" s="131" t="s">
        <v>169</v>
      </c>
      <c r="D138" s="131" t="s">
        <v>164</v>
      </c>
      <c r="E138" s="132" t="s">
        <v>578</v>
      </c>
      <c r="F138" s="133" t="s">
        <v>4113</v>
      </c>
      <c r="G138" s="134" t="s">
        <v>175</v>
      </c>
      <c r="H138" s="135">
        <v>45.6</v>
      </c>
      <c r="I138" s="136">
        <v>139</v>
      </c>
      <c r="J138" s="137">
        <f>ROUND(I138*H138,2)</f>
        <v>6338.4</v>
      </c>
      <c r="K138" s="133" t="s">
        <v>1</v>
      </c>
      <c r="L138" s="31"/>
      <c r="M138" s="138" t="s">
        <v>1</v>
      </c>
      <c r="N138" s="139" t="s">
        <v>42</v>
      </c>
      <c r="P138" s="140">
        <f>O138*H138</f>
        <v>0</v>
      </c>
      <c r="Q138" s="140">
        <v>0</v>
      </c>
      <c r="R138" s="140">
        <f>Q138*H138</f>
        <v>0</v>
      </c>
      <c r="S138" s="140">
        <v>0</v>
      </c>
      <c r="T138" s="141">
        <f>S138*H138</f>
        <v>0</v>
      </c>
      <c r="AR138" s="142" t="s">
        <v>169</v>
      </c>
      <c r="AT138" s="142" t="s">
        <v>164</v>
      </c>
      <c r="AU138" s="142" t="s">
        <v>87</v>
      </c>
      <c r="AY138" s="16" t="s">
        <v>161</v>
      </c>
      <c r="BE138" s="143">
        <f>IF(N138="základní",J138,0)</f>
        <v>6338.4</v>
      </c>
      <c r="BF138" s="143">
        <f>IF(N138="snížená",J138,0)</f>
        <v>0</v>
      </c>
      <c r="BG138" s="143">
        <f>IF(N138="zákl. přenesená",J138,0)</f>
        <v>0</v>
      </c>
      <c r="BH138" s="143">
        <f>IF(N138="sníž. přenesená",J138,0)</f>
        <v>0</v>
      </c>
      <c r="BI138" s="143">
        <f>IF(N138="nulová",J138,0)</f>
        <v>0</v>
      </c>
      <c r="BJ138" s="16" t="s">
        <v>85</v>
      </c>
      <c r="BK138" s="143">
        <f>ROUND(I138*H138,2)</f>
        <v>6338.4</v>
      </c>
      <c r="BL138" s="16" t="s">
        <v>169</v>
      </c>
      <c r="BM138" s="142" t="s">
        <v>264</v>
      </c>
    </row>
    <row r="139" spans="2:65" s="1" customFormat="1" ht="19.5">
      <c r="B139" s="31"/>
      <c r="D139" s="144" t="s">
        <v>171</v>
      </c>
      <c r="F139" s="145" t="s">
        <v>3870</v>
      </c>
      <c r="I139" s="146"/>
      <c r="L139" s="31"/>
      <c r="M139" s="147"/>
      <c r="T139" s="55"/>
      <c r="AT139" s="16" t="s">
        <v>171</v>
      </c>
      <c r="AU139" s="16" t="s">
        <v>87</v>
      </c>
    </row>
    <row r="140" spans="2:65" s="1" customFormat="1" ht="24.2" customHeight="1">
      <c r="B140" s="31"/>
      <c r="C140" s="131" t="s">
        <v>190</v>
      </c>
      <c r="D140" s="131" t="s">
        <v>164</v>
      </c>
      <c r="E140" s="132" t="s">
        <v>582</v>
      </c>
      <c r="F140" s="133" t="s">
        <v>583</v>
      </c>
      <c r="G140" s="134" t="s">
        <v>175</v>
      </c>
      <c r="H140" s="135">
        <v>45.6</v>
      </c>
      <c r="I140" s="136">
        <v>82.9</v>
      </c>
      <c r="J140" s="137">
        <f>ROUND(I140*H140,2)</f>
        <v>3780.24</v>
      </c>
      <c r="K140" s="133" t="s">
        <v>1</v>
      </c>
      <c r="L140" s="31"/>
      <c r="M140" s="138" t="s">
        <v>1</v>
      </c>
      <c r="N140" s="139" t="s">
        <v>42</v>
      </c>
      <c r="P140" s="140">
        <f>O140*H140</f>
        <v>0</v>
      </c>
      <c r="Q140" s="140">
        <v>0</v>
      </c>
      <c r="R140" s="140">
        <f>Q140*H140</f>
        <v>0</v>
      </c>
      <c r="S140" s="140">
        <v>0</v>
      </c>
      <c r="T140" s="141">
        <f>S140*H140</f>
        <v>0</v>
      </c>
      <c r="AR140" s="142" t="s">
        <v>169</v>
      </c>
      <c r="AT140" s="142" t="s">
        <v>164</v>
      </c>
      <c r="AU140" s="142" t="s">
        <v>87</v>
      </c>
      <c r="AY140" s="16" t="s">
        <v>161</v>
      </c>
      <c r="BE140" s="143">
        <f>IF(N140="základní",J140,0)</f>
        <v>3780.24</v>
      </c>
      <c r="BF140" s="143">
        <f>IF(N140="snížená",J140,0)</f>
        <v>0</v>
      </c>
      <c r="BG140" s="143">
        <f>IF(N140="zákl. přenesená",J140,0)</f>
        <v>0</v>
      </c>
      <c r="BH140" s="143">
        <f>IF(N140="sníž. přenesená",J140,0)</f>
        <v>0</v>
      </c>
      <c r="BI140" s="143">
        <f>IF(N140="nulová",J140,0)</f>
        <v>0</v>
      </c>
      <c r="BJ140" s="16" t="s">
        <v>85</v>
      </c>
      <c r="BK140" s="143">
        <f>ROUND(I140*H140,2)</f>
        <v>3780.24</v>
      </c>
      <c r="BL140" s="16" t="s">
        <v>169</v>
      </c>
      <c r="BM140" s="142" t="s">
        <v>290</v>
      </c>
    </row>
    <row r="141" spans="2:65" s="1" customFormat="1" ht="19.5">
      <c r="B141" s="31"/>
      <c r="D141" s="144" t="s">
        <v>171</v>
      </c>
      <c r="F141" s="145" t="s">
        <v>3870</v>
      </c>
      <c r="I141" s="146"/>
      <c r="L141" s="31"/>
      <c r="M141" s="147"/>
      <c r="T141" s="55"/>
      <c r="AT141" s="16" t="s">
        <v>171</v>
      </c>
      <c r="AU141" s="16" t="s">
        <v>87</v>
      </c>
    </row>
    <row r="142" spans="2:65" s="1" customFormat="1" ht="24.2" customHeight="1">
      <c r="B142" s="31"/>
      <c r="C142" s="131" t="s">
        <v>195</v>
      </c>
      <c r="D142" s="131" t="s">
        <v>164</v>
      </c>
      <c r="E142" s="132" t="s">
        <v>585</v>
      </c>
      <c r="F142" s="133" t="s">
        <v>3877</v>
      </c>
      <c r="G142" s="134" t="s">
        <v>167</v>
      </c>
      <c r="H142" s="135">
        <v>51.8</v>
      </c>
      <c r="I142" s="136">
        <v>134</v>
      </c>
      <c r="J142" s="137">
        <f>ROUND(I142*H142,2)</f>
        <v>6941.2</v>
      </c>
      <c r="K142" s="133" t="s">
        <v>1</v>
      </c>
      <c r="L142" s="31"/>
      <c r="M142" s="138" t="s">
        <v>1</v>
      </c>
      <c r="N142" s="139" t="s">
        <v>42</v>
      </c>
      <c r="P142" s="140">
        <f>O142*H142</f>
        <v>0</v>
      </c>
      <c r="Q142" s="140">
        <v>0</v>
      </c>
      <c r="R142" s="140">
        <f>Q142*H142</f>
        <v>0</v>
      </c>
      <c r="S142" s="140">
        <v>0</v>
      </c>
      <c r="T142" s="141">
        <f>S142*H142</f>
        <v>0</v>
      </c>
      <c r="AR142" s="142" t="s">
        <v>169</v>
      </c>
      <c r="AT142" s="142" t="s">
        <v>164</v>
      </c>
      <c r="AU142" s="142" t="s">
        <v>87</v>
      </c>
      <c r="AY142" s="16" t="s">
        <v>161</v>
      </c>
      <c r="BE142" s="143">
        <f>IF(N142="základní",J142,0)</f>
        <v>6941.2</v>
      </c>
      <c r="BF142" s="143">
        <f>IF(N142="snížená",J142,0)</f>
        <v>0</v>
      </c>
      <c r="BG142" s="143">
        <f>IF(N142="zákl. přenesená",J142,0)</f>
        <v>0</v>
      </c>
      <c r="BH142" s="143">
        <f>IF(N142="sníž. přenesená",J142,0)</f>
        <v>0</v>
      </c>
      <c r="BI142" s="143">
        <f>IF(N142="nulová",J142,0)</f>
        <v>0</v>
      </c>
      <c r="BJ142" s="16" t="s">
        <v>85</v>
      </c>
      <c r="BK142" s="143">
        <f>ROUND(I142*H142,2)</f>
        <v>6941.2</v>
      </c>
      <c r="BL142" s="16" t="s">
        <v>169</v>
      </c>
      <c r="BM142" s="142" t="s">
        <v>298</v>
      </c>
    </row>
    <row r="143" spans="2:65" s="1" customFormat="1" ht="19.5">
      <c r="B143" s="31"/>
      <c r="D143" s="144" t="s">
        <v>171</v>
      </c>
      <c r="F143" s="145" t="s">
        <v>3870</v>
      </c>
      <c r="I143" s="146"/>
      <c r="L143" s="31"/>
      <c r="M143" s="147"/>
      <c r="T143" s="55"/>
      <c r="AT143" s="16" t="s">
        <v>171</v>
      </c>
      <c r="AU143" s="16" t="s">
        <v>87</v>
      </c>
    </row>
    <row r="144" spans="2:65" s="1" customFormat="1" ht="55.5" customHeight="1">
      <c r="B144" s="31"/>
      <c r="C144" s="131" t="s">
        <v>200</v>
      </c>
      <c r="D144" s="131" t="s">
        <v>164</v>
      </c>
      <c r="E144" s="132" t="s">
        <v>592</v>
      </c>
      <c r="F144" s="133" t="s">
        <v>4114</v>
      </c>
      <c r="G144" s="134" t="s">
        <v>167</v>
      </c>
      <c r="H144" s="135">
        <v>58.8</v>
      </c>
      <c r="I144" s="136">
        <v>46.2</v>
      </c>
      <c r="J144" s="137">
        <f>ROUND(I144*H144,2)</f>
        <v>2716.56</v>
      </c>
      <c r="K144" s="133" t="s">
        <v>1</v>
      </c>
      <c r="L144" s="31"/>
      <c r="M144" s="138" t="s">
        <v>1</v>
      </c>
      <c r="N144" s="139" t="s">
        <v>42</v>
      </c>
      <c r="P144" s="140">
        <f>O144*H144</f>
        <v>0</v>
      </c>
      <c r="Q144" s="140">
        <v>0</v>
      </c>
      <c r="R144" s="140">
        <f>Q144*H144</f>
        <v>0</v>
      </c>
      <c r="S144" s="140">
        <v>0</v>
      </c>
      <c r="T144" s="141">
        <f>S144*H144</f>
        <v>0</v>
      </c>
      <c r="AR144" s="142" t="s">
        <v>169</v>
      </c>
      <c r="AT144" s="142" t="s">
        <v>164</v>
      </c>
      <c r="AU144" s="142" t="s">
        <v>87</v>
      </c>
      <c r="AY144" s="16" t="s">
        <v>161</v>
      </c>
      <c r="BE144" s="143">
        <f>IF(N144="základní",J144,0)</f>
        <v>2716.56</v>
      </c>
      <c r="BF144" s="143">
        <f>IF(N144="snížená",J144,0)</f>
        <v>0</v>
      </c>
      <c r="BG144" s="143">
        <f>IF(N144="zákl. přenesená",J144,0)</f>
        <v>0</v>
      </c>
      <c r="BH144" s="143">
        <f>IF(N144="sníž. přenesená",J144,0)</f>
        <v>0</v>
      </c>
      <c r="BI144" s="143">
        <f>IF(N144="nulová",J144,0)</f>
        <v>0</v>
      </c>
      <c r="BJ144" s="16" t="s">
        <v>85</v>
      </c>
      <c r="BK144" s="143">
        <f>ROUND(I144*H144,2)</f>
        <v>2716.56</v>
      </c>
      <c r="BL144" s="16" t="s">
        <v>169</v>
      </c>
      <c r="BM144" s="142" t="s">
        <v>307</v>
      </c>
    </row>
    <row r="145" spans="2:65" s="1" customFormat="1" ht="19.5">
      <c r="B145" s="31"/>
      <c r="D145" s="144" t="s">
        <v>171</v>
      </c>
      <c r="F145" s="145" t="s">
        <v>3883</v>
      </c>
      <c r="I145" s="146"/>
      <c r="L145" s="31"/>
      <c r="M145" s="147"/>
      <c r="T145" s="55"/>
      <c r="AT145" s="16" t="s">
        <v>171</v>
      </c>
      <c r="AU145" s="16" t="s">
        <v>87</v>
      </c>
    </row>
    <row r="146" spans="2:65" s="1" customFormat="1" ht="66.75" customHeight="1">
      <c r="B146" s="31"/>
      <c r="C146" s="131" t="s">
        <v>204</v>
      </c>
      <c r="D146" s="131" t="s">
        <v>164</v>
      </c>
      <c r="E146" s="132" t="s">
        <v>595</v>
      </c>
      <c r="F146" s="133" t="s">
        <v>4115</v>
      </c>
      <c r="G146" s="134" t="s">
        <v>167</v>
      </c>
      <c r="H146" s="135">
        <v>22.4</v>
      </c>
      <c r="I146" s="136">
        <v>282</v>
      </c>
      <c r="J146" s="137">
        <f>ROUND(I146*H146,2)</f>
        <v>6316.8</v>
      </c>
      <c r="K146" s="133" t="s">
        <v>1</v>
      </c>
      <c r="L146" s="31"/>
      <c r="M146" s="138" t="s">
        <v>1</v>
      </c>
      <c r="N146" s="139" t="s">
        <v>42</v>
      </c>
      <c r="P146" s="140">
        <f>O146*H146</f>
        <v>0</v>
      </c>
      <c r="Q146" s="140">
        <v>0</v>
      </c>
      <c r="R146" s="140">
        <f>Q146*H146</f>
        <v>0</v>
      </c>
      <c r="S146" s="140">
        <v>0</v>
      </c>
      <c r="T146" s="141">
        <f>S146*H146</f>
        <v>0</v>
      </c>
      <c r="AR146" s="142" t="s">
        <v>169</v>
      </c>
      <c r="AT146" s="142" t="s">
        <v>164</v>
      </c>
      <c r="AU146" s="142" t="s">
        <v>87</v>
      </c>
      <c r="AY146" s="16" t="s">
        <v>161</v>
      </c>
      <c r="BE146" s="143">
        <f>IF(N146="základní",J146,0)</f>
        <v>6316.8</v>
      </c>
      <c r="BF146" s="143">
        <f>IF(N146="snížená",J146,0)</f>
        <v>0</v>
      </c>
      <c r="BG146" s="143">
        <f>IF(N146="zákl. přenesená",J146,0)</f>
        <v>0</v>
      </c>
      <c r="BH146" s="143">
        <f>IF(N146="sníž. přenesená",J146,0)</f>
        <v>0</v>
      </c>
      <c r="BI146" s="143">
        <f>IF(N146="nulová",J146,0)</f>
        <v>0</v>
      </c>
      <c r="BJ146" s="16" t="s">
        <v>85</v>
      </c>
      <c r="BK146" s="143">
        <f>ROUND(I146*H146,2)</f>
        <v>6316.8</v>
      </c>
      <c r="BL146" s="16" t="s">
        <v>169</v>
      </c>
      <c r="BM146" s="142" t="s">
        <v>329</v>
      </c>
    </row>
    <row r="147" spans="2:65" s="1" customFormat="1" ht="19.5">
      <c r="B147" s="31"/>
      <c r="D147" s="144" t="s">
        <v>171</v>
      </c>
      <c r="F147" s="145" t="s">
        <v>3870</v>
      </c>
      <c r="I147" s="146"/>
      <c r="L147" s="31"/>
      <c r="M147" s="147"/>
      <c r="T147" s="55"/>
      <c r="AT147" s="16" t="s">
        <v>171</v>
      </c>
      <c r="AU147" s="16" t="s">
        <v>87</v>
      </c>
    </row>
    <row r="148" spans="2:65" s="1" customFormat="1" ht="78" customHeight="1">
      <c r="B148" s="31"/>
      <c r="C148" s="131" t="s">
        <v>162</v>
      </c>
      <c r="D148" s="131" t="s">
        <v>164</v>
      </c>
      <c r="E148" s="132" t="s">
        <v>598</v>
      </c>
      <c r="F148" s="133" t="s">
        <v>4116</v>
      </c>
      <c r="G148" s="134" t="s">
        <v>167</v>
      </c>
      <c r="H148" s="135">
        <v>224</v>
      </c>
      <c r="I148" s="136">
        <v>21</v>
      </c>
      <c r="J148" s="137">
        <f>ROUND(I148*H148,2)</f>
        <v>4704</v>
      </c>
      <c r="K148" s="133" t="s">
        <v>1</v>
      </c>
      <c r="L148" s="31"/>
      <c r="M148" s="138" t="s">
        <v>1</v>
      </c>
      <c r="N148" s="139" t="s">
        <v>42</v>
      </c>
      <c r="P148" s="140">
        <f>O148*H148</f>
        <v>0</v>
      </c>
      <c r="Q148" s="140">
        <v>0</v>
      </c>
      <c r="R148" s="140">
        <f>Q148*H148</f>
        <v>0</v>
      </c>
      <c r="S148" s="140">
        <v>0</v>
      </c>
      <c r="T148" s="141">
        <f>S148*H148</f>
        <v>0</v>
      </c>
      <c r="AR148" s="142" t="s">
        <v>169</v>
      </c>
      <c r="AT148" s="142" t="s">
        <v>164</v>
      </c>
      <c r="AU148" s="142" t="s">
        <v>87</v>
      </c>
      <c r="AY148" s="16" t="s">
        <v>161</v>
      </c>
      <c r="BE148" s="143">
        <f>IF(N148="základní",J148,0)</f>
        <v>4704</v>
      </c>
      <c r="BF148" s="143">
        <f>IF(N148="snížená",J148,0)</f>
        <v>0</v>
      </c>
      <c r="BG148" s="143">
        <f>IF(N148="zákl. přenesená",J148,0)</f>
        <v>0</v>
      </c>
      <c r="BH148" s="143">
        <f>IF(N148="sníž. přenesená",J148,0)</f>
        <v>0</v>
      </c>
      <c r="BI148" s="143">
        <f>IF(N148="nulová",J148,0)</f>
        <v>0</v>
      </c>
      <c r="BJ148" s="16" t="s">
        <v>85</v>
      </c>
      <c r="BK148" s="143">
        <f>ROUND(I148*H148,2)</f>
        <v>4704</v>
      </c>
      <c r="BL148" s="16" t="s">
        <v>169</v>
      </c>
      <c r="BM148" s="142" t="s">
        <v>378</v>
      </c>
    </row>
    <row r="149" spans="2:65" s="1" customFormat="1" ht="19.5">
      <c r="B149" s="31"/>
      <c r="D149" s="144" t="s">
        <v>171</v>
      </c>
      <c r="F149" s="145" t="s">
        <v>3870</v>
      </c>
      <c r="I149" s="146"/>
      <c r="L149" s="31"/>
      <c r="M149" s="147"/>
      <c r="T149" s="55"/>
      <c r="AT149" s="16" t="s">
        <v>171</v>
      </c>
      <c r="AU149" s="16" t="s">
        <v>87</v>
      </c>
    </row>
    <row r="150" spans="2:65" s="1" customFormat="1" ht="16.5" customHeight="1">
      <c r="B150" s="31"/>
      <c r="C150" s="131" t="s">
        <v>213</v>
      </c>
      <c r="D150" s="131" t="s">
        <v>164</v>
      </c>
      <c r="E150" s="132" t="s">
        <v>3685</v>
      </c>
      <c r="F150" s="133" t="s">
        <v>3686</v>
      </c>
      <c r="G150" s="134" t="s">
        <v>167</v>
      </c>
      <c r="H150" s="135">
        <v>22.4</v>
      </c>
      <c r="I150" s="136">
        <v>20.8</v>
      </c>
      <c r="J150" s="137">
        <f>ROUND(I150*H150,2)</f>
        <v>465.92</v>
      </c>
      <c r="K150" s="133" t="s">
        <v>1</v>
      </c>
      <c r="L150" s="31"/>
      <c r="M150" s="138" t="s">
        <v>1</v>
      </c>
      <c r="N150" s="139" t="s">
        <v>42</v>
      </c>
      <c r="P150" s="140">
        <f>O150*H150</f>
        <v>0</v>
      </c>
      <c r="Q150" s="140">
        <v>0</v>
      </c>
      <c r="R150" s="140">
        <f>Q150*H150</f>
        <v>0</v>
      </c>
      <c r="S150" s="140">
        <v>0</v>
      </c>
      <c r="T150" s="141">
        <f>S150*H150</f>
        <v>0</v>
      </c>
      <c r="AR150" s="142" t="s">
        <v>169</v>
      </c>
      <c r="AT150" s="142" t="s">
        <v>164</v>
      </c>
      <c r="AU150" s="142" t="s">
        <v>87</v>
      </c>
      <c r="AY150" s="16" t="s">
        <v>161</v>
      </c>
      <c r="BE150" s="143">
        <f>IF(N150="základní",J150,0)</f>
        <v>465.92</v>
      </c>
      <c r="BF150" s="143">
        <f>IF(N150="snížená",J150,0)</f>
        <v>0</v>
      </c>
      <c r="BG150" s="143">
        <f>IF(N150="zákl. přenesená",J150,0)</f>
        <v>0</v>
      </c>
      <c r="BH150" s="143">
        <f>IF(N150="sníž. přenesená",J150,0)</f>
        <v>0</v>
      </c>
      <c r="BI150" s="143">
        <f>IF(N150="nulová",J150,0)</f>
        <v>0</v>
      </c>
      <c r="BJ150" s="16" t="s">
        <v>85</v>
      </c>
      <c r="BK150" s="143">
        <f>ROUND(I150*H150,2)</f>
        <v>465.92</v>
      </c>
      <c r="BL150" s="16" t="s">
        <v>169</v>
      </c>
      <c r="BM150" s="142" t="s">
        <v>403</v>
      </c>
    </row>
    <row r="151" spans="2:65" s="1" customFormat="1" ht="19.5">
      <c r="B151" s="31"/>
      <c r="D151" s="144" t="s">
        <v>171</v>
      </c>
      <c r="F151" s="145" t="s">
        <v>3870</v>
      </c>
      <c r="I151" s="146"/>
      <c r="L151" s="31"/>
      <c r="M151" s="147"/>
      <c r="T151" s="55"/>
      <c r="AT151" s="16" t="s">
        <v>171</v>
      </c>
      <c r="AU151" s="16" t="s">
        <v>87</v>
      </c>
    </row>
    <row r="152" spans="2:65" s="1" customFormat="1" ht="55.5" customHeight="1">
      <c r="B152" s="31"/>
      <c r="C152" s="131" t="s">
        <v>220</v>
      </c>
      <c r="D152" s="131" t="s">
        <v>164</v>
      </c>
      <c r="E152" s="132" t="s">
        <v>3887</v>
      </c>
      <c r="F152" s="133" t="s">
        <v>4117</v>
      </c>
      <c r="G152" s="134" t="s">
        <v>352</v>
      </c>
      <c r="H152" s="135">
        <v>40.32</v>
      </c>
      <c r="I152" s="136">
        <v>250</v>
      </c>
      <c r="J152" s="137">
        <f>ROUND(I152*H152,2)</f>
        <v>10080</v>
      </c>
      <c r="K152" s="133" t="s">
        <v>1</v>
      </c>
      <c r="L152" s="31"/>
      <c r="M152" s="138" t="s">
        <v>1</v>
      </c>
      <c r="N152" s="139" t="s">
        <v>42</v>
      </c>
      <c r="P152" s="140">
        <f>O152*H152</f>
        <v>0</v>
      </c>
      <c r="Q152" s="140">
        <v>0</v>
      </c>
      <c r="R152" s="140">
        <f>Q152*H152</f>
        <v>0</v>
      </c>
      <c r="S152" s="140">
        <v>0</v>
      </c>
      <c r="T152" s="141">
        <f>S152*H152</f>
        <v>0</v>
      </c>
      <c r="AR152" s="142" t="s">
        <v>169</v>
      </c>
      <c r="AT152" s="142" t="s">
        <v>164</v>
      </c>
      <c r="AU152" s="142" t="s">
        <v>87</v>
      </c>
      <c r="AY152" s="16" t="s">
        <v>161</v>
      </c>
      <c r="BE152" s="143">
        <f>IF(N152="základní",J152,0)</f>
        <v>10080</v>
      </c>
      <c r="BF152" s="143">
        <f>IF(N152="snížená",J152,0)</f>
        <v>0</v>
      </c>
      <c r="BG152" s="143">
        <f>IF(N152="zákl. přenesená",J152,0)</f>
        <v>0</v>
      </c>
      <c r="BH152" s="143">
        <f>IF(N152="sníž. přenesená",J152,0)</f>
        <v>0</v>
      </c>
      <c r="BI152" s="143">
        <f>IF(N152="nulová",J152,0)</f>
        <v>0</v>
      </c>
      <c r="BJ152" s="16" t="s">
        <v>85</v>
      </c>
      <c r="BK152" s="143">
        <f>ROUND(I152*H152,2)</f>
        <v>10080</v>
      </c>
      <c r="BL152" s="16" t="s">
        <v>169</v>
      </c>
      <c r="BM152" s="142" t="s">
        <v>414</v>
      </c>
    </row>
    <row r="153" spans="2:65" s="1" customFormat="1" ht="19.5">
      <c r="B153" s="31"/>
      <c r="D153" s="144" t="s">
        <v>171</v>
      </c>
      <c r="F153" s="145" t="s">
        <v>3870</v>
      </c>
      <c r="I153" s="146"/>
      <c r="L153" s="31"/>
      <c r="M153" s="147"/>
      <c r="T153" s="55"/>
      <c r="AT153" s="16" t="s">
        <v>171</v>
      </c>
      <c r="AU153" s="16" t="s">
        <v>87</v>
      </c>
    </row>
    <row r="154" spans="2:65" s="1" customFormat="1" ht="55.5" customHeight="1">
      <c r="B154" s="31"/>
      <c r="C154" s="131" t="s">
        <v>225</v>
      </c>
      <c r="D154" s="131" t="s">
        <v>164</v>
      </c>
      <c r="E154" s="132" t="s">
        <v>3889</v>
      </c>
      <c r="F154" s="133" t="s">
        <v>4118</v>
      </c>
      <c r="G154" s="134" t="s">
        <v>167</v>
      </c>
      <c r="H154" s="135">
        <v>29.4</v>
      </c>
      <c r="I154" s="136">
        <v>156</v>
      </c>
      <c r="J154" s="137">
        <f>ROUND(I154*H154,2)</f>
        <v>4586.3999999999996</v>
      </c>
      <c r="K154" s="133" t="s">
        <v>1</v>
      </c>
      <c r="L154" s="31"/>
      <c r="M154" s="138" t="s">
        <v>1</v>
      </c>
      <c r="N154" s="139" t="s">
        <v>42</v>
      </c>
      <c r="P154" s="140">
        <f>O154*H154</f>
        <v>0</v>
      </c>
      <c r="Q154" s="140">
        <v>0</v>
      </c>
      <c r="R154" s="140">
        <f>Q154*H154</f>
        <v>0</v>
      </c>
      <c r="S154" s="140">
        <v>0</v>
      </c>
      <c r="T154" s="141">
        <f>S154*H154</f>
        <v>0</v>
      </c>
      <c r="AR154" s="142" t="s">
        <v>169</v>
      </c>
      <c r="AT154" s="142" t="s">
        <v>164</v>
      </c>
      <c r="AU154" s="142" t="s">
        <v>87</v>
      </c>
      <c r="AY154" s="16" t="s">
        <v>161</v>
      </c>
      <c r="BE154" s="143">
        <f>IF(N154="základní",J154,0)</f>
        <v>4586.3999999999996</v>
      </c>
      <c r="BF154" s="143">
        <f>IF(N154="snížená",J154,0)</f>
        <v>0</v>
      </c>
      <c r="BG154" s="143">
        <f>IF(N154="zákl. přenesená",J154,0)</f>
        <v>0</v>
      </c>
      <c r="BH154" s="143">
        <f>IF(N154="sníž. přenesená",J154,0)</f>
        <v>0</v>
      </c>
      <c r="BI154" s="143">
        <f>IF(N154="nulová",J154,0)</f>
        <v>0</v>
      </c>
      <c r="BJ154" s="16" t="s">
        <v>85</v>
      </c>
      <c r="BK154" s="143">
        <f>ROUND(I154*H154,2)</f>
        <v>4586.3999999999996</v>
      </c>
      <c r="BL154" s="16" t="s">
        <v>169</v>
      </c>
      <c r="BM154" s="142" t="s">
        <v>434</v>
      </c>
    </row>
    <row r="155" spans="2:65" s="1" customFormat="1" ht="19.5">
      <c r="B155" s="31"/>
      <c r="D155" s="144" t="s">
        <v>171</v>
      </c>
      <c r="F155" s="145" t="s">
        <v>3870</v>
      </c>
      <c r="I155" s="146"/>
      <c r="L155" s="31"/>
      <c r="M155" s="147"/>
      <c r="T155" s="55"/>
      <c r="AT155" s="16" t="s">
        <v>171</v>
      </c>
      <c r="AU155" s="16" t="s">
        <v>87</v>
      </c>
    </row>
    <row r="156" spans="2:65" s="1" customFormat="1" ht="66.75" customHeight="1">
      <c r="B156" s="31"/>
      <c r="C156" s="131" t="s">
        <v>229</v>
      </c>
      <c r="D156" s="131" t="s">
        <v>164</v>
      </c>
      <c r="E156" s="132" t="s">
        <v>3893</v>
      </c>
      <c r="F156" s="133" t="s">
        <v>4119</v>
      </c>
      <c r="G156" s="134" t="s">
        <v>167</v>
      </c>
      <c r="H156" s="135">
        <v>6.9</v>
      </c>
      <c r="I156" s="136">
        <v>600</v>
      </c>
      <c r="J156" s="137">
        <f>ROUND(I156*H156,2)</f>
        <v>4140</v>
      </c>
      <c r="K156" s="133" t="s">
        <v>1</v>
      </c>
      <c r="L156" s="31"/>
      <c r="M156" s="138" t="s">
        <v>1</v>
      </c>
      <c r="N156" s="139" t="s">
        <v>42</v>
      </c>
      <c r="P156" s="140">
        <f>O156*H156</f>
        <v>0</v>
      </c>
      <c r="Q156" s="140">
        <v>0</v>
      </c>
      <c r="R156" s="140">
        <f>Q156*H156</f>
        <v>0</v>
      </c>
      <c r="S156" s="140">
        <v>0</v>
      </c>
      <c r="T156" s="141">
        <f>S156*H156</f>
        <v>0</v>
      </c>
      <c r="AR156" s="142" t="s">
        <v>169</v>
      </c>
      <c r="AT156" s="142" t="s">
        <v>164</v>
      </c>
      <c r="AU156" s="142" t="s">
        <v>87</v>
      </c>
      <c r="AY156" s="16" t="s">
        <v>161</v>
      </c>
      <c r="BE156" s="143">
        <f>IF(N156="základní",J156,0)</f>
        <v>4140</v>
      </c>
      <c r="BF156" s="143">
        <f>IF(N156="snížená",J156,0)</f>
        <v>0</v>
      </c>
      <c r="BG156" s="143">
        <f>IF(N156="zákl. přenesená",J156,0)</f>
        <v>0</v>
      </c>
      <c r="BH156" s="143">
        <f>IF(N156="sníž. přenesená",J156,0)</f>
        <v>0</v>
      </c>
      <c r="BI156" s="143">
        <f>IF(N156="nulová",J156,0)</f>
        <v>0</v>
      </c>
      <c r="BJ156" s="16" t="s">
        <v>85</v>
      </c>
      <c r="BK156" s="143">
        <f>ROUND(I156*H156,2)</f>
        <v>4140</v>
      </c>
      <c r="BL156" s="16" t="s">
        <v>169</v>
      </c>
      <c r="BM156" s="142" t="s">
        <v>466</v>
      </c>
    </row>
    <row r="157" spans="2:65" s="1" customFormat="1" ht="29.25">
      <c r="B157" s="31"/>
      <c r="D157" s="144" t="s">
        <v>171</v>
      </c>
      <c r="F157" s="145" t="s">
        <v>3895</v>
      </c>
      <c r="I157" s="146"/>
      <c r="L157" s="31"/>
      <c r="M157" s="147"/>
      <c r="T157" s="55"/>
      <c r="AT157" s="16" t="s">
        <v>171</v>
      </c>
      <c r="AU157" s="16" t="s">
        <v>87</v>
      </c>
    </row>
    <row r="158" spans="2:65" s="1" customFormat="1" ht="16.5" customHeight="1">
      <c r="B158" s="31"/>
      <c r="C158" s="173" t="s">
        <v>234</v>
      </c>
      <c r="D158" s="173" t="s">
        <v>614</v>
      </c>
      <c r="E158" s="174" t="s">
        <v>3896</v>
      </c>
      <c r="F158" s="175" t="s">
        <v>4012</v>
      </c>
      <c r="G158" s="176" t="s">
        <v>352</v>
      </c>
      <c r="H158" s="177">
        <v>13.8</v>
      </c>
      <c r="I158" s="136">
        <v>150</v>
      </c>
      <c r="J158" s="178">
        <f>ROUND(I158*H158,2)</f>
        <v>2070</v>
      </c>
      <c r="K158" s="175" t="s">
        <v>1</v>
      </c>
      <c r="L158" s="179"/>
      <c r="M158" s="180" t="s">
        <v>1</v>
      </c>
      <c r="N158" s="181" t="s">
        <v>42</v>
      </c>
      <c r="P158" s="140">
        <f>O158*H158</f>
        <v>0</v>
      </c>
      <c r="Q158" s="140">
        <v>0</v>
      </c>
      <c r="R158" s="140">
        <f>Q158*H158</f>
        <v>0</v>
      </c>
      <c r="S158" s="140">
        <v>0</v>
      </c>
      <c r="T158" s="141">
        <f>S158*H158</f>
        <v>0</v>
      </c>
      <c r="AR158" s="142" t="s">
        <v>204</v>
      </c>
      <c r="AT158" s="142" t="s">
        <v>614</v>
      </c>
      <c r="AU158" s="142" t="s">
        <v>87</v>
      </c>
      <c r="AY158" s="16" t="s">
        <v>161</v>
      </c>
      <c r="BE158" s="143">
        <f>IF(N158="základní",J158,0)</f>
        <v>2070</v>
      </c>
      <c r="BF158" s="143">
        <f>IF(N158="snížená",J158,0)</f>
        <v>0</v>
      </c>
      <c r="BG158" s="143">
        <f>IF(N158="zákl. přenesená",J158,0)</f>
        <v>0</v>
      </c>
      <c r="BH158" s="143">
        <f>IF(N158="sníž. přenesená",J158,0)</f>
        <v>0</v>
      </c>
      <c r="BI158" s="143">
        <f>IF(N158="nulová",J158,0)</f>
        <v>0</v>
      </c>
      <c r="BJ158" s="16" t="s">
        <v>85</v>
      </c>
      <c r="BK158" s="143">
        <f>ROUND(I158*H158,2)</f>
        <v>2070</v>
      </c>
      <c r="BL158" s="16" t="s">
        <v>169</v>
      </c>
      <c r="BM158" s="142" t="s">
        <v>765</v>
      </c>
    </row>
    <row r="159" spans="2:65" s="1" customFormat="1" ht="29.25">
      <c r="B159" s="31"/>
      <c r="D159" s="144" t="s">
        <v>171</v>
      </c>
      <c r="F159" s="145" t="s">
        <v>3898</v>
      </c>
      <c r="I159" s="146"/>
      <c r="L159" s="31"/>
      <c r="M159" s="147"/>
      <c r="T159" s="55"/>
      <c r="AT159" s="16" t="s">
        <v>171</v>
      </c>
      <c r="AU159" s="16" t="s">
        <v>87</v>
      </c>
    </row>
    <row r="160" spans="2:65" s="1" customFormat="1" ht="66.75" customHeight="1">
      <c r="B160" s="31"/>
      <c r="C160" s="131" t="s">
        <v>8</v>
      </c>
      <c r="D160" s="131" t="s">
        <v>164</v>
      </c>
      <c r="E160" s="132" t="s">
        <v>3899</v>
      </c>
      <c r="F160" s="133" t="s">
        <v>4120</v>
      </c>
      <c r="G160" s="134" t="s">
        <v>175</v>
      </c>
      <c r="H160" s="135">
        <v>21.25</v>
      </c>
      <c r="I160" s="136">
        <v>52.4</v>
      </c>
      <c r="J160" s="137">
        <f>ROUND(I160*H160,2)</f>
        <v>1113.5</v>
      </c>
      <c r="K160" s="133" t="s">
        <v>1</v>
      </c>
      <c r="L160" s="31"/>
      <c r="M160" s="138" t="s">
        <v>1</v>
      </c>
      <c r="N160" s="139" t="s">
        <v>42</v>
      </c>
      <c r="P160" s="140">
        <f>O160*H160</f>
        <v>0</v>
      </c>
      <c r="Q160" s="140">
        <v>0</v>
      </c>
      <c r="R160" s="140">
        <f>Q160*H160</f>
        <v>0</v>
      </c>
      <c r="S160" s="140">
        <v>0</v>
      </c>
      <c r="T160" s="141">
        <f>S160*H160</f>
        <v>0</v>
      </c>
      <c r="AR160" s="142" t="s">
        <v>169</v>
      </c>
      <c r="AT160" s="142" t="s">
        <v>164</v>
      </c>
      <c r="AU160" s="142" t="s">
        <v>87</v>
      </c>
      <c r="AY160" s="16" t="s">
        <v>161</v>
      </c>
      <c r="BE160" s="143">
        <f>IF(N160="základní",J160,0)</f>
        <v>1113.5</v>
      </c>
      <c r="BF160" s="143">
        <f>IF(N160="snížená",J160,0)</f>
        <v>0</v>
      </c>
      <c r="BG160" s="143">
        <f>IF(N160="zákl. přenesená",J160,0)</f>
        <v>0</v>
      </c>
      <c r="BH160" s="143">
        <f>IF(N160="sníž. přenesená",J160,0)</f>
        <v>0</v>
      </c>
      <c r="BI160" s="143">
        <f>IF(N160="nulová",J160,0)</f>
        <v>0</v>
      </c>
      <c r="BJ160" s="16" t="s">
        <v>85</v>
      </c>
      <c r="BK160" s="143">
        <f>ROUND(I160*H160,2)</f>
        <v>1113.5</v>
      </c>
      <c r="BL160" s="16" t="s">
        <v>169</v>
      </c>
      <c r="BM160" s="142" t="s">
        <v>784</v>
      </c>
    </row>
    <row r="161" spans="2:65" s="1" customFormat="1" ht="19.5">
      <c r="B161" s="31"/>
      <c r="D161" s="144" t="s">
        <v>171</v>
      </c>
      <c r="F161" s="145" t="s">
        <v>3870</v>
      </c>
      <c r="I161" s="146"/>
      <c r="L161" s="31"/>
      <c r="M161" s="147"/>
      <c r="T161" s="55"/>
      <c r="AT161" s="16" t="s">
        <v>171</v>
      </c>
      <c r="AU161" s="16" t="s">
        <v>87</v>
      </c>
    </row>
    <row r="162" spans="2:65" s="1" customFormat="1" ht="16.5" customHeight="1">
      <c r="B162" s="31"/>
      <c r="C162" s="131" t="s">
        <v>244</v>
      </c>
      <c r="D162" s="131" t="s">
        <v>164</v>
      </c>
      <c r="E162" s="132" t="s">
        <v>3963</v>
      </c>
      <c r="F162" s="133" t="s">
        <v>3964</v>
      </c>
      <c r="G162" s="134" t="s">
        <v>167</v>
      </c>
      <c r="H162" s="135">
        <v>29.4</v>
      </c>
      <c r="I162" s="136">
        <v>30</v>
      </c>
      <c r="J162" s="137">
        <f>ROUND(I162*H162,2)</f>
        <v>882</v>
      </c>
      <c r="K162" s="133" t="s">
        <v>1</v>
      </c>
      <c r="L162" s="31"/>
      <c r="M162" s="138" t="s">
        <v>1</v>
      </c>
      <c r="N162" s="139" t="s">
        <v>42</v>
      </c>
      <c r="P162" s="140">
        <f>O162*H162</f>
        <v>0</v>
      </c>
      <c r="Q162" s="140">
        <v>0</v>
      </c>
      <c r="R162" s="140">
        <f>Q162*H162</f>
        <v>0</v>
      </c>
      <c r="S162" s="140">
        <v>0</v>
      </c>
      <c r="T162" s="141">
        <f>S162*H162</f>
        <v>0</v>
      </c>
      <c r="AR162" s="142" t="s">
        <v>169</v>
      </c>
      <c r="AT162" s="142" t="s">
        <v>164</v>
      </c>
      <c r="AU162" s="142" t="s">
        <v>87</v>
      </c>
      <c r="AY162" s="16" t="s">
        <v>161</v>
      </c>
      <c r="BE162" s="143">
        <f>IF(N162="základní",J162,0)</f>
        <v>882</v>
      </c>
      <c r="BF162" s="143">
        <f>IF(N162="snížená",J162,0)</f>
        <v>0</v>
      </c>
      <c r="BG162" s="143">
        <f>IF(N162="zákl. přenesená",J162,0)</f>
        <v>0</v>
      </c>
      <c r="BH162" s="143">
        <f>IF(N162="sníž. přenesená",J162,0)</f>
        <v>0</v>
      </c>
      <c r="BI162" s="143">
        <f>IF(N162="nulová",J162,0)</f>
        <v>0</v>
      </c>
      <c r="BJ162" s="16" t="s">
        <v>85</v>
      </c>
      <c r="BK162" s="143">
        <f>ROUND(I162*H162,2)</f>
        <v>882</v>
      </c>
      <c r="BL162" s="16" t="s">
        <v>169</v>
      </c>
      <c r="BM162" s="142" t="s">
        <v>823</v>
      </c>
    </row>
    <row r="163" spans="2:65" s="1" customFormat="1" ht="19.5">
      <c r="B163" s="31"/>
      <c r="D163" s="144" t="s">
        <v>171</v>
      </c>
      <c r="F163" s="145" t="s">
        <v>3870</v>
      </c>
      <c r="I163" s="146"/>
      <c r="L163" s="31"/>
      <c r="M163" s="147"/>
      <c r="T163" s="55"/>
      <c r="AT163" s="16" t="s">
        <v>171</v>
      </c>
      <c r="AU163" s="16" t="s">
        <v>87</v>
      </c>
    </row>
    <row r="164" spans="2:65" s="11" customFormat="1" ht="22.9" customHeight="1">
      <c r="B164" s="119"/>
      <c r="D164" s="120" t="s">
        <v>76</v>
      </c>
      <c r="E164" s="129" t="s">
        <v>87</v>
      </c>
      <c r="F164" s="129" t="s">
        <v>644</v>
      </c>
      <c r="I164" s="122"/>
      <c r="J164" s="130">
        <f>BK164</f>
        <v>1116.22</v>
      </c>
      <c r="L164" s="119"/>
      <c r="M164" s="124"/>
      <c r="P164" s="125">
        <f>SUM(P165:P166)</f>
        <v>0</v>
      </c>
      <c r="R164" s="125">
        <f>SUM(R165:R166)</f>
        <v>0</v>
      </c>
      <c r="T164" s="126">
        <f>SUM(T165:T166)</f>
        <v>0</v>
      </c>
      <c r="AR164" s="120" t="s">
        <v>85</v>
      </c>
      <c r="AT164" s="127" t="s">
        <v>76</v>
      </c>
      <c r="AU164" s="127" t="s">
        <v>85</v>
      </c>
      <c r="AY164" s="120" t="s">
        <v>161</v>
      </c>
      <c r="BK164" s="128">
        <f>SUM(BK165:BK166)</f>
        <v>1116.22</v>
      </c>
    </row>
    <row r="165" spans="2:65" s="1" customFormat="1" ht="33" customHeight="1">
      <c r="B165" s="31"/>
      <c r="C165" s="131" t="s">
        <v>249</v>
      </c>
      <c r="D165" s="131" t="s">
        <v>164</v>
      </c>
      <c r="E165" s="132" t="s">
        <v>4019</v>
      </c>
      <c r="F165" s="133" t="s">
        <v>4121</v>
      </c>
      <c r="G165" s="134" t="s">
        <v>167</v>
      </c>
      <c r="H165" s="135">
        <v>0.93799999999999994</v>
      </c>
      <c r="I165" s="136">
        <v>1190</v>
      </c>
      <c r="J165" s="137">
        <f>ROUND(I165*H165,2)</f>
        <v>1116.22</v>
      </c>
      <c r="K165" s="133" t="s">
        <v>1</v>
      </c>
      <c r="L165" s="31"/>
      <c r="M165" s="138" t="s">
        <v>1</v>
      </c>
      <c r="N165" s="139" t="s">
        <v>42</v>
      </c>
      <c r="P165" s="140">
        <f>O165*H165</f>
        <v>0</v>
      </c>
      <c r="Q165" s="140">
        <v>0</v>
      </c>
      <c r="R165" s="140">
        <f>Q165*H165</f>
        <v>0</v>
      </c>
      <c r="S165" s="140">
        <v>0</v>
      </c>
      <c r="T165" s="141">
        <f>S165*H165</f>
        <v>0</v>
      </c>
      <c r="AR165" s="142" t="s">
        <v>169</v>
      </c>
      <c r="AT165" s="142" t="s">
        <v>164</v>
      </c>
      <c r="AU165" s="142" t="s">
        <v>87</v>
      </c>
      <c r="AY165" s="16" t="s">
        <v>161</v>
      </c>
      <c r="BE165" s="143">
        <f>IF(N165="základní",J165,0)</f>
        <v>1116.22</v>
      </c>
      <c r="BF165" s="143">
        <f>IF(N165="snížená",J165,0)</f>
        <v>0</v>
      </c>
      <c r="BG165" s="143">
        <f>IF(N165="zákl. přenesená",J165,0)</f>
        <v>0</v>
      </c>
      <c r="BH165" s="143">
        <f>IF(N165="sníž. přenesená",J165,0)</f>
        <v>0</v>
      </c>
      <c r="BI165" s="143">
        <f>IF(N165="nulová",J165,0)</f>
        <v>0</v>
      </c>
      <c r="BJ165" s="16" t="s">
        <v>85</v>
      </c>
      <c r="BK165" s="143">
        <f>ROUND(I165*H165,2)</f>
        <v>1116.22</v>
      </c>
      <c r="BL165" s="16" t="s">
        <v>169</v>
      </c>
      <c r="BM165" s="142" t="s">
        <v>833</v>
      </c>
    </row>
    <row r="166" spans="2:65" s="1" customFormat="1" ht="19.5">
      <c r="B166" s="31"/>
      <c r="D166" s="144" t="s">
        <v>171</v>
      </c>
      <c r="F166" s="145" t="s">
        <v>3870</v>
      </c>
      <c r="I166" s="146"/>
      <c r="L166" s="31"/>
      <c r="M166" s="147"/>
      <c r="T166" s="55"/>
      <c r="AT166" s="16" t="s">
        <v>171</v>
      </c>
      <c r="AU166" s="16" t="s">
        <v>87</v>
      </c>
    </row>
    <row r="167" spans="2:65" s="11" customFormat="1" ht="22.9" customHeight="1">
      <c r="B167" s="119"/>
      <c r="D167" s="120" t="s">
        <v>76</v>
      </c>
      <c r="E167" s="129" t="s">
        <v>181</v>
      </c>
      <c r="F167" s="129" t="s">
        <v>671</v>
      </c>
      <c r="I167" s="122"/>
      <c r="J167" s="130">
        <f>BK167</f>
        <v>105714</v>
      </c>
      <c r="L167" s="119"/>
      <c r="M167" s="124"/>
      <c r="P167" s="125">
        <f>SUM(P168:P171)</f>
        <v>0</v>
      </c>
      <c r="R167" s="125">
        <f>SUM(R168:R171)</f>
        <v>0</v>
      </c>
      <c r="T167" s="126">
        <f>SUM(T168:T171)</f>
        <v>0</v>
      </c>
      <c r="AR167" s="120" t="s">
        <v>85</v>
      </c>
      <c r="AT167" s="127" t="s">
        <v>76</v>
      </c>
      <c r="AU167" s="127" t="s">
        <v>85</v>
      </c>
      <c r="AY167" s="120" t="s">
        <v>161</v>
      </c>
      <c r="BK167" s="128">
        <f>SUM(BK168:BK171)</f>
        <v>105714</v>
      </c>
    </row>
    <row r="168" spans="2:65" s="1" customFormat="1" ht="21.75" customHeight="1">
      <c r="B168" s="31"/>
      <c r="C168" s="131" t="s">
        <v>255</v>
      </c>
      <c r="D168" s="131" t="s">
        <v>164</v>
      </c>
      <c r="E168" s="132" t="s">
        <v>4021</v>
      </c>
      <c r="F168" s="133" t="s">
        <v>4022</v>
      </c>
      <c r="G168" s="134" t="s">
        <v>207</v>
      </c>
      <c r="H168" s="135">
        <v>15</v>
      </c>
      <c r="I168" s="136">
        <v>47.6</v>
      </c>
      <c r="J168" s="137">
        <f>ROUND(I168*H168,2)</f>
        <v>714</v>
      </c>
      <c r="K168" s="133" t="s">
        <v>1</v>
      </c>
      <c r="L168" s="31"/>
      <c r="M168" s="138" t="s">
        <v>1</v>
      </c>
      <c r="N168" s="139" t="s">
        <v>42</v>
      </c>
      <c r="P168" s="140">
        <f>O168*H168</f>
        <v>0</v>
      </c>
      <c r="Q168" s="140">
        <v>0</v>
      </c>
      <c r="R168" s="140">
        <f>Q168*H168</f>
        <v>0</v>
      </c>
      <c r="S168" s="140">
        <v>0</v>
      </c>
      <c r="T168" s="141">
        <f>S168*H168</f>
        <v>0</v>
      </c>
      <c r="AR168" s="142" t="s">
        <v>169</v>
      </c>
      <c r="AT168" s="142" t="s">
        <v>164</v>
      </c>
      <c r="AU168" s="142" t="s">
        <v>87</v>
      </c>
      <c r="AY168" s="16" t="s">
        <v>161</v>
      </c>
      <c r="BE168" s="143">
        <f>IF(N168="základní",J168,0)</f>
        <v>714</v>
      </c>
      <c r="BF168" s="143">
        <f>IF(N168="snížená",J168,0)</f>
        <v>0</v>
      </c>
      <c r="BG168" s="143">
        <f>IF(N168="zákl. přenesená",J168,0)</f>
        <v>0</v>
      </c>
      <c r="BH168" s="143">
        <f>IF(N168="sníž. přenesená",J168,0)</f>
        <v>0</v>
      </c>
      <c r="BI168" s="143">
        <f>IF(N168="nulová",J168,0)</f>
        <v>0</v>
      </c>
      <c r="BJ168" s="16" t="s">
        <v>85</v>
      </c>
      <c r="BK168" s="143">
        <f>ROUND(I168*H168,2)</f>
        <v>714</v>
      </c>
      <c r="BL168" s="16" t="s">
        <v>169</v>
      </c>
      <c r="BM168" s="142" t="s">
        <v>874</v>
      </c>
    </row>
    <row r="169" spans="2:65" s="1" customFormat="1" ht="19.5">
      <c r="B169" s="31"/>
      <c r="D169" s="144" t="s">
        <v>171</v>
      </c>
      <c r="F169" s="145" t="s">
        <v>3870</v>
      </c>
      <c r="I169" s="146"/>
      <c r="L169" s="31"/>
      <c r="M169" s="147"/>
      <c r="T169" s="55"/>
      <c r="AT169" s="16" t="s">
        <v>171</v>
      </c>
      <c r="AU169" s="16" t="s">
        <v>87</v>
      </c>
    </row>
    <row r="170" spans="2:65" s="1" customFormat="1" ht="44.25" customHeight="1">
      <c r="B170" s="31"/>
      <c r="C170" s="131" t="s">
        <v>260</v>
      </c>
      <c r="D170" s="131" t="s">
        <v>164</v>
      </c>
      <c r="E170" s="132" t="s">
        <v>4122</v>
      </c>
      <c r="F170" s="133" t="s">
        <v>4123</v>
      </c>
      <c r="G170" s="134" t="s">
        <v>3926</v>
      </c>
      <c r="H170" s="135">
        <v>1</v>
      </c>
      <c r="I170" s="136">
        <v>105000</v>
      </c>
      <c r="J170" s="137">
        <f>ROUND(I170*H170,2)</f>
        <v>105000</v>
      </c>
      <c r="K170" s="133" t="s">
        <v>1</v>
      </c>
      <c r="L170" s="31"/>
      <c r="M170" s="138" t="s">
        <v>1</v>
      </c>
      <c r="N170" s="139" t="s">
        <v>42</v>
      </c>
      <c r="P170" s="140">
        <f>O170*H170</f>
        <v>0</v>
      </c>
      <c r="Q170" s="140">
        <v>0</v>
      </c>
      <c r="R170" s="140">
        <f>Q170*H170</f>
        <v>0</v>
      </c>
      <c r="S170" s="140">
        <v>0</v>
      </c>
      <c r="T170" s="141">
        <f>S170*H170</f>
        <v>0</v>
      </c>
      <c r="AR170" s="142" t="s">
        <v>169</v>
      </c>
      <c r="AT170" s="142" t="s">
        <v>164</v>
      </c>
      <c r="AU170" s="142" t="s">
        <v>87</v>
      </c>
      <c r="AY170" s="16" t="s">
        <v>161</v>
      </c>
      <c r="BE170" s="143">
        <f>IF(N170="základní",J170,0)</f>
        <v>105000</v>
      </c>
      <c r="BF170" s="143">
        <f>IF(N170="snížená",J170,0)</f>
        <v>0</v>
      </c>
      <c r="BG170" s="143">
        <f>IF(N170="zákl. přenesená",J170,0)</f>
        <v>0</v>
      </c>
      <c r="BH170" s="143">
        <f>IF(N170="sníž. přenesená",J170,0)</f>
        <v>0</v>
      </c>
      <c r="BI170" s="143">
        <f>IF(N170="nulová",J170,0)</f>
        <v>0</v>
      </c>
      <c r="BJ170" s="16" t="s">
        <v>85</v>
      </c>
      <c r="BK170" s="143">
        <f>ROUND(I170*H170,2)</f>
        <v>105000</v>
      </c>
      <c r="BL170" s="16" t="s">
        <v>169</v>
      </c>
      <c r="BM170" s="142" t="s">
        <v>885</v>
      </c>
    </row>
    <row r="171" spans="2:65" s="1" customFormat="1" ht="136.5">
      <c r="B171" s="31"/>
      <c r="D171" s="144" t="s">
        <v>171</v>
      </c>
      <c r="F171" s="145" t="s">
        <v>4124</v>
      </c>
      <c r="I171" s="146"/>
      <c r="L171" s="31"/>
      <c r="M171" s="147"/>
      <c r="T171" s="55"/>
      <c r="AT171" s="16" t="s">
        <v>171</v>
      </c>
      <c r="AU171" s="16" t="s">
        <v>87</v>
      </c>
    </row>
    <row r="172" spans="2:65" s="11" customFormat="1" ht="22.9" customHeight="1">
      <c r="B172" s="119"/>
      <c r="D172" s="120" t="s">
        <v>76</v>
      </c>
      <c r="E172" s="129" t="s">
        <v>169</v>
      </c>
      <c r="F172" s="129" t="s">
        <v>839</v>
      </c>
      <c r="I172" s="122"/>
      <c r="J172" s="130">
        <f>BK172</f>
        <v>5342.5</v>
      </c>
      <c r="L172" s="119"/>
      <c r="M172" s="124"/>
      <c r="P172" s="125">
        <f>SUM(P173:P176)</f>
        <v>0</v>
      </c>
      <c r="R172" s="125">
        <f>SUM(R173:R176)</f>
        <v>0</v>
      </c>
      <c r="T172" s="126">
        <f>SUM(T173:T176)</f>
        <v>0</v>
      </c>
      <c r="AR172" s="120" t="s">
        <v>85</v>
      </c>
      <c r="AT172" s="127" t="s">
        <v>76</v>
      </c>
      <c r="AU172" s="127" t="s">
        <v>85</v>
      </c>
      <c r="AY172" s="120" t="s">
        <v>161</v>
      </c>
      <c r="BK172" s="128">
        <f>SUM(BK173:BK176)</f>
        <v>5342.5</v>
      </c>
    </row>
    <row r="173" spans="2:65" s="1" customFormat="1" ht="24.2" customHeight="1">
      <c r="B173" s="31"/>
      <c r="C173" s="131" t="s">
        <v>264</v>
      </c>
      <c r="D173" s="131" t="s">
        <v>164</v>
      </c>
      <c r="E173" s="132" t="s">
        <v>4023</v>
      </c>
      <c r="F173" s="133" t="s">
        <v>4125</v>
      </c>
      <c r="G173" s="134" t="s">
        <v>175</v>
      </c>
      <c r="H173" s="135">
        <v>6.25</v>
      </c>
      <c r="I173" s="136">
        <v>442</v>
      </c>
      <c r="J173" s="137">
        <f>ROUND(I173*H173,2)</f>
        <v>2762.5</v>
      </c>
      <c r="K173" s="133" t="s">
        <v>1</v>
      </c>
      <c r="L173" s="31"/>
      <c r="M173" s="138" t="s">
        <v>1</v>
      </c>
      <c r="N173" s="139" t="s">
        <v>42</v>
      </c>
      <c r="P173" s="140">
        <f>O173*H173</f>
        <v>0</v>
      </c>
      <c r="Q173" s="140">
        <v>0</v>
      </c>
      <c r="R173" s="140">
        <f>Q173*H173</f>
        <v>0</v>
      </c>
      <c r="S173" s="140">
        <v>0</v>
      </c>
      <c r="T173" s="141">
        <f>S173*H173</f>
        <v>0</v>
      </c>
      <c r="AR173" s="142" t="s">
        <v>169</v>
      </c>
      <c r="AT173" s="142" t="s">
        <v>164</v>
      </c>
      <c r="AU173" s="142" t="s">
        <v>87</v>
      </c>
      <c r="AY173" s="16" t="s">
        <v>161</v>
      </c>
      <c r="BE173" s="143">
        <f>IF(N173="základní",J173,0)</f>
        <v>2762.5</v>
      </c>
      <c r="BF173" s="143">
        <f>IF(N173="snížená",J173,0)</f>
        <v>0</v>
      </c>
      <c r="BG173" s="143">
        <f>IF(N173="zákl. přenesená",J173,0)</f>
        <v>0</v>
      </c>
      <c r="BH173" s="143">
        <f>IF(N173="sníž. přenesená",J173,0)</f>
        <v>0</v>
      </c>
      <c r="BI173" s="143">
        <f>IF(N173="nulová",J173,0)</f>
        <v>0</v>
      </c>
      <c r="BJ173" s="16" t="s">
        <v>85</v>
      </c>
      <c r="BK173" s="143">
        <f>ROUND(I173*H173,2)</f>
        <v>2762.5</v>
      </c>
      <c r="BL173" s="16" t="s">
        <v>169</v>
      </c>
      <c r="BM173" s="142" t="s">
        <v>915</v>
      </c>
    </row>
    <row r="174" spans="2:65" s="1" customFormat="1" ht="19.5">
      <c r="B174" s="31"/>
      <c r="D174" s="144" t="s">
        <v>171</v>
      </c>
      <c r="F174" s="145" t="s">
        <v>3870</v>
      </c>
      <c r="I174" s="146"/>
      <c r="L174" s="31"/>
      <c r="M174" s="147"/>
      <c r="T174" s="55"/>
      <c r="AT174" s="16" t="s">
        <v>171</v>
      </c>
      <c r="AU174" s="16" t="s">
        <v>87</v>
      </c>
    </row>
    <row r="175" spans="2:65" s="1" customFormat="1" ht="33" customHeight="1">
      <c r="B175" s="31"/>
      <c r="C175" s="131" t="s">
        <v>7</v>
      </c>
      <c r="D175" s="131" t="s">
        <v>164</v>
      </c>
      <c r="E175" s="132" t="s">
        <v>3905</v>
      </c>
      <c r="F175" s="133" t="s">
        <v>4126</v>
      </c>
      <c r="G175" s="134" t="s">
        <v>167</v>
      </c>
      <c r="H175" s="135">
        <v>1.5</v>
      </c>
      <c r="I175" s="136">
        <v>1720</v>
      </c>
      <c r="J175" s="137">
        <f>ROUND(I175*H175,2)</f>
        <v>2580</v>
      </c>
      <c r="K175" s="133" t="s">
        <v>1</v>
      </c>
      <c r="L175" s="31"/>
      <c r="M175" s="138" t="s">
        <v>1</v>
      </c>
      <c r="N175" s="139" t="s">
        <v>42</v>
      </c>
      <c r="P175" s="140">
        <f>O175*H175</f>
        <v>0</v>
      </c>
      <c r="Q175" s="140">
        <v>0</v>
      </c>
      <c r="R175" s="140">
        <f>Q175*H175</f>
        <v>0</v>
      </c>
      <c r="S175" s="140">
        <v>0</v>
      </c>
      <c r="T175" s="141">
        <f>S175*H175</f>
        <v>0</v>
      </c>
      <c r="AR175" s="142" t="s">
        <v>169</v>
      </c>
      <c r="AT175" s="142" t="s">
        <v>164</v>
      </c>
      <c r="AU175" s="142" t="s">
        <v>87</v>
      </c>
      <c r="AY175" s="16" t="s">
        <v>161</v>
      </c>
      <c r="BE175" s="143">
        <f>IF(N175="základní",J175,0)</f>
        <v>2580</v>
      </c>
      <c r="BF175" s="143">
        <f>IF(N175="snížená",J175,0)</f>
        <v>0</v>
      </c>
      <c r="BG175" s="143">
        <f>IF(N175="zákl. přenesená",J175,0)</f>
        <v>0</v>
      </c>
      <c r="BH175" s="143">
        <f>IF(N175="sníž. přenesená",J175,0)</f>
        <v>0</v>
      </c>
      <c r="BI175" s="143">
        <f>IF(N175="nulová",J175,0)</f>
        <v>0</v>
      </c>
      <c r="BJ175" s="16" t="s">
        <v>85</v>
      </c>
      <c r="BK175" s="143">
        <f>ROUND(I175*H175,2)</f>
        <v>2580</v>
      </c>
      <c r="BL175" s="16" t="s">
        <v>169</v>
      </c>
      <c r="BM175" s="142" t="s">
        <v>948</v>
      </c>
    </row>
    <row r="176" spans="2:65" s="1" customFormat="1" ht="19.5">
      <c r="B176" s="31"/>
      <c r="D176" s="144" t="s">
        <v>171</v>
      </c>
      <c r="F176" s="145" t="s">
        <v>3870</v>
      </c>
      <c r="I176" s="146"/>
      <c r="L176" s="31"/>
      <c r="M176" s="147"/>
      <c r="T176" s="55"/>
      <c r="AT176" s="16" t="s">
        <v>171</v>
      </c>
      <c r="AU176" s="16" t="s">
        <v>87</v>
      </c>
    </row>
    <row r="177" spans="2:65" s="11" customFormat="1" ht="22.9" customHeight="1">
      <c r="B177" s="119"/>
      <c r="D177" s="120" t="s">
        <v>76</v>
      </c>
      <c r="E177" s="129" t="s">
        <v>190</v>
      </c>
      <c r="F177" s="129" t="s">
        <v>4026</v>
      </c>
      <c r="I177" s="122"/>
      <c r="J177" s="130">
        <f>BK177</f>
        <v>19800</v>
      </c>
      <c r="L177" s="119"/>
      <c r="M177" s="124"/>
      <c r="P177" s="125">
        <f>SUM(P178:P181)</f>
        <v>0</v>
      </c>
      <c r="R177" s="125">
        <f>SUM(R178:R181)</f>
        <v>0</v>
      </c>
      <c r="T177" s="126">
        <f>SUM(T178:T181)</f>
        <v>0</v>
      </c>
      <c r="AR177" s="120" t="s">
        <v>85</v>
      </c>
      <c r="AT177" s="127" t="s">
        <v>76</v>
      </c>
      <c r="AU177" s="127" t="s">
        <v>85</v>
      </c>
      <c r="AY177" s="120" t="s">
        <v>161</v>
      </c>
      <c r="BK177" s="128">
        <f>SUM(BK178:BK181)</f>
        <v>19800</v>
      </c>
    </row>
    <row r="178" spans="2:65" s="1" customFormat="1" ht="55.5" customHeight="1">
      <c r="B178" s="31"/>
      <c r="C178" s="131" t="s">
        <v>274</v>
      </c>
      <c r="D178" s="131" t="s">
        <v>164</v>
      </c>
      <c r="E178" s="132" t="s">
        <v>3907</v>
      </c>
      <c r="F178" s="133" t="s">
        <v>4127</v>
      </c>
      <c r="G178" s="134" t="s">
        <v>207</v>
      </c>
      <c r="H178" s="135">
        <v>3</v>
      </c>
      <c r="I178" s="136">
        <v>3880</v>
      </c>
      <c r="J178" s="137">
        <f>ROUND(I178*H178,2)</f>
        <v>11640</v>
      </c>
      <c r="K178" s="133" t="s">
        <v>1</v>
      </c>
      <c r="L178" s="31"/>
      <c r="M178" s="138" t="s">
        <v>1</v>
      </c>
      <c r="N178" s="139" t="s">
        <v>42</v>
      </c>
      <c r="P178" s="140">
        <f>O178*H178</f>
        <v>0</v>
      </c>
      <c r="Q178" s="140">
        <v>0</v>
      </c>
      <c r="R178" s="140">
        <f>Q178*H178</f>
        <v>0</v>
      </c>
      <c r="S178" s="140">
        <v>0</v>
      </c>
      <c r="T178" s="141">
        <f>S178*H178</f>
        <v>0</v>
      </c>
      <c r="AR178" s="142" t="s">
        <v>169</v>
      </c>
      <c r="AT178" s="142" t="s">
        <v>164</v>
      </c>
      <c r="AU178" s="142" t="s">
        <v>87</v>
      </c>
      <c r="AY178" s="16" t="s">
        <v>161</v>
      </c>
      <c r="BE178" s="143">
        <f>IF(N178="základní",J178,0)</f>
        <v>11640</v>
      </c>
      <c r="BF178" s="143">
        <f>IF(N178="snížená",J178,0)</f>
        <v>0</v>
      </c>
      <c r="BG178" s="143">
        <f>IF(N178="zákl. přenesená",J178,0)</f>
        <v>0</v>
      </c>
      <c r="BH178" s="143">
        <f>IF(N178="sníž. přenesená",J178,0)</f>
        <v>0</v>
      </c>
      <c r="BI178" s="143">
        <f>IF(N178="nulová",J178,0)</f>
        <v>0</v>
      </c>
      <c r="BJ178" s="16" t="s">
        <v>85</v>
      </c>
      <c r="BK178" s="143">
        <f>ROUND(I178*H178,2)</f>
        <v>11640</v>
      </c>
      <c r="BL178" s="16" t="s">
        <v>169</v>
      </c>
      <c r="BM178" s="142" t="s">
        <v>975</v>
      </c>
    </row>
    <row r="179" spans="2:65" s="1" customFormat="1" ht="39">
      <c r="B179" s="31"/>
      <c r="D179" s="144" t="s">
        <v>171</v>
      </c>
      <c r="F179" s="145" t="s">
        <v>3909</v>
      </c>
      <c r="I179" s="146"/>
      <c r="L179" s="31"/>
      <c r="M179" s="147"/>
      <c r="T179" s="55"/>
      <c r="AT179" s="16" t="s">
        <v>171</v>
      </c>
      <c r="AU179" s="16" t="s">
        <v>87</v>
      </c>
    </row>
    <row r="180" spans="2:65" s="1" customFormat="1" ht="66.75" customHeight="1">
      <c r="B180" s="31"/>
      <c r="C180" s="131" t="s">
        <v>278</v>
      </c>
      <c r="D180" s="131" t="s">
        <v>164</v>
      </c>
      <c r="E180" s="132" t="s">
        <v>3910</v>
      </c>
      <c r="F180" s="133" t="s">
        <v>4128</v>
      </c>
      <c r="G180" s="134" t="s">
        <v>207</v>
      </c>
      <c r="H180" s="135">
        <v>12</v>
      </c>
      <c r="I180" s="136">
        <v>680</v>
      </c>
      <c r="J180" s="137">
        <f>ROUND(I180*H180,2)</f>
        <v>8160</v>
      </c>
      <c r="K180" s="133" t="s">
        <v>1</v>
      </c>
      <c r="L180" s="31"/>
      <c r="M180" s="138" t="s">
        <v>1</v>
      </c>
      <c r="N180" s="139" t="s">
        <v>42</v>
      </c>
      <c r="P180" s="140">
        <f>O180*H180</f>
        <v>0</v>
      </c>
      <c r="Q180" s="140">
        <v>0</v>
      </c>
      <c r="R180" s="140">
        <f>Q180*H180</f>
        <v>0</v>
      </c>
      <c r="S180" s="140">
        <v>0</v>
      </c>
      <c r="T180" s="141">
        <f>S180*H180</f>
        <v>0</v>
      </c>
      <c r="AR180" s="142" t="s">
        <v>169</v>
      </c>
      <c r="AT180" s="142" t="s">
        <v>164</v>
      </c>
      <c r="AU180" s="142" t="s">
        <v>87</v>
      </c>
      <c r="AY180" s="16" t="s">
        <v>161</v>
      </c>
      <c r="BE180" s="143">
        <f>IF(N180="základní",J180,0)</f>
        <v>8160</v>
      </c>
      <c r="BF180" s="143">
        <f>IF(N180="snížená",J180,0)</f>
        <v>0</v>
      </c>
      <c r="BG180" s="143">
        <f>IF(N180="zákl. přenesená",J180,0)</f>
        <v>0</v>
      </c>
      <c r="BH180" s="143">
        <f>IF(N180="sníž. přenesená",J180,0)</f>
        <v>0</v>
      </c>
      <c r="BI180" s="143">
        <f>IF(N180="nulová",J180,0)</f>
        <v>0</v>
      </c>
      <c r="BJ180" s="16" t="s">
        <v>85</v>
      </c>
      <c r="BK180" s="143">
        <f>ROUND(I180*H180,2)</f>
        <v>8160</v>
      </c>
      <c r="BL180" s="16" t="s">
        <v>169</v>
      </c>
      <c r="BM180" s="142" t="s">
        <v>1006</v>
      </c>
    </row>
    <row r="181" spans="2:65" s="1" customFormat="1" ht="39">
      <c r="B181" s="31"/>
      <c r="D181" s="144" t="s">
        <v>171</v>
      </c>
      <c r="F181" s="145" t="s">
        <v>3909</v>
      </c>
      <c r="I181" s="146"/>
      <c r="L181" s="31"/>
      <c r="M181" s="147"/>
      <c r="T181" s="55"/>
      <c r="AT181" s="16" t="s">
        <v>171</v>
      </c>
      <c r="AU181" s="16" t="s">
        <v>87</v>
      </c>
    </row>
    <row r="182" spans="2:65" s="11" customFormat="1" ht="22.9" customHeight="1">
      <c r="B182" s="119"/>
      <c r="D182" s="120" t="s">
        <v>76</v>
      </c>
      <c r="E182" s="129" t="s">
        <v>195</v>
      </c>
      <c r="F182" s="129" t="s">
        <v>973</v>
      </c>
      <c r="I182" s="122"/>
      <c r="J182" s="130">
        <f>BK182</f>
        <v>1950</v>
      </c>
      <c r="L182" s="119"/>
      <c r="M182" s="124"/>
      <c r="P182" s="125">
        <f>SUM(P183:P184)</f>
        <v>0</v>
      </c>
      <c r="R182" s="125">
        <f>SUM(R183:R184)</f>
        <v>0</v>
      </c>
      <c r="T182" s="126">
        <f>SUM(T183:T184)</f>
        <v>0</v>
      </c>
      <c r="AR182" s="120" t="s">
        <v>85</v>
      </c>
      <c r="AT182" s="127" t="s">
        <v>76</v>
      </c>
      <c r="AU182" s="127" t="s">
        <v>85</v>
      </c>
      <c r="AY182" s="120" t="s">
        <v>161</v>
      </c>
      <c r="BK182" s="128">
        <f>SUM(BK183:BK184)</f>
        <v>1950</v>
      </c>
    </row>
    <row r="183" spans="2:65" s="1" customFormat="1" ht="33" customHeight="1">
      <c r="B183" s="31"/>
      <c r="C183" s="131" t="s">
        <v>282</v>
      </c>
      <c r="D183" s="131" t="s">
        <v>164</v>
      </c>
      <c r="E183" s="132" t="s">
        <v>1136</v>
      </c>
      <c r="F183" s="133" t="s">
        <v>4129</v>
      </c>
      <c r="G183" s="134" t="s">
        <v>352</v>
      </c>
      <c r="H183" s="135">
        <v>3.9E-2</v>
      </c>
      <c r="I183" s="136">
        <v>50000</v>
      </c>
      <c r="J183" s="137">
        <f>ROUND(I183*H183,2)</f>
        <v>1950</v>
      </c>
      <c r="K183" s="133" t="s">
        <v>1</v>
      </c>
      <c r="L183" s="31"/>
      <c r="M183" s="138" t="s">
        <v>1</v>
      </c>
      <c r="N183" s="139" t="s">
        <v>42</v>
      </c>
      <c r="P183" s="140">
        <f>O183*H183</f>
        <v>0</v>
      </c>
      <c r="Q183" s="140">
        <v>0</v>
      </c>
      <c r="R183" s="140">
        <f>Q183*H183</f>
        <v>0</v>
      </c>
      <c r="S183" s="140">
        <v>0</v>
      </c>
      <c r="T183" s="141">
        <f>S183*H183</f>
        <v>0</v>
      </c>
      <c r="AR183" s="142" t="s">
        <v>169</v>
      </c>
      <c r="AT183" s="142" t="s">
        <v>164</v>
      </c>
      <c r="AU183" s="142" t="s">
        <v>87</v>
      </c>
      <c r="AY183" s="16" t="s">
        <v>161</v>
      </c>
      <c r="BE183" s="143">
        <f>IF(N183="základní",J183,0)</f>
        <v>1950</v>
      </c>
      <c r="BF183" s="143">
        <f>IF(N183="snížená",J183,0)</f>
        <v>0</v>
      </c>
      <c r="BG183" s="143">
        <f>IF(N183="zákl. přenesená",J183,0)</f>
        <v>0</v>
      </c>
      <c r="BH183" s="143">
        <f>IF(N183="sníž. přenesená",J183,0)</f>
        <v>0</v>
      </c>
      <c r="BI183" s="143">
        <f>IF(N183="nulová",J183,0)</f>
        <v>0</v>
      </c>
      <c r="BJ183" s="16" t="s">
        <v>85</v>
      </c>
      <c r="BK183" s="143">
        <f>ROUND(I183*H183,2)</f>
        <v>1950</v>
      </c>
      <c r="BL183" s="16" t="s">
        <v>169</v>
      </c>
      <c r="BM183" s="142" t="s">
        <v>1034</v>
      </c>
    </row>
    <row r="184" spans="2:65" s="1" customFormat="1" ht="19.5">
      <c r="B184" s="31"/>
      <c r="D184" s="144" t="s">
        <v>171</v>
      </c>
      <c r="F184" s="145" t="s">
        <v>3870</v>
      </c>
      <c r="I184" s="146"/>
      <c r="L184" s="31"/>
      <c r="M184" s="147"/>
      <c r="T184" s="55"/>
      <c r="AT184" s="16" t="s">
        <v>171</v>
      </c>
      <c r="AU184" s="16" t="s">
        <v>87</v>
      </c>
    </row>
    <row r="185" spans="2:65" s="11" customFormat="1" ht="22.9" customHeight="1">
      <c r="B185" s="119"/>
      <c r="D185" s="120" t="s">
        <v>76</v>
      </c>
      <c r="E185" s="129" t="s">
        <v>204</v>
      </c>
      <c r="F185" s="129" t="s">
        <v>1220</v>
      </c>
      <c r="I185" s="122"/>
      <c r="J185" s="130">
        <f>BK185</f>
        <v>43563.7</v>
      </c>
      <c r="L185" s="119"/>
      <c r="M185" s="124"/>
      <c r="P185" s="125">
        <f>SUM(P186:P201)</f>
        <v>0</v>
      </c>
      <c r="R185" s="125">
        <f>SUM(R186:R201)</f>
        <v>0</v>
      </c>
      <c r="T185" s="126">
        <f>SUM(T186:T201)</f>
        <v>0</v>
      </c>
      <c r="AR185" s="120" t="s">
        <v>87</v>
      </c>
      <c r="AT185" s="127" t="s">
        <v>76</v>
      </c>
      <c r="AU185" s="127" t="s">
        <v>85</v>
      </c>
      <c r="AY185" s="120" t="s">
        <v>161</v>
      </c>
      <c r="BK185" s="128">
        <f>SUM(BK186:BK201)</f>
        <v>43563.7</v>
      </c>
    </row>
    <row r="186" spans="2:65" s="1" customFormat="1" ht="24.2" customHeight="1">
      <c r="B186" s="31"/>
      <c r="C186" s="131" t="s">
        <v>286</v>
      </c>
      <c r="D186" s="131" t="s">
        <v>164</v>
      </c>
      <c r="E186" s="132" t="s">
        <v>4030</v>
      </c>
      <c r="F186" s="133" t="s">
        <v>4031</v>
      </c>
      <c r="G186" s="134" t="s">
        <v>207</v>
      </c>
      <c r="H186" s="135">
        <v>15</v>
      </c>
      <c r="I186" s="136">
        <v>38.1</v>
      </c>
      <c r="J186" s="137">
        <f>ROUND(I186*H186,2)</f>
        <v>571.5</v>
      </c>
      <c r="K186" s="133" t="s">
        <v>1</v>
      </c>
      <c r="L186" s="31"/>
      <c r="M186" s="138" t="s">
        <v>1</v>
      </c>
      <c r="N186" s="139" t="s">
        <v>42</v>
      </c>
      <c r="P186" s="140">
        <f>O186*H186</f>
        <v>0</v>
      </c>
      <c r="Q186" s="140">
        <v>0</v>
      </c>
      <c r="R186" s="140">
        <f>Q186*H186</f>
        <v>0</v>
      </c>
      <c r="S186" s="140">
        <v>0</v>
      </c>
      <c r="T186" s="141">
        <f>S186*H186</f>
        <v>0</v>
      </c>
      <c r="AR186" s="142" t="s">
        <v>244</v>
      </c>
      <c r="AT186" s="142" t="s">
        <v>164</v>
      </c>
      <c r="AU186" s="142" t="s">
        <v>87</v>
      </c>
      <c r="AY186" s="16" t="s">
        <v>161</v>
      </c>
      <c r="BE186" s="143">
        <f>IF(N186="základní",J186,0)</f>
        <v>571.5</v>
      </c>
      <c r="BF186" s="143">
        <f>IF(N186="snížená",J186,0)</f>
        <v>0</v>
      </c>
      <c r="BG186" s="143">
        <f>IF(N186="zákl. přenesená",J186,0)</f>
        <v>0</v>
      </c>
      <c r="BH186" s="143">
        <f>IF(N186="sníž. přenesená",J186,0)</f>
        <v>0</v>
      </c>
      <c r="BI186" s="143">
        <f>IF(N186="nulová",J186,0)</f>
        <v>0</v>
      </c>
      <c r="BJ186" s="16" t="s">
        <v>85</v>
      </c>
      <c r="BK186" s="143">
        <f>ROUND(I186*H186,2)</f>
        <v>571.5</v>
      </c>
      <c r="BL186" s="16" t="s">
        <v>244</v>
      </c>
      <c r="BM186" s="142" t="s">
        <v>1068</v>
      </c>
    </row>
    <row r="187" spans="2:65" s="1" customFormat="1" ht="19.5">
      <c r="B187" s="31"/>
      <c r="D187" s="144" t="s">
        <v>171</v>
      </c>
      <c r="F187" s="145" t="s">
        <v>3870</v>
      </c>
      <c r="I187" s="146"/>
      <c r="L187" s="31"/>
      <c r="M187" s="147"/>
      <c r="T187" s="55"/>
      <c r="AT187" s="16" t="s">
        <v>171</v>
      </c>
      <c r="AU187" s="16" t="s">
        <v>87</v>
      </c>
    </row>
    <row r="188" spans="2:65" s="1" customFormat="1" ht="33" customHeight="1">
      <c r="B188" s="31"/>
      <c r="C188" s="131" t="s">
        <v>290</v>
      </c>
      <c r="D188" s="131" t="s">
        <v>164</v>
      </c>
      <c r="E188" s="132" t="s">
        <v>4032</v>
      </c>
      <c r="F188" s="133" t="s">
        <v>4033</v>
      </c>
      <c r="G188" s="134" t="s">
        <v>207</v>
      </c>
      <c r="H188" s="135">
        <v>15</v>
      </c>
      <c r="I188" s="136">
        <v>168</v>
      </c>
      <c r="J188" s="137">
        <f>ROUND(I188*H188,2)</f>
        <v>2520</v>
      </c>
      <c r="K188" s="133" t="s">
        <v>1</v>
      </c>
      <c r="L188" s="31"/>
      <c r="M188" s="138" t="s">
        <v>1</v>
      </c>
      <c r="N188" s="139" t="s">
        <v>42</v>
      </c>
      <c r="P188" s="140">
        <f>O188*H188</f>
        <v>0</v>
      </c>
      <c r="Q188" s="140">
        <v>0</v>
      </c>
      <c r="R188" s="140">
        <f>Q188*H188</f>
        <v>0</v>
      </c>
      <c r="S188" s="140">
        <v>0</v>
      </c>
      <c r="T188" s="141">
        <f>S188*H188</f>
        <v>0</v>
      </c>
      <c r="AR188" s="142" t="s">
        <v>244</v>
      </c>
      <c r="AT188" s="142" t="s">
        <v>164</v>
      </c>
      <c r="AU188" s="142" t="s">
        <v>87</v>
      </c>
      <c r="AY188" s="16" t="s">
        <v>161</v>
      </c>
      <c r="BE188" s="143">
        <f>IF(N188="základní",J188,0)</f>
        <v>2520</v>
      </c>
      <c r="BF188" s="143">
        <f>IF(N188="snížená",J188,0)</f>
        <v>0</v>
      </c>
      <c r="BG188" s="143">
        <f>IF(N188="zákl. přenesená",J188,0)</f>
        <v>0</v>
      </c>
      <c r="BH188" s="143">
        <f>IF(N188="sníž. přenesená",J188,0)</f>
        <v>0</v>
      </c>
      <c r="BI188" s="143">
        <f>IF(N188="nulová",J188,0)</f>
        <v>0</v>
      </c>
      <c r="BJ188" s="16" t="s">
        <v>85</v>
      </c>
      <c r="BK188" s="143">
        <f>ROUND(I188*H188,2)</f>
        <v>2520</v>
      </c>
      <c r="BL188" s="16" t="s">
        <v>244</v>
      </c>
      <c r="BM188" s="142" t="s">
        <v>1080</v>
      </c>
    </row>
    <row r="189" spans="2:65" s="1" customFormat="1" ht="39">
      <c r="B189" s="31"/>
      <c r="D189" s="144" t="s">
        <v>171</v>
      </c>
      <c r="F189" s="145" t="s">
        <v>3917</v>
      </c>
      <c r="I189" s="146"/>
      <c r="L189" s="31"/>
      <c r="M189" s="147"/>
      <c r="T189" s="55"/>
      <c r="AT189" s="16" t="s">
        <v>171</v>
      </c>
      <c r="AU189" s="16" t="s">
        <v>87</v>
      </c>
    </row>
    <row r="190" spans="2:65" s="1" customFormat="1" ht="55.5" customHeight="1">
      <c r="B190" s="31"/>
      <c r="C190" s="131" t="s">
        <v>294</v>
      </c>
      <c r="D190" s="131" t="s">
        <v>164</v>
      </c>
      <c r="E190" s="132" t="s">
        <v>4034</v>
      </c>
      <c r="F190" s="133" t="s">
        <v>4130</v>
      </c>
      <c r="G190" s="134" t="s">
        <v>207</v>
      </c>
      <c r="H190" s="135">
        <v>17.25</v>
      </c>
      <c r="I190" s="136">
        <v>620</v>
      </c>
      <c r="J190" s="137">
        <f>ROUND(I190*H190,2)</f>
        <v>10695</v>
      </c>
      <c r="K190" s="133" t="s">
        <v>1</v>
      </c>
      <c r="L190" s="31"/>
      <c r="M190" s="138" t="s">
        <v>1</v>
      </c>
      <c r="N190" s="139" t="s">
        <v>42</v>
      </c>
      <c r="P190" s="140">
        <f>O190*H190</f>
        <v>0</v>
      </c>
      <c r="Q190" s="140">
        <v>0</v>
      </c>
      <c r="R190" s="140">
        <f>Q190*H190</f>
        <v>0</v>
      </c>
      <c r="S190" s="140">
        <v>0</v>
      </c>
      <c r="T190" s="141">
        <f>S190*H190</f>
        <v>0</v>
      </c>
      <c r="AR190" s="142" t="s">
        <v>244</v>
      </c>
      <c r="AT190" s="142" t="s">
        <v>164</v>
      </c>
      <c r="AU190" s="142" t="s">
        <v>87</v>
      </c>
      <c r="AY190" s="16" t="s">
        <v>161</v>
      </c>
      <c r="BE190" s="143">
        <f>IF(N190="základní",J190,0)</f>
        <v>10695</v>
      </c>
      <c r="BF190" s="143">
        <f>IF(N190="snížená",J190,0)</f>
        <v>0</v>
      </c>
      <c r="BG190" s="143">
        <f>IF(N190="zákl. přenesená",J190,0)</f>
        <v>0</v>
      </c>
      <c r="BH190" s="143">
        <f>IF(N190="sníž. přenesená",J190,0)</f>
        <v>0</v>
      </c>
      <c r="BI190" s="143">
        <f>IF(N190="nulová",J190,0)</f>
        <v>0</v>
      </c>
      <c r="BJ190" s="16" t="s">
        <v>85</v>
      </c>
      <c r="BK190" s="143">
        <f>ROUND(I190*H190,2)</f>
        <v>10695</v>
      </c>
      <c r="BL190" s="16" t="s">
        <v>244</v>
      </c>
      <c r="BM190" s="142" t="s">
        <v>1089</v>
      </c>
    </row>
    <row r="191" spans="2:65" s="1" customFormat="1" ht="58.5">
      <c r="B191" s="31"/>
      <c r="D191" s="144" t="s">
        <v>171</v>
      </c>
      <c r="F191" s="145" t="s">
        <v>3920</v>
      </c>
      <c r="I191" s="146"/>
      <c r="L191" s="31"/>
      <c r="M191" s="147"/>
      <c r="T191" s="55"/>
      <c r="AT191" s="16" t="s">
        <v>171</v>
      </c>
      <c r="AU191" s="16" t="s">
        <v>87</v>
      </c>
    </row>
    <row r="192" spans="2:65" s="1" customFormat="1" ht="16.5" customHeight="1">
      <c r="B192" s="31"/>
      <c r="C192" s="131" t="s">
        <v>298</v>
      </c>
      <c r="D192" s="131" t="s">
        <v>164</v>
      </c>
      <c r="E192" s="132" t="s">
        <v>4036</v>
      </c>
      <c r="F192" s="133" t="s">
        <v>4131</v>
      </c>
      <c r="G192" s="134" t="s">
        <v>267</v>
      </c>
      <c r="H192" s="135">
        <v>1</v>
      </c>
      <c r="I192" s="136">
        <v>9100</v>
      </c>
      <c r="J192" s="137">
        <f>ROUND(I192*H192,2)</f>
        <v>9100</v>
      </c>
      <c r="K192" s="133" t="s">
        <v>1</v>
      </c>
      <c r="L192" s="31"/>
      <c r="M192" s="138" t="s">
        <v>1</v>
      </c>
      <c r="N192" s="139" t="s">
        <v>42</v>
      </c>
      <c r="P192" s="140">
        <f>O192*H192</f>
        <v>0</v>
      </c>
      <c r="Q192" s="140">
        <v>0</v>
      </c>
      <c r="R192" s="140">
        <f>Q192*H192</f>
        <v>0</v>
      </c>
      <c r="S192" s="140">
        <v>0</v>
      </c>
      <c r="T192" s="141">
        <f>S192*H192</f>
        <v>0</v>
      </c>
      <c r="AR192" s="142" t="s">
        <v>244</v>
      </c>
      <c r="AT192" s="142" t="s">
        <v>164</v>
      </c>
      <c r="AU192" s="142" t="s">
        <v>87</v>
      </c>
      <c r="AY192" s="16" t="s">
        <v>161</v>
      </c>
      <c r="BE192" s="143">
        <f>IF(N192="základní",J192,0)</f>
        <v>9100</v>
      </c>
      <c r="BF192" s="143">
        <f>IF(N192="snížená",J192,0)</f>
        <v>0</v>
      </c>
      <c r="BG192" s="143">
        <f>IF(N192="zákl. přenesená",J192,0)</f>
        <v>0</v>
      </c>
      <c r="BH192" s="143">
        <f>IF(N192="sníž. přenesená",J192,0)</f>
        <v>0</v>
      </c>
      <c r="BI192" s="143">
        <f>IF(N192="nulová",J192,0)</f>
        <v>0</v>
      </c>
      <c r="BJ192" s="16" t="s">
        <v>85</v>
      </c>
      <c r="BK192" s="143">
        <f>ROUND(I192*H192,2)</f>
        <v>9100</v>
      </c>
      <c r="BL192" s="16" t="s">
        <v>244</v>
      </c>
      <c r="BM192" s="142" t="s">
        <v>1108</v>
      </c>
    </row>
    <row r="193" spans="2:65" s="1" customFormat="1" ht="97.5">
      <c r="B193" s="31"/>
      <c r="D193" s="144" t="s">
        <v>171</v>
      </c>
      <c r="F193" s="145" t="s">
        <v>4132</v>
      </c>
      <c r="I193" s="146"/>
      <c r="L193" s="31"/>
      <c r="M193" s="147"/>
      <c r="T193" s="55"/>
      <c r="AT193" s="16" t="s">
        <v>171</v>
      </c>
      <c r="AU193" s="16" t="s">
        <v>87</v>
      </c>
    </row>
    <row r="194" spans="2:65" s="1" customFormat="1" ht="16.5" customHeight="1">
      <c r="B194" s="31"/>
      <c r="C194" s="131" t="s">
        <v>303</v>
      </c>
      <c r="D194" s="131" t="s">
        <v>164</v>
      </c>
      <c r="E194" s="132" t="s">
        <v>4039</v>
      </c>
      <c r="F194" s="133" t="s">
        <v>4133</v>
      </c>
      <c r="G194" s="134" t="s">
        <v>267</v>
      </c>
      <c r="H194" s="135">
        <v>1</v>
      </c>
      <c r="I194" s="136">
        <v>9800</v>
      </c>
      <c r="J194" s="137">
        <f>ROUND(I194*H194,2)</f>
        <v>9800</v>
      </c>
      <c r="K194" s="133" t="s">
        <v>1</v>
      </c>
      <c r="L194" s="31"/>
      <c r="M194" s="138" t="s">
        <v>1</v>
      </c>
      <c r="N194" s="139" t="s">
        <v>42</v>
      </c>
      <c r="P194" s="140">
        <f>O194*H194</f>
        <v>0</v>
      </c>
      <c r="Q194" s="140">
        <v>0</v>
      </c>
      <c r="R194" s="140">
        <f>Q194*H194</f>
        <v>0</v>
      </c>
      <c r="S194" s="140">
        <v>0</v>
      </c>
      <c r="T194" s="141">
        <f>S194*H194</f>
        <v>0</v>
      </c>
      <c r="AR194" s="142" t="s">
        <v>244</v>
      </c>
      <c r="AT194" s="142" t="s">
        <v>164</v>
      </c>
      <c r="AU194" s="142" t="s">
        <v>87</v>
      </c>
      <c r="AY194" s="16" t="s">
        <v>161</v>
      </c>
      <c r="BE194" s="143">
        <f>IF(N194="základní",J194,0)</f>
        <v>9800</v>
      </c>
      <c r="BF194" s="143">
        <f>IF(N194="snížená",J194,0)</f>
        <v>0</v>
      </c>
      <c r="BG194" s="143">
        <f>IF(N194="zákl. přenesená",J194,0)</f>
        <v>0</v>
      </c>
      <c r="BH194" s="143">
        <f>IF(N194="sníž. přenesená",J194,0)</f>
        <v>0</v>
      </c>
      <c r="BI194" s="143">
        <f>IF(N194="nulová",J194,0)</f>
        <v>0</v>
      </c>
      <c r="BJ194" s="16" t="s">
        <v>85</v>
      </c>
      <c r="BK194" s="143">
        <f>ROUND(I194*H194,2)</f>
        <v>9800</v>
      </c>
      <c r="BL194" s="16" t="s">
        <v>244</v>
      </c>
      <c r="BM194" s="142" t="s">
        <v>1120</v>
      </c>
    </row>
    <row r="195" spans="2:65" s="1" customFormat="1" ht="97.5">
      <c r="B195" s="31"/>
      <c r="D195" s="144" t="s">
        <v>171</v>
      </c>
      <c r="F195" s="145" t="s">
        <v>4134</v>
      </c>
      <c r="I195" s="146"/>
      <c r="L195" s="31"/>
      <c r="M195" s="147"/>
      <c r="T195" s="55"/>
      <c r="AT195" s="16" t="s">
        <v>171</v>
      </c>
      <c r="AU195" s="16" t="s">
        <v>87</v>
      </c>
    </row>
    <row r="196" spans="2:65" s="1" customFormat="1" ht="24.2" customHeight="1">
      <c r="B196" s="31"/>
      <c r="C196" s="131" t="s">
        <v>307</v>
      </c>
      <c r="D196" s="131" t="s">
        <v>164</v>
      </c>
      <c r="E196" s="132" t="s">
        <v>4051</v>
      </c>
      <c r="F196" s="133" t="s">
        <v>4052</v>
      </c>
      <c r="G196" s="134" t="s">
        <v>167</v>
      </c>
      <c r="H196" s="135">
        <v>2.5</v>
      </c>
      <c r="I196" s="136">
        <v>3500</v>
      </c>
      <c r="J196" s="137">
        <f>ROUND(I196*H196,2)</f>
        <v>8750</v>
      </c>
      <c r="K196" s="133" t="s">
        <v>1</v>
      </c>
      <c r="L196" s="31"/>
      <c r="M196" s="138" t="s">
        <v>1</v>
      </c>
      <c r="N196" s="139" t="s">
        <v>42</v>
      </c>
      <c r="P196" s="140">
        <f>O196*H196</f>
        <v>0</v>
      </c>
      <c r="Q196" s="140">
        <v>0</v>
      </c>
      <c r="R196" s="140">
        <f>Q196*H196</f>
        <v>0</v>
      </c>
      <c r="S196" s="140">
        <v>0</v>
      </c>
      <c r="T196" s="141">
        <f>S196*H196</f>
        <v>0</v>
      </c>
      <c r="AR196" s="142" t="s">
        <v>244</v>
      </c>
      <c r="AT196" s="142" t="s">
        <v>164</v>
      </c>
      <c r="AU196" s="142" t="s">
        <v>87</v>
      </c>
      <c r="AY196" s="16" t="s">
        <v>161</v>
      </c>
      <c r="BE196" s="143">
        <f>IF(N196="základní",J196,0)</f>
        <v>8750</v>
      </c>
      <c r="BF196" s="143">
        <f>IF(N196="snížená",J196,0)</f>
        <v>0</v>
      </c>
      <c r="BG196" s="143">
        <f>IF(N196="zákl. přenesená",J196,0)</f>
        <v>0</v>
      </c>
      <c r="BH196" s="143">
        <f>IF(N196="sníž. přenesená",J196,0)</f>
        <v>0</v>
      </c>
      <c r="BI196" s="143">
        <f>IF(N196="nulová",J196,0)</f>
        <v>0</v>
      </c>
      <c r="BJ196" s="16" t="s">
        <v>85</v>
      </c>
      <c r="BK196" s="143">
        <f>ROUND(I196*H196,2)</f>
        <v>8750</v>
      </c>
      <c r="BL196" s="16" t="s">
        <v>244</v>
      </c>
      <c r="BM196" s="142" t="s">
        <v>1129</v>
      </c>
    </row>
    <row r="197" spans="2:65" s="1" customFormat="1" ht="19.5">
      <c r="B197" s="31"/>
      <c r="D197" s="144" t="s">
        <v>171</v>
      </c>
      <c r="F197" s="145" t="s">
        <v>3870</v>
      </c>
      <c r="I197" s="146"/>
      <c r="L197" s="31"/>
      <c r="M197" s="147"/>
      <c r="T197" s="55"/>
      <c r="AT197" s="16" t="s">
        <v>171</v>
      </c>
      <c r="AU197" s="16" t="s">
        <v>87</v>
      </c>
    </row>
    <row r="198" spans="2:65" s="1" customFormat="1" ht="33" customHeight="1">
      <c r="B198" s="31"/>
      <c r="C198" s="131" t="s">
        <v>312</v>
      </c>
      <c r="D198" s="131" t="s">
        <v>164</v>
      </c>
      <c r="E198" s="132" t="s">
        <v>3933</v>
      </c>
      <c r="F198" s="133" t="s">
        <v>4135</v>
      </c>
      <c r="G198" s="134" t="s">
        <v>207</v>
      </c>
      <c r="H198" s="135">
        <v>16.5</v>
      </c>
      <c r="I198" s="136">
        <v>16.8</v>
      </c>
      <c r="J198" s="137">
        <f>ROUND(I198*H198,2)</f>
        <v>277.2</v>
      </c>
      <c r="K198" s="133" t="s">
        <v>1</v>
      </c>
      <c r="L198" s="31"/>
      <c r="M198" s="138" t="s">
        <v>1</v>
      </c>
      <c r="N198" s="139" t="s">
        <v>42</v>
      </c>
      <c r="P198" s="140">
        <f>O198*H198</f>
        <v>0</v>
      </c>
      <c r="Q198" s="140">
        <v>0</v>
      </c>
      <c r="R198" s="140">
        <f>Q198*H198</f>
        <v>0</v>
      </c>
      <c r="S198" s="140">
        <v>0</v>
      </c>
      <c r="T198" s="141">
        <f>S198*H198</f>
        <v>0</v>
      </c>
      <c r="AR198" s="142" t="s">
        <v>244</v>
      </c>
      <c r="AT198" s="142" t="s">
        <v>164</v>
      </c>
      <c r="AU198" s="142" t="s">
        <v>87</v>
      </c>
      <c r="AY198" s="16" t="s">
        <v>161</v>
      </c>
      <c r="BE198" s="143">
        <f>IF(N198="základní",J198,0)</f>
        <v>277.2</v>
      </c>
      <c r="BF198" s="143">
        <f>IF(N198="snížená",J198,0)</f>
        <v>0</v>
      </c>
      <c r="BG198" s="143">
        <f>IF(N198="zákl. přenesená",J198,0)</f>
        <v>0</v>
      </c>
      <c r="BH198" s="143">
        <f>IF(N198="sníž. přenesená",J198,0)</f>
        <v>0</v>
      </c>
      <c r="BI198" s="143">
        <f>IF(N198="nulová",J198,0)</f>
        <v>0</v>
      </c>
      <c r="BJ198" s="16" t="s">
        <v>85</v>
      </c>
      <c r="BK198" s="143">
        <f>ROUND(I198*H198,2)</f>
        <v>277.2</v>
      </c>
      <c r="BL198" s="16" t="s">
        <v>244</v>
      </c>
      <c r="BM198" s="142" t="s">
        <v>1135</v>
      </c>
    </row>
    <row r="199" spans="2:65" s="1" customFormat="1" ht="19.5">
      <c r="B199" s="31"/>
      <c r="D199" s="144" t="s">
        <v>171</v>
      </c>
      <c r="F199" s="145" t="s">
        <v>3870</v>
      </c>
      <c r="I199" s="146"/>
      <c r="L199" s="31"/>
      <c r="M199" s="147"/>
      <c r="T199" s="55"/>
      <c r="AT199" s="16" t="s">
        <v>171</v>
      </c>
      <c r="AU199" s="16" t="s">
        <v>87</v>
      </c>
    </row>
    <row r="200" spans="2:65" s="1" customFormat="1" ht="16.5" customHeight="1">
      <c r="B200" s="31"/>
      <c r="C200" s="131" t="s">
        <v>317</v>
      </c>
      <c r="D200" s="131" t="s">
        <v>164</v>
      </c>
      <c r="E200" s="132" t="s">
        <v>4062</v>
      </c>
      <c r="F200" s="133" t="s">
        <v>4063</v>
      </c>
      <c r="G200" s="134" t="s">
        <v>267</v>
      </c>
      <c r="H200" s="135">
        <v>1</v>
      </c>
      <c r="I200" s="136">
        <v>1850</v>
      </c>
      <c r="J200" s="137">
        <f>ROUND(I200*H200,2)</f>
        <v>1850</v>
      </c>
      <c r="K200" s="133" t="s">
        <v>1</v>
      </c>
      <c r="L200" s="31"/>
      <c r="M200" s="138" t="s">
        <v>1</v>
      </c>
      <c r="N200" s="139" t="s">
        <v>42</v>
      </c>
      <c r="P200" s="140">
        <f>O200*H200</f>
        <v>0</v>
      </c>
      <c r="Q200" s="140">
        <v>0</v>
      </c>
      <c r="R200" s="140">
        <f>Q200*H200</f>
        <v>0</v>
      </c>
      <c r="S200" s="140">
        <v>0</v>
      </c>
      <c r="T200" s="141">
        <f>S200*H200</f>
        <v>0</v>
      </c>
      <c r="AR200" s="142" t="s">
        <v>244</v>
      </c>
      <c r="AT200" s="142" t="s">
        <v>164</v>
      </c>
      <c r="AU200" s="142" t="s">
        <v>87</v>
      </c>
      <c r="AY200" s="16" t="s">
        <v>161</v>
      </c>
      <c r="BE200" s="143">
        <f>IF(N200="základní",J200,0)</f>
        <v>1850</v>
      </c>
      <c r="BF200" s="143">
        <f>IF(N200="snížená",J200,0)</f>
        <v>0</v>
      </c>
      <c r="BG200" s="143">
        <f>IF(N200="zákl. přenesená",J200,0)</f>
        <v>0</v>
      </c>
      <c r="BH200" s="143">
        <f>IF(N200="sníž. přenesená",J200,0)</f>
        <v>0</v>
      </c>
      <c r="BI200" s="143">
        <f>IF(N200="nulová",J200,0)</f>
        <v>0</v>
      </c>
      <c r="BJ200" s="16" t="s">
        <v>85</v>
      </c>
      <c r="BK200" s="143">
        <f>ROUND(I200*H200,2)</f>
        <v>1850</v>
      </c>
      <c r="BL200" s="16" t="s">
        <v>244</v>
      </c>
      <c r="BM200" s="142" t="s">
        <v>1164</v>
      </c>
    </row>
    <row r="201" spans="2:65" s="1" customFormat="1" ht="58.5">
      <c r="B201" s="31"/>
      <c r="D201" s="144" t="s">
        <v>171</v>
      </c>
      <c r="F201" s="145" t="s">
        <v>4059</v>
      </c>
      <c r="I201" s="146"/>
      <c r="L201" s="31"/>
      <c r="M201" s="147"/>
      <c r="T201" s="55"/>
      <c r="AT201" s="16" t="s">
        <v>171</v>
      </c>
      <c r="AU201" s="16" t="s">
        <v>87</v>
      </c>
    </row>
    <row r="202" spans="2:65" s="11" customFormat="1" ht="22.9" customHeight="1">
      <c r="B202" s="119"/>
      <c r="D202" s="120" t="s">
        <v>76</v>
      </c>
      <c r="E202" s="129" t="s">
        <v>162</v>
      </c>
      <c r="F202" s="129" t="s">
        <v>163</v>
      </c>
      <c r="I202" s="122"/>
      <c r="J202" s="130">
        <f>BK202</f>
        <v>1102</v>
      </c>
      <c r="L202" s="119"/>
      <c r="M202" s="124"/>
      <c r="P202" s="125">
        <f>SUM(P203:P204)</f>
        <v>0</v>
      </c>
      <c r="R202" s="125">
        <f>SUM(R203:R204)</f>
        <v>0</v>
      </c>
      <c r="T202" s="126">
        <f>SUM(T203:T204)</f>
        <v>0</v>
      </c>
      <c r="AR202" s="120" t="s">
        <v>87</v>
      </c>
      <c r="AT202" s="127" t="s">
        <v>76</v>
      </c>
      <c r="AU202" s="127" t="s">
        <v>85</v>
      </c>
      <c r="AY202" s="120" t="s">
        <v>161</v>
      </c>
      <c r="BK202" s="128">
        <f>SUM(BK203:BK204)</f>
        <v>1102</v>
      </c>
    </row>
    <row r="203" spans="2:65" s="1" customFormat="1" ht="24.2" customHeight="1">
      <c r="B203" s="31"/>
      <c r="C203" s="131" t="s">
        <v>323</v>
      </c>
      <c r="D203" s="131" t="s">
        <v>164</v>
      </c>
      <c r="E203" s="132" t="s">
        <v>4064</v>
      </c>
      <c r="F203" s="133" t="s">
        <v>4065</v>
      </c>
      <c r="G203" s="134" t="s">
        <v>207</v>
      </c>
      <c r="H203" s="135">
        <v>0.2</v>
      </c>
      <c r="I203" s="136">
        <v>5510</v>
      </c>
      <c r="J203" s="137">
        <f>ROUND(I203*H203,2)</f>
        <v>1102</v>
      </c>
      <c r="K203" s="133" t="s">
        <v>1</v>
      </c>
      <c r="L203" s="31"/>
      <c r="M203" s="138" t="s">
        <v>1</v>
      </c>
      <c r="N203" s="139" t="s">
        <v>42</v>
      </c>
      <c r="P203" s="140">
        <f>O203*H203</f>
        <v>0</v>
      </c>
      <c r="Q203" s="140">
        <v>0</v>
      </c>
      <c r="R203" s="140">
        <f>Q203*H203</f>
        <v>0</v>
      </c>
      <c r="S203" s="140">
        <v>0</v>
      </c>
      <c r="T203" s="141">
        <f>S203*H203</f>
        <v>0</v>
      </c>
      <c r="AR203" s="142" t="s">
        <v>244</v>
      </c>
      <c r="AT203" s="142" t="s">
        <v>164</v>
      </c>
      <c r="AU203" s="142" t="s">
        <v>87</v>
      </c>
      <c r="AY203" s="16" t="s">
        <v>161</v>
      </c>
      <c r="BE203" s="143">
        <f>IF(N203="základní",J203,0)</f>
        <v>1102</v>
      </c>
      <c r="BF203" s="143">
        <f>IF(N203="snížená",J203,0)</f>
        <v>0</v>
      </c>
      <c r="BG203" s="143">
        <f>IF(N203="zákl. přenesená",J203,0)</f>
        <v>0</v>
      </c>
      <c r="BH203" s="143">
        <f>IF(N203="sníž. přenesená",J203,0)</f>
        <v>0</v>
      </c>
      <c r="BI203" s="143">
        <f>IF(N203="nulová",J203,0)</f>
        <v>0</v>
      </c>
      <c r="BJ203" s="16" t="s">
        <v>85</v>
      </c>
      <c r="BK203" s="143">
        <f>ROUND(I203*H203,2)</f>
        <v>1102</v>
      </c>
      <c r="BL203" s="16" t="s">
        <v>244</v>
      </c>
      <c r="BM203" s="142" t="s">
        <v>1173</v>
      </c>
    </row>
    <row r="204" spans="2:65" s="1" customFormat="1" ht="19.5">
      <c r="B204" s="31"/>
      <c r="D204" s="144" t="s">
        <v>171</v>
      </c>
      <c r="F204" s="145" t="s">
        <v>3870</v>
      </c>
      <c r="I204" s="146"/>
      <c r="L204" s="31"/>
      <c r="M204" s="147"/>
      <c r="T204" s="55"/>
      <c r="AT204" s="16" t="s">
        <v>171</v>
      </c>
      <c r="AU204" s="16" t="s">
        <v>87</v>
      </c>
    </row>
    <row r="205" spans="2:65" s="11" customFormat="1" ht="22.9" customHeight="1">
      <c r="B205" s="119"/>
      <c r="D205" s="120" t="s">
        <v>76</v>
      </c>
      <c r="E205" s="129" t="s">
        <v>1346</v>
      </c>
      <c r="F205" s="129" t="s">
        <v>1347</v>
      </c>
      <c r="I205" s="122"/>
      <c r="J205" s="130">
        <f>BK205</f>
        <v>22391.87</v>
      </c>
      <c r="L205" s="119"/>
      <c r="M205" s="124"/>
      <c r="P205" s="125">
        <f>SUM(P206:P207)</f>
        <v>0</v>
      </c>
      <c r="R205" s="125">
        <f>SUM(R206:R207)</f>
        <v>0</v>
      </c>
      <c r="T205" s="126">
        <f>SUM(T206:T207)</f>
        <v>0</v>
      </c>
      <c r="AR205" s="120" t="s">
        <v>87</v>
      </c>
      <c r="AT205" s="127" t="s">
        <v>76</v>
      </c>
      <c r="AU205" s="127" t="s">
        <v>85</v>
      </c>
      <c r="AY205" s="120" t="s">
        <v>161</v>
      </c>
      <c r="BK205" s="128">
        <f>SUM(BK206:BK207)</f>
        <v>22391.87</v>
      </c>
    </row>
    <row r="206" spans="2:65" s="1" customFormat="1" ht="24.2" customHeight="1">
      <c r="B206" s="31"/>
      <c r="C206" s="131" t="s">
        <v>329</v>
      </c>
      <c r="D206" s="131" t="s">
        <v>164</v>
      </c>
      <c r="E206" s="132" t="s">
        <v>3938</v>
      </c>
      <c r="F206" s="133" t="s">
        <v>3939</v>
      </c>
      <c r="G206" s="134" t="s">
        <v>352</v>
      </c>
      <c r="H206" s="135">
        <v>20.542999999999999</v>
      </c>
      <c r="I206" s="136">
        <v>1090</v>
      </c>
      <c r="J206" s="137">
        <f>ROUND(I206*H206,2)</f>
        <v>22391.87</v>
      </c>
      <c r="K206" s="133" t="s">
        <v>1</v>
      </c>
      <c r="L206" s="31"/>
      <c r="M206" s="138" t="s">
        <v>1</v>
      </c>
      <c r="N206" s="139" t="s">
        <v>42</v>
      </c>
      <c r="P206" s="140">
        <f>O206*H206</f>
        <v>0</v>
      </c>
      <c r="Q206" s="140">
        <v>0</v>
      </c>
      <c r="R206" s="140">
        <f>Q206*H206</f>
        <v>0</v>
      </c>
      <c r="S206" s="140">
        <v>0</v>
      </c>
      <c r="T206" s="141">
        <f>S206*H206</f>
        <v>0</v>
      </c>
      <c r="AR206" s="142" t="s">
        <v>244</v>
      </c>
      <c r="AT206" s="142" t="s">
        <v>164</v>
      </c>
      <c r="AU206" s="142" t="s">
        <v>87</v>
      </c>
      <c r="AY206" s="16" t="s">
        <v>161</v>
      </c>
      <c r="BE206" s="143">
        <f>IF(N206="základní",J206,0)</f>
        <v>22391.87</v>
      </c>
      <c r="BF206" s="143">
        <f>IF(N206="snížená",J206,0)</f>
        <v>0</v>
      </c>
      <c r="BG206" s="143">
        <f>IF(N206="zákl. přenesená",J206,0)</f>
        <v>0</v>
      </c>
      <c r="BH206" s="143">
        <f>IF(N206="sníž. přenesená",J206,0)</f>
        <v>0</v>
      </c>
      <c r="BI206" s="143">
        <f>IF(N206="nulová",J206,0)</f>
        <v>0</v>
      </c>
      <c r="BJ206" s="16" t="s">
        <v>85</v>
      </c>
      <c r="BK206" s="143">
        <f>ROUND(I206*H206,2)</f>
        <v>22391.87</v>
      </c>
      <c r="BL206" s="16" t="s">
        <v>244</v>
      </c>
      <c r="BM206" s="142" t="s">
        <v>1183</v>
      </c>
    </row>
    <row r="207" spans="2:65" s="1" customFormat="1" ht="19.5">
      <c r="B207" s="31"/>
      <c r="D207" s="144" t="s">
        <v>171</v>
      </c>
      <c r="F207" s="145" t="s">
        <v>3870</v>
      </c>
      <c r="I207" s="146"/>
      <c r="L207" s="31"/>
      <c r="M207" s="147"/>
      <c r="T207" s="55"/>
      <c r="AT207" s="16" t="s">
        <v>171</v>
      </c>
      <c r="AU207" s="16" t="s">
        <v>87</v>
      </c>
    </row>
    <row r="208" spans="2:65" s="11" customFormat="1" ht="25.9" customHeight="1">
      <c r="B208" s="119"/>
      <c r="D208" s="120" t="s">
        <v>76</v>
      </c>
      <c r="E208" s="121" t="s">
        <v>124</v>
      </c>
      <c r="F208" s="121" t="s">
        <v>124</v>
      </c>
      <c r="I208" s="122"/>
      <c r="J208" s="123">
        <f>BK208</f>
        <v>12000</v>
      </c>
      <c r="L208" s="119"/>
      <c r="M208" s="124"/>
      <c r="P208" s="125">
        <f>P209+P212</f>
        <v>0</v>
      </c>
      <c r="R208" s="125">
        <f>R209+R212</f>
        <v>0</v>
      </c>
      <c r="T208" s="126">
        <f>T209+T212</f>
        <v>0</v>
      </c>
      <c r="AR208" s="120" t="s">
        <v>169</v>
      </c>
      <c r="AT208" s="127" t="s">
        <v>76</v>
      </c>
      <c r="AU208" s="127" t="s">
        <v>77</v>
      </c>
      <c r="AY208" s="120" t="s">
        <v>161</v>
      </c>
      <c r="BK208" s="128">
        <f>BK209+BK212</f>
        <v>12000</v>
      </c>
    </row>
    <row r="209" spans="2:65" s="11" customFormat="1" ht="22.9" customHeight="1">
      <c r="B209" s="119"/>
      <c r="D209" s="120" t="s">
        <v>76</v>
      </c>
      <c r="E209" s="129" t="s">
        <v>3946</v>
      </c>
      <c r="F209" s="129" t="s">
        <v>3947</v>
      </c>
      <c r="I209" s="122"/>
      <c r="J209" s="130">
        <f>BK209</f>
        <v>2000</v>
      </c>
      <c r="L209" s="119"/>
      <c r="M209" s="124"/>
      <c r="P209" s="125">
        <f>SUM(P210:P211)</f>
        <v>0</v>
      </c>
      <c r="R209" s="125">
        <f>SUM(R210:R211)</f>
        <v>0</v>
      </c>
      <c r="T209" s="126">
        <f>SUM(T210:T211)</f>
        <v>0</v>
      </c>
      <c r="AR209" s="120" t="s">
        <v>169</v>
      </c>
      <c r="AT209" s="127" t="s">
        <v>76</v>
      </c>
      <c r="AU209" s="127" t="s">
        <v>85</v>
      </c>
      <c r="AY209" s="120" t="s">
        <v>161</v>
      </c>
      <c r="BK209" s="128">
        <f>SUM(BK210:BK211)</f>
        <v>2000</v>
      </c>
    </row>
    <row r="210" spans="2:65" s="1" customFormat="1" ht="24.2" customHeight="1">
      <c r="B210" s="31"/>
      <c r="C210" s="131" t="s">
        <v>337</v>
      </c>
      <c r="D210" s="131" t="s">
        <v>164</v>
      </c>
      <c r="E210" s="132" t="s">
        <v>3948</v>
      </c>
      <c r="F210" s="133" t="s">
        <v>3949</v>
      </c>
      <c r="G210" s="134" t="s">
        <v>3926</v>
      </c>
      <c r="H210" s="135">
        <v>1</v>
      </c>
      <c r="I210" s="136">
        <v>2000</v>
      </c>
      <c r="J210" s="137">
        <f>ROUND(I210*H210,2)</f>
        <v>2000</v>
      </c>
      <c r="K210" s="133" t="s">
        <v>1</v>
      </c>
      <c r="L210" s="31"/>
      <c r="M210" s="138" t="s">
        <v>1</v>
      </c>
      <c r="N210" s="139" t="s">
        <v>42</v>
      </c>
      <c r="P210" s="140">
        <f>O210*H210</f>
        <v>0</v>
      </c>
      <c r="Q210" s="140">
        <v>0</v>
      </c>
      <c r="R210" s="140">
        <f>Q210*H210</f>
        <v>0</v>
      </c>
      <c r="S210" s="140">
        <v>0</v>
      </c>
      <c r="T210" s="141">
        <f>S210*H210</f>
        <v>0</v>
      </c>
      <c r="AR210" s="142" t="s">
        <v>2532</v>
      </c>
      <c r="AT210" s="142" t="s">
        <v>164</v>
      </c>
      <c r="AU210" s="142" t="s">
        <v>87</v>
      </c>
      <c r="AY210" s="16" t="s">
        <v>161</v>
      </c>
      <c r="BE210" s="143">
        <f>IF(N210="základní",J210,0)</f>
        <v>2000</v>
      </c>
      <c r="BF210" s="143">
        <f>IF(N210="snížená",J210,0)</f>
        <v>0</v>
      </c>
      <c r="BG210" s="143">
        <f>IF(N210="zákl. přenesená",J210,0)</f>
        <v>0</v>
      </c>
      <c r="BH210" s="143">
        <f>IF(N210="sníž. přenesená",J210,0)</f>
        <v>0</v>
      </c>
      <c r="BI210" s="143">
        <f>IF(N210="nulová",J210,0)</f>
        <v>0</v>
      </c>
      <c r="BJ210" s="16" t="s">
        <v>85</v>
      </c>
      <c r="BK210" s="143">
        <f>ROUND(I210*H210,2)</f>
        <v>2000</v>
      </c>
      <c r="BL210" s="16" t="s">
        <v>2532</v>
      </c>
      <c r="BM210" s="142" t="s">
        <v>1192</v>
      </c>
    </row>
    <row r="211" spans="2:65" s="1" customFormat="1" ht="29.25">
      <c r="B211" s="31"/>
      <c r="D211" s="144" t="s">
        <v>171</v>
      </c>
      <c r="F211" s="145" t="s">
        <v>4072</v>
      </c>
      <c r="I211" s="146"/>
      <c r="L211" s="31"/>
      <c r="M211" s="147"/>
      <c r="T211" s="55"/>
      <c r="AT211" s="16" t="s">
        <v>171</v>
      </c>
      <c r="AU211" s="16" t="s">
        <v>87</v>
      </c>
    </row>
    <row r="212" spans="2:65" s="11" customFormat="1" ht="22.9" customHeight="1">
      <c r="B212" s="119"/>
      <c r="D212" s="120" t="s">
        <v>76</v>
      </c>
      <c r="E212" s="129" t="s">
        <v>4073</v>
      </c>
      <c r="F212" s="129" t="s">
        <v>4074</v>
      </c>
      <c r="I212" s="122"/>
      <c r="J212" s="130">
        <f>BK212</f>
        <v>10000</v>
      </c>
      <c r="L212" s="119"/>
      <c r="M212" s="124"/>
      <c r="P212" s="125">
        <f>SUM(P213:P214)</f>
        <v>0</v>
      </c>
      <c r="R212" s="125">
        <f>SUM(R213:R214)</f>
        <v>0</v>
      </c>
      <c r="T212" s="126">
        <f>SUM(T213:T214)</f>
        <v>0</v>
      </c>
      <c r="AR212" s="120" t="s">
        <v>169</v>
      </c>
      <c r="AT212" s="127" t="s">
        <v>76</v>
      </c>
      <c r="AU212" s="127" t="s">
        <v>85</v>
      </c>
      <c r="AY212" s="120" t="s">
        <v>161</v>
      </c>
      <c r="BK212" s="128">
        <f>SUM(BK213:BK214)</f>
        <v>10000</v>
      </c>
    </row>
    <row r="213" spans="2:65" s="1" customFormat="1" ht="21.75" customHeight="1">
      <c r="B213" s="31"/>
      <c r="C213" s="131" t="s">
        <v>343</v>
      </c>
      <c r="D213" s="131" t="s">
        <v>164</v>
      </c>
      <c r="E213" s="132" t="s">
        <v>4075</v>
      </c>
      <c r="F213" s="133" t="s">
        <v>4076</v>
      </c>
      <c r="G213" s="134" t="s">
        <v>3926</v>
      </c>
      <c r="H213" s="135">
        <v>1</v>
      </c>
      <c r="I213" s="136">
        <v>10000</v>
      </c>
      <c r="J213" s="137">
        <f>ROUND(I213*H213,2)</f>
        <v>10000</v>
      </c>
      <c r="K213" s="133" t="s">
        <v>1</v>
      </c>
      <c r="L213" s="31"/>
      <c r="M213" s="138" t="s">
        <v>1</v>
      </c>
      <c r="N213" s="139" t="s">
        <v>42</v>
      </c>
      <c r="P213" s="140">
        <f>O213*H213</f>
        <v>0</v>
      </c>
      <c r="Q213" s="140">
        <v>0</v>
      </c>
      <c r="R213" s="140">
        <f>Q213*H213</f>
        <v>0</v>
      </c>
      <c r="S213" s="140">
        <v>0</v>
      </c>
      <c r="T213" s="141">
        <f>S213*H213</f>
        <v>0</v>
      </c>
      <c r="AR213" s="142" t="s">
        <v>2532</v>
      </c>
      <c r="AT213" s="142" t="s">
        <v>164</v>
      </c>
      <c r="AU213" s="142" t="s">
        <v>87</v>
      </c>
      <c r="AY213" s="16" t="s">
        <v>161</v>
      </c>
      <c r="BE213" s="143">
        <f>IF(N213="základní",J213,0)</f>
        <v>10000</v>
      </c>
      <c r="BF213" s="143">
        <f>IF(N213="snížená",J213,0)</f>
        <v>0</v>
      </c>
      <c r="BG213" s="143">
        <f>IF(N213="zákl. přenesená",J213,0)</f>
        <v>0</v>
      </c>
      <c r="BH213" s="143">
        <f>IF(N213="sníž. přenesená",J213,0)</f>
        <v>0</v>
      </c>
      <c r="BI213" s="143">
        <f>IF(N213="nulová",J213,0)</f>
        <v>0</v>
      </c>
      <c r="BJ213" s="16" t="s">
        <v>85</v>
      </c>
      <c r="BK213" s="143">
        <f>ROUND(I213*H213,2)</f>
        <v>10000</v>
      </c>
      <c r="BL213" s="16" t="s">
        <v>2532</v>
      </c>
      <c r="BM213" s="142" t="s">
        <v>1200</v>
      </c>
    </row>
    <row r="214" spans="2:65" s="1" customFormat="1" ht="19.5">
      <c r="B214" s="31"/>
      <c r="D214" s="144" t="s">
        <v>171</v>
      </c>
      <c r="F214" s="145" t="s">
        <v>3870</v>
      </c>
      <c r="I214" s="146"/>
      <c r="L214" s="31"/>
      <c r="M214" s="187"/>
      <c r="N214" s="170"/>
      <c r="O214" s="170"/>
      <c r="P214" s="170"/>
      <c r="Q214" s="170"/>
      <c r="R214" s="170"/>
      <c r="S214" s="170"/>
      <c r="T214" s="188"/>
      <c r="AT214" s="16" t="s">
        <v>171</v>
      </c>
      <c r="AU214" s="16" t="s">
        <v>87</v>
      </c>
    </row>
    <row r="215" spans="2:65" s="1" customFormat="1" ht="6.95" customHeight="1">
      <c r="B215" s="43"/>
      <c r="C215" s="44"/>
      <c r="D215" s="44"/>
      <c r="E215" s="44"/>
      <c r="F215" s="44"/>
      <c r="G215" s="44"/>
      <c r="H215" s="44"/>
      <c r="I215" s="44"/>
      <c r="J215" s="44"/>
      <c r="K215" s="44"/>
      <c r="L215" s="31"/>
    </row>
  </sheetData>
  <sheetProtection algorithmName="SHA-512" hashValue="cA/kvoqJrWfiskzwYZ8pRc2O5V3iRrbbcu9QkJao13IUTDfas2P07Pg89ShBxyMphj2fXDLxpD+bOm29FkbMhw==" saltValue="GefmnrA+Fkdwk0HIRcRKUvq9Q2ewP+HgBqbIaygMgg/AZMVVKY+NaAfwI1jsz2DHygwftxYmYTD9MYVgN/zstA==" spinCount="100000" sheet="1" objects="1" scenarios="1" formatColumns="0" formatRows="0" autoFilter="0"/>
  <autoFilter ref="C128:K214" xr:uid="{00000000-0009-0000-0000-00000D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45"/>
  <sheetViews>
    <sheetView showGridLines="0" workbookViewId="0">
      <selection activeCell="K139" sqref="K13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6"/>
      <c r="M2" s="196"/>
      <c r="N2" s="196"/>
      <c r="O2" s="196"/>
      <c r="P2" s="196"/>
      <c r="Q2" s="196"/>
      <c r="R2" s="196"/>
      <c r="S2" s="196"/>
      <c r="T2" s="196"/>
      <c r="U2" s="196"/>
      <c r="V2" s="196"/>
      <c r="AT2" s="16" t="s">
        <v>126</v>
      </c>
    </row>
    <row r="3" spans="2:46" ht="6.95" customHeight="1">
      <c r="B3" s="17"/>
      <c r="C3" s="18"/>
      <c r="D3" s="18"/>
      <c r="E3" s="18"/>
      <c r="F3" s="18"/>
      <c r="G3" s="18"/>
      <c r="H3" s="18"/>
      <c r="I3" s="18"/>
      <c r="J3" s="18"/>
      <c r="K3" s="18"/>
      <c r="L3" s="19"/>
      <c r="AT3" s="16" t="s">
        <v>87</v>
      </c>
    </row>
    <row r="4" spans="2:46" ht="24.95" customHeight="1">
      <c r="B4" s="19"/>
      <c r="D4" s="20" t="s">
        <v>127</v>
      </c>
      <c r="L4" s="19"/>
      <c r="M4" s="87" t="s">
        <v>10</v>
      </c>
      <c r="AT4" s="16" t="s">
        <v>4</v>
      </c>
    </row>
    <row r="5" spans="2:46" ht="6.95" customHeight="1">
      <c r="B5" s="19"/>
      <c r="L5" s="19"/>
    </row>
    <row r="6" spans="2:46" ht="12" customHeight="1">
      <c r="B6" s="19"/>
      <c r="D6" s="26" t="s">
        <v>16</v>
      </c>
      <c r="L6" s="19"/>
    </row>
    <row r="7" spans="2:46" ht="26.25" customHeight="1">
      <c r="B7" s="19"/>
      <c r="E7" s="228" t="str">
        <f>'Rekapitulace stavby'!K6</f>
        <v>STAVEBNÍ ÚPRAVY HASIČSKÉ ZBROJNICE HEŘMANICE - SLEZSKÁ OSTRAVA</v>
      </c>
      <c r="F7" s="229"/>
      <c r="G7" s="229"/>
      <c r="H7" s="229"/>
      <c r="L7" s="19"/>
    </row>
    <row r="8" spans="2:46" s="1" customFormat="1" ht="12" customHeight="1">
      <c r="B8" s="31"/>
      <c r="D8" s="26" t="s">
        <v>128</v>
      </c>
      <c r="L8" s="31"/>
    </row>
    <row r="9" spans="2:46" s="1" customFormat="1" ht="16.5" customHeight="1">
      <c r="B9" s="31"/>
      <c r="E9" s="222" t="s">
        <v>4136</v>
      </c>
      <c r="F9" s="227"/>
      <c r="G9" s="227"/>
      <c r="H9" s="227"/>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v>25818457</v>
      </c>
      <c r="L17" s="31"/>
    </row>
    <row r="18" spans="2:12" s="1" customFormat="1" ht="18" customHeight="1">
      <c r="B18" s="31"/>
      <c r="E18" s="230" t="s">
        <v>4189</v>
      </c>
      <c r="F18" s="212"/>
      <c r="G18" s="212"/>
      <c r="H18" s="212"/>
      <c r="I18" s="26" t="s">
        <v>27</v>
      </c>
      <c r="J18" s="27" t="s">
        <v>4190</v>
      </c>
      <c r="L18" s="31"/>
    </row>
    <row r="19" spans="2:12" s="1" customFormat="1" ht="6.95" customHeight="1">
      <c r="B19" s="31"/>
      <c r="L19" s="31"/>
    </row>
    <row r="20" spans="2:12" s="1" customFormat="1" ht="12" customHeight="1">
      <c r="B20" s="31"/>
      <c r="D20" s="26" t="s">
        <v>29</v>
      </c>
      <c r="I20" s="26" t="s">
        <v>25</v>
      </c>
      <c r="J20" s="24" t="s">
        <v>30</v>
      </c>
      <c r="L20" s="31"/>
    </row>
    <row r="21" spans="2:12" s="1" customFormat="1" ht="18" customHeight="1">
      <c r="B21" s="31"/>
      <c r="E21" s="24" t="s">
        <v>31</v>
      </c>
      <c r="I21" s="26" t="s">
        <v>27</v>
      </c>
      <c r="J21" s="24" t="s">
        <v>32</v>
      </c>
      <c r="L21" s="31"/>
    </row>
    <row r="22" spans="2:12" s="1" customFormat="1" ht="6.95" customHeight="1">
      <c r="B22" s="31"/>
      <c r="L22" s="31"/>
    </row>
    <row r="23" spans="2:12" s="1" customFormat="1" ht="12" customHeight="1">
      <c r="B23" s="31"/>
      <c r="D23" s="26" t="s">
        <v>34</v>
      </c>
      <c r="I23" s="26" t="s">
        <v>25</v>
      </c>
      <c r="J23" s="24" t="s">
        <v>30</v>
      </c>
      <c r="L23" s="31"/>
    </row>
    <row r="24" spans="2:12" s="1" customFormat="1" ht="18" customHeight="1">
      <c r="B24" s="31"/>
      <c r="E24" s="24" t="s">
        <v>35</v>
      </c>
      <c r="I24" s="26" t="s">
        <v>27</v>
      </c>
      <c r="J24" s="24" t="s">
        <v>32</v>
      </c>
      <c r="L24" s="31"/>
    </row>
    <row r="25" spans="2:12" s="1" customFormat="1" ht="6.95" customHeight="1">
      <c r="B25" s="31"/>
      <c r="L25" s="31"/>
    </row>
    <row r="26" spans="2:12" s="1" customFormat="1" ht="12" customHeight="1">
      <c r="B26" s="31"/>
      <c r="D26" s="26" t="s">
        <v>36</v>
      </c>
      <c r="L26" s="31"/>
    </row>
    <row r="27" spans="2:12" s="7" customFormat="1" ht="16.5" customHeight="1">
      <c r="B27" s="88"/>
      <c r="E27" s="216" t="s">
        <v>1</v>
      </c>
      <c r="F27" s="216"/>
      <c r="G27" s="216"/>
      <c r="H27" s="216"/>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37</v>
      </c>
      <c r="J30" s="65">
        <f>ROUND(J118, 2)</f>
        <v>148350</v>
      </c>
      <c r="L30" s="31"/>
    </row>
    <row r="31" spans="2:12" s="1" customFormat="1" ht="6.95" customHeight="1">
      <c r="B31" s="31"/>
      <c r="D31" s="52"/>
      <c r="E31" s="52"/>
      <c r="F31" s="52"/>
      <c r="G31" s="52"/>
      <c r="H31" s="52"/>
      <c r="I31" s="52"/>
      <c r="J31" s="52"/>
      <c r="K31" s="52"/>
      <c r="L31" s="31"/>
    </row>
    <row r="32" spans="2:12" s="1" customFormat="1" ht="14.45" customHeight="1">
      <c r="B32" s="31"/>
      <c r="F32" s="34" t="s">
        <v>39</v>
      </c>
      <c r="I32" s="34" t="s">
        <v>38</v>
      </c>
      <c r="J32" s="34" t="s">
        <v>40</v>
      </c>
      <c r="L32" s="31"/>
    </row>
    <row r="33" spans="2:12" s="1" customFormat="1" ht="14.45" customHeight="1">
      <c r="B33" s="31"/>
      <c r="D33" s="54" t="s">
        <v>41</v>
      </c>
      <c r="E33" s="26" t="s">
        <v>42</v>
      </c>
      <c r="F33" s="90">
        <f>ROUND((SUM(BE118:BE144)),  2)</f>
        <v>148350</v>
      </c>
      <c r="I33" s="91">
        <v>0.21</v>
      </c>
      <c r="J33" s="90">
        <f>ROUND(((SUM(BE118:BE144))*I33),  2)</f>
        <v>31153.5</v>
      </c>
      <c r="L33" s="31"/>
    </row>
    <row r="34" spans="2:12" s="1" customFormat="1" ht="14.45" customHeight="1">
      <c r="B34" s="31"/>
      <c r="E34" s="26" t="s">
        <v>43</v>
      </c>
      <c r="F34" s="90">
        <f>ROUND((SUM(BF118:BF144)),  2)</f>
        <v>0</v>
      </c>
      <c r="I34" s="91">
        <v>0.15</v>
      </c>
      <c r="J34" s="90">
        <f>ROUND(((SUM(BF118:BF144))*I34),  2)</f>
        <v>0</v>
      </c>
      <c r="L34" s="31"/>
    </row>
    <row r="35" spans="2:12" s="1" customFormat="1" ht="14.45" hidden="1" customHeight="1">
      <c r="B35" s="31"/>
      <c r="E35" s="26" t="s">
        <v>44</v>
      </c>
      <c r="F35" s="90">
        <f>ROUND((SUM(BG118:BG144)),  2)</f>
        <v>0</v>
      </c>
      <c r="I35" s="91">
        <v>0.21</v>
      </c>
      <c r="J35" s="90">
        <f>0</f>
        <v>0</v>
      </c>
      <c r="L35" s="31"/>
    </row>
    <row r="36" spans="2:12" s="1" customFormat="1" ht="14.45" hidden="1" customHeight="1">
      <c r="B36" s="31"/>
      <c r="E36" s="26" t="s">
        <v>45</v>
      </c>
      <c r="F36" s="90">
        <f>ROUND((SUM(BH118:BH144)),  2)</f>
        <v>0</v>
      </c>
      <c r="I36" s="91">
        <v>0.15</v>
      </c>
      <c r="J36" s="90">
        <f>0</f>
        <v>0</v>
      </c>
      <c r="L36" s="31"/>
    </row>
    <row r="37" spans="2:12" s="1" customFormat="1" ht="14.45" hidden="1" customHeight="1">
      <c r="B37" s="31"/>
      <c r="E37" s="26" t="s">
        <v>46</v>
      </c>
      <c r="F37" s="90">
        <f>ROUND((SUM(BI118:BI144)),  2)</f>
        <v>0</v>
      </c>
      <c r="I37" s="91">
        <v>0</v>
      </c>
      <c r="J37" s="90">
        <f>0</f>
        <v>0</v>
      </c>
      <c r="L37" s="31"/>
    </row>
    <row r="38" spans="2:12" s="1" customFormat="1" ht="6.95" customHeight="1">
      <c r="B38" s="31"/>
      <c r="L38" s="31"/>
    </row>
    <row r="39" spans="2:12" s="1" customFormat="1" ht="25.35" customHeight="1">
      <c r="B39" s="31"/>
      <c r="C39" s="92"/>
      <c r="D39" s="93" t="s">
        <v>47</v>
      </c>
      <c r="E39" s="56"/>
      <c r="F39" s="56"/>
      <c r="G39" s="94" t="s">
        <v>48</v>
      </c>
      <c r="H39" s="95" t="s">
        <v>49</v>
      </c>
      <c r="I39" s="56"/>
      <c r="J39" s="96">
        <f>SUM(J30:J37)</f>
        <v>179503.5</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50</v>
      </c>
      <c r="E50" s="41"/>
      <c r="F50" s="41"/>
      <c r="G50" s="40" t="s">
        <v>51</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52</v>
      </c>
      <c r="E61" s="33"/>
      <c r="F61" s="98" t="s">
        <v>53</v>
      </c>
      <c r="G61" s="42" t="s">
        <v>52</v>
      </c>
      <c r="H61" s="33"/>
      <c r="I61" s="33"/>
      <c r="J61" s="99" t="s">
        <v>53</v>
      </c>
      <c r="K61" s="33"/>
      <c r="L61" s="31"/>
    </row>
    <row r="62" spans="2:12">
      <c r="B62" s="19"/>
      <c r="L62" s="19"/>
    </row>
    <row r="63" spans="2:12">
      <c r="B63" s="19"/>
      <c r="L63" s="19"/>
    </row>
    <row r="64" spans="2:12">
      <c r="B64" s="19"/>
      <c r="L64" s="19"/>
    </row>
    <row r="65" spans="2:12" s="1" customFormat="1" ht="12.75">
      <c r="B65" s="31"/>
      <c r="D65" s="40" t="s">
        <v>54</v>
      </c>
      <c r="E65" s="41"/>
      <c r="F65" s="41"/>
      <c r="G65" s="40" t="s">
        <v>55</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52</v>
      </c>
      <c r="E76" s="33"/>
      <c r="F76" s="98" t="s">
        <v>53</v>
      </c>
      <c r="G76" s="42" t="s">
        <v>52</v>
      </c>
      <c r="H76" s="33"/>
      <c r="I76" s="33"/>
      <c r="J76" s="99" t="s">
        <v>53</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130</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8" t="str">
        <f>E7</f>
        <v>STAVEBNÍ ÚPRAVY HASIČSKÉ ZBROJNICE HEŘMANICE - SLEZSKÁ OSTRAVA</v>
      </c>
      <c r="F85" s="229"/>
      <c r="G85" s="229"/>
      <c r="H85" s="229"/>
      <c r="L85" s="31"/>
    </row>
    <row r="86" spans="2:47" s="1" customFormat="1" ht="12" hidden="1" customHeight="1">
      <c r="B86" s="31"/>
      <c r="C86" s="26" t="s">
        <v>128</v>
      </c>
      <c r="L86" s="31"/>
    </row>
    <row r="87" spans="2:47" s="1" customFormat="1" ht="16.5" hidden="1" customHeight="1">
      <c r="B87" s="31"/>
      <c r="E87" s="222" t="str">
        <f>E9</f>
        <v>VRN - HZ HEŘMANICE</v>
      </c>
      <c r="F87" s="227"/>
      <c r="G87" s="227"/>
      <c r="H87" s="227"/>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29</v>
      </c>
      <c r="J91" s="29" t="str">
        <f>E21</f>
        <v>SPAN s.r.o.</v>
      </c>
      <c r="L91" s="31"/>
    </row>
    <row r="92" spans="2:47" s="1" customFormat="1" ht="15.2" hidden="1" customHeight="1">
      <c r="B92" s="31"/>
      <c r="C92" s="26" t="s">
        <v>28</v>
      </c>
      <c r="F92" s="24" t="str">
        <f>IF(E18="","",E18)</f>
        <v>Hydor s.r.o.</v>
      </c>
      <c r="I92" s="26" t="s">
        <v>34</v>
      </c>
      <c r="J92" s="29" t="str">
        <f>E24</f>
        <v>SPAN S.R.O.</v>
      </c>
      <c r="L92" s="31"/>
    </row>
    <row r="93" spans="2:47" s="1" customFormat="1" ht="10.35" hidden="1" customHeight="1">
      <c r="B93" s="31"/>
      <c r="L93" s="31"/>
    </row>
    <row r="94" spans="2:47" s="1" customFormat="1" ht="29.25" hidden="1" customHeight="1">
      <c r="B94" s="31"/>
      <c r="C94" s="100" t="s">
        <v>131</v>
      </c>
      <c r="D94" s="92"/>
      <c r="E94" s="92"/>
      <c r="F94" s="92"/>
      <c r="G94" s="92"/>
      <c r="H94" s="92"/>
      <c r="I94" s="92"/>
      <c r="J94" s="101" t="s">
        <v>132</v>
      </c>
      <c r="K94" s="92"/>
      <c r="L94" s="31"/>
    </row>
    <row r="95" spans="2:47" s="1" customFormat="1" ht="10.35" hidden="1" customHeight="1">
      <c r="B95" s="31"/>
      <c r="L95" s="31"/>
    </row>
    <row r="96" spans="2:47" s="1" customFormat="1" ht="22.9" hidden="1" customHeight="1">
      <c r="B96" s="31"/>
      <c r="C96" s="102" t="s">
        <v>133</v>
      </c>
      <c r="J96" s="65">
        <f>J118</f>
        <v>148350</v>
      </c>
      <c r="L96" s="31"/>
      <c r="AU96" s="16" t="s">
        <v>134</v>
      </c>
    </row>
    <row r="97" spans="2:12" s="8" customFormat="1" ht="24.95" hidden="1" customHeight="1">
      <c r="B97" s="103"/>
      <c r="D97" s="104" t="s">
        <v>4137</v>
      </c>
      <c r="E97" s="105"/>
      <c r="F97" s="105"/>
      <c r="G97" s="105"/>
      <c r="H97" s="105"/>
      <c r="I97" s="105"/>
      <c r="J97" s="106">
        <f>J119</f>
        <v>148350</v>
      </c>
      <c r="L97" s="103"/>
    </row>
    <row r="98" spans="2:12" s="8" customFormat="1" ht="24.95" hidden="1" customHeight="1">
      <c r="B98" s="103"/>
      <c r="D98" s="104" t="s">
        <v>4138</v>
      </c>
      <c r="E98" s="105"/>
      <c r="F98" s="105"/>
      <c r="G98" s="105"/>
      <c r="H98" s="105"/>
      <c r="I98" s="105"/>
      <c r="J98" s="106">
        <f>J144</f>
        <v>0</v>
      </c>
      <c r="L98" s="103"/>
    </row>
    <row r="99" spans="2:12" s="1" customFormat="1" ht="21.75" hidden="1" customHeight="1">
      <c r="B99" s="31"/>
      <c r="L99" s="31"/>
    </row>
    <row r="100" spans="2:12" s="1" customFormat="1" ht="6.95" hidden="1" customHeight="1">
      <c r="B100" s="43"/>
      <c r="C100" s="44"/>
      <c r="D100" s="44"/>
      <c r="E100" s="44"/>
      <c r="F100" s="44"/>
      <c r="G100" s="44"/>
      <c r="H100" s="44"/>
      <c r="I100" s="44"/>
      <c r="J100" s="44"/>
      <c r="K100" s="44"/>
      <c r="L100" s="31"/>
    </row>
    <row r="101" spans="2:12" hidden="1"/>
    <row r="102" spans="2:12" hidden="1"/>
    <row r="103" spans="2:12" hidden="1"/>
    <row r="104" spans="2:12" s="1" customFormat="1" ht="6.95" customHeight="1">
      <c r="B104" s="45"/>
      <c r="C104" s="46"/>
      <c r="D104" s="46"/>
      <c r="E104" s="46"/>
      <c r="F104" s="46"/>
      <c r="G104" s="46"/>
      <c r="H104" s="46"/>
      <c r="I104" s="46"/>
      <c r="J104" s="46"/>
      <c r="K104" s="46"/>
      <c r="L104" s="31"/>
    </row>
    <row r="105" spans="2:12" s="1" customFormat="1" ht="24.95" customHeight="1">
      <c r="B105" s="31"/>
      <c r="C105" s="20" t="s">
        <v>146</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28" t="str">
        <f>E7</f>
        <v>STAVEBNÍ ÚPRAVY HASIČSKÉ ZBROJNICE HEŘMANICE - SLEZSKÁ OSTRAVA</v>
      </c>
      <c r="F108" s="229"/>
      <c r="G108" s="229"/>
      <c r="H108" s="229"/>
      <c r="L108" s="31"/>
    </row>
    <row r="109" spans="2:12" s="1" customFormat="1" ht="12" customHeight="1">
      <c r="B109" s="31"/>
      <c r="C109" s="26" t="s">
        <v>128</v>
      </c>
      <c r="L109" s="31"/>
    </row>
    <row r="110" spans="2:12" s="1" customFormat="1" ht="16.5" customHeight="1">
      <c r="B110" s="31"/>
      <c r="E110" s="222" t="str">
        <f>E9</f>
        <v>VRN - HZ HEŘMANICE</v>
      </c>
      <c r="F110" s="227"/>
      <c r="G110" s="227"/>
      <c r="H110" s="227"/>
      <c r="L110" s="31"/>
    </row>
    <row r="111" spans="2:12" s="1" customFormat="1" ht="6.95" customHeight="1">
      <c r="B111" s="31"/>
      <c r="L111" s="31"/>
    </row>
    <row r="112" spans="2:12" s="1" customFormat="1" ht="12" customHeight="1">
      <c r="B112" s="31"/>
      <c r="C112" s="26" t="s">
        <v>20</v>
      </c>
      <c r="F112" s="24" t="str">
        <f>F12</f>
        <v>SLEZSKÁ OSTRAVA</v>
      </c>
      <c r="I112" s="26" t="s">
        <v>22</v>
      </c>
      <c r="J112" s="51" t="str">
        <f>IF(J12="","",J12)</f>
        <v>10. 8. 2023</v>
      </c>
      <c r="L112" s="31"/>
    </row>
    <row r="113" spans="2:65" s="1" customFormat="1" ht="6.95" customHeight="1">
      <c r="B113" s="31"/>
      <c r="L113" s="31"/>
    </row>
    <row r="114" spans="2:65" s="1" customFormat="1" ht="15.2" customHeight="1">
      <c r="B114" s="31"/>
      <c r="C114" s="26" t="s">
        <v>24</v>
      </c>
      <c r="F114" s="24" t="str">
        <f>E15</f>
        <v>SMO - SLEZSKÁ OSTRAVA</v>
      </c>
      <c r="I114" s="26" t="s">
        <v>29</v>
      </c>
      <c r="J114" s="29" t="str">
        <f>E21</f>
        <v>SPAN s.r.o.</v>
      </c>
      <c r="L114" s="31"/>
    </row>
    <row r="115" spans="2:65" s="1" customFormat="1" ht="15.2" customHeight="1">
      <c r="B115" s="31"/>
      <c r="C115" s="26" t="s">
        <v>28</v>
      </c>
      <c r="F115" s="24" t="str">
        <f>IF(E18="","",E18)</f>
        <v>Hydor s.r.o.</v>
      </c>
      <c r="I115" s="26" t="s">
        <v>34</v>
      </c>
      <c r="J115" s="29" t="str">
        <f>E24</f>
        <v>SPAN S.R.O.</v>
      </c>
      <c r="L115" s="31"/>
    </row>
    <row r="116" spans="2:65" s="1" customFormat="1" ht="10.35" customHeight="1">
      <c r="B116" s="31"/>
      <c r="L116" s="31"/>
    </row>
    <row r="117" spans="2:65" s="10" customFormat="1" ht="29.25" customHeight="1">
      <c r="B117" s="111"/>
      <c r="C117" s="112" t="s">
        <v>147</v>
      </c>
      <c r="D117" s="113" t="s">
        <v>62</v>
      </c>
      <c r="E117" s="113" t="s">
        <v>58</v>
      </c>
      <c r="F117" s="113" t="s">
        <v>59</v>
      </c>
      <c r="G117" s="113" t="s">
        <v>148</v>
      </c>
      <c r="H117" s="113" t="s">
        <v>149</v>
      </c>
      <c r="I117" s="113" t="s">
        <v>150</v>
      </c>
      <c r="J117" s="113" t="s">
        <v>132</v>
      </c>
      <c r="K117" s="114" t="s">
        <v>151</v>
      </c>
      <c r="L117" s="111"/>
      <c r="M117" s="58" t="s">
        <v>1</v>
      </c>
      <c r="N117" s="59" t="s">
        <v>41</v>
      </c>
      <c r="O117" s="59" t="s">
        <v>152</v>
      </c>
      <c r="P117" s="59" t="s">
        <v>153</v>
      </c>
      <c r="Q117" s="59" t="s">
        <v>154</v>
      </c>
      <c r="R117" s="59" t="s">
        <v>155</v>
      </c>
      <c r="S117" s="59" t="s">
        <v>156</v>
      </c>
      <c r="T117" s="60" t="s">
        <v>157</v>
      </c>
    </row>
    <row r="118" spans="2:65" s="1" customFormat="1" ht="22.9" customHeight="1">
      <c r="B118" s="31"/>
      <c r="C118" s="63" t="s">
        <v>158</v>
      </c>
      <c r="J118" s="115">
        <f>BK118</f>
        <v>148350</v>
      </c>
      <c r="L118" s="31"/>
      <c r="M118" s="61"/>
      <c r="N118" s="52"/>
      <c r="O118" s="52"/>
      <c r="P118" s="116">
        <f>P119+P144</f>
        <v>0</v>
      </c>
      <c r="Q118" s="52"/>
      <c r="R118" s="116">
        <f>R119+R144</f>
        <v>7.9000000000000001E-4</v>
      </c>
      <c r="S118" s="52"/>
      <c r="T118" s="117">
        <f>T119+T144</f>
        <v>0</v>
      </c>
      <c r="AT118" s="16" t="s">
        <v>76</v>
      </c>
      <c r="AU118" s="16" t="s">
        <v>134</v>
      </c>
      <c r="BK118" s="118">
        <f>BK119+BK144</f>
        <v>148350</v>
      </c>
    </row>
    <row r="119" spans="2:65" s="11" customFormat="1" ht="25.9" customHeight="1">
      <c r="B119" s="119"/>
      <c r="D119" s="120" t="s">
        <v>76</v>
      </c>
      <c r="E119" s="121" t="s">
        <v>2062</v>
      </c>
      <c r="F119" s="121" t="s">
        <v>124</v>
      </c>
      <c r="I119" s="122"/>
      <c r="J119" s="123">
        <f>BK119</f>
        <v>148350</v>
      </c>
      <c r="L119" s="119"/>
      <c r="M119" s="124"/>
      <c r="P119" s="125">
        <f>SUM(P120:P143)</f>
        <v>0</v>
      </c>
      <c r="R119" s="125">
        <f>SUM(R120:R143)</f>
        <v>7.9000000000000001E-4</v>
      </c>
      <c r="T119" s="126">
        <f>SUM(T120:T143)</f>
        <v>0</v>
      </c>
      <c r="AR119" s="120" t="s">
        <v>181</v>
      </c>
      <c r="AT119" s="127" t="s">
        <v>76</v>
      </c>
      <c r="AU119" s="127" t="s">
        <v>77</v>
      </c>
      <c r="AY119" s="120" t="s">
        <v>161</v>
      </c>
      <c r="BK119" s="128">
        <f>SUM(BK120:BK143)</f>
        <v>148350</v>
      </c>
    </row>
    <row r="120" spans="2:65" s="1" customFormat="1" ht="16.5" customHeight="1">
      <c r="B120" s="31"/>
      <c r="C120" s="131" t="s">
        <v>85</v>
      </c>
      <c r="D120" s="131" t="s">
        <v>164</v>
      </c>
      <c r="E120" s="132" t="s">
        <v>4139</v>
      </c>
      <c r="F120" s="133" t="s">
        <v>4140</v>
      </c>
      <c r="G120" s="134" t="s">
        <v>4141</v>
      </c>
      <c r="H120" s="135">
        <v>1</v>
      </c>
      <c r="I120" s="136">
        <v>7000</v>
      </c>
      <c r="J120" s="137">
        <f t="shared" ref="J120:J143" si="0">ROUND(I120*H120,2)</f>
        <v>7000</v>
      </c>
      <c r="K120" s="133" t="s">
        <v>1</v>
      </c>
      <c r="L120" s="31"/>
      <c r="M120" s="138" t="s">
        <v>1</v>
      </c>
      <c r="N120" s="139" t="s">
        <v>42</v>
      </c>
      <c r="P120" s="140">
        <f t="shared" ref="P120:P143" si="1">O120*H120</f>
        <v>0</v>
      </c>
      <c r="Q120" s="140">
        <v>0</v>
      </c>
      <c r="R120" s="140">
        <f t="shared" ref="R120:R143" si="2">Q120*H120</f>
        <v>0</v>
      </c>
      <c r="S120" s="140">
        <v>0</v>
      </c>
      <c r="T120" s="141">
        <f t="shared" ref="T120:T143" si="3">S120*H120</f>
        <v>0</v>
      </c>
      <c r="AR120" s="142" t="s">
        <v>765</v>
      </c>
      <c r="AT120" s="142" t="s">
        <v>164</v>
      </c>
      <c r="AU120" s="142" t="s">
        <v>85</v>
      </c>
      <c r="AY120" s="16" t="s">
        <v>161</v>
      </c>
      <c r="BE120" s="143">
        <f t="shared" ref="BE120:BE143" si="4">IF(N120="základní",J120,0)</f>
        <v>7000</v>
      </c>
      <c r="BF120" s="143">
        <f t="shared" ref="BF120:BF143" si="5">IF(N120="snížená",J120,0)</f>
        <v>0</v>
      </c>
      <c r="BG120" s="143">
        <f t="shared" ref="BG120:BG143" si="6">IF(N120="zákl. přenesená",J120,0)</f>
        <v>0</v>
      </c>
      <c r="BH120" s="143">
        <f t="shared" ref="BH120:BH143" si="7">IF(N120="sníž. přenesená",J120,0)</f>
        <v>0</v>
      </c>
      <c r="BI120" s="143">
        <f t="shared" ref="BI120:BI143" si="8">IF(N120="nulová",J120,0)</f>
        <v>0</v>
      </c>
      <c r="BJ120" s="16" t="s">
        <v>85</v>
      </c>
      <c r="BK120" s="143">
        <f t="shared" ref="BK120:BK143" si="9">ROUND(I120*H120,2)</f>
        <v>7000</v>
      </c>
      <c r="BL120" s="16" t="s">
        <v>765</v>
      </c>
      <c r="BM120" s="142" t="s">
        <v>87</v>
      </c>
    </row>
    <row r="121" spans="2:65" s="1" customFormat="1" ht="24.2" customHeight="1">
      <c r="B121" s="31"/>
      <c r="C121" s="131" t="s">
        <v>87</v>
      </c>
      <c r="D121" s="131" t="s">
        <v>164</v>
      </c>
      <c r="E121" s="132" t="s">
        <v>4142</v>
      </c>
      <c r="F121" s="133" t="s">
        <v>4143</v>
      </c>
      <c r="G121" s="134" t="s">
        <v>4141</v>
      </c>
      <c r="H121" s="135">
        <v>1</v>
      </c>
      <c r="I121" s="136">
        <v>2000</v>
      </c>
      <c r="J121" s="137">
        <f t="shared" si="0"/>
        <v>2000</v>
      </c>
      <c r="K121" s="133" t="s">
        <v>1</v>
      </c>
      <c r="L121" s="31"/>
      <c r="M121" s="138" t="s">
        <v>1</v>
      </c>
      <c r="N121" s="139" t="s">
        <v>42</v>
      </c>
      <c r="P121" s="140">
        <f t="shared" si="1"/>
        <v>0</v>
      </c>
      <c r="Q121" s="140">
        <v>0</v>
      </c>
      <c r="R121" s="140">
        <f t="shared" si="2"/>
        <v>0</v>
      </c>
      <c r="S121" s="140">
        <v>0</v>
      </c>
      <c r="T121" s="141">
        <f t="shared" si="3"/>
        <v>0</v>
      </c>
      <c r="AR121" s="142" t="s">
        <v>765</v>
      </c>
      <c r="AT121" s="142" t="s">
        <v>164</v>
      </c>
      <c r="AU121" s="142" t="s">
        <v>85</v>
      </c>
      <c r="AY121" s="16" t="s">
        <v>161</v>
      </c>
      <c r="BE121" s="143">
        <f t="shared" si="4"/>
        <v>2000</v>
      </c>
      <c r="BF121" s="143">
        <f t="shared" si="5"/>
        <v>0</v>
      </c>
      <c r="BG121" s="143">
        <f t="shared" si="6"/>
        <v>0</v>
      </c>
      <c r="BH121" s="143">
        <f t="shared" si="7"/>
        <v>0</v>
      </c>
      <c r="BI121" s="143">
        <f t="shared" si="8"/>
        <v>0</v>
      </c>
      <c r="BJ121" s="16" t="s">
        <v>85</v>
      </c>
      <c r="BK121" s="143">
        <f t="shared" si="9"/>
        <v>2000</v>
      </c>
      <c r="BL121" s="16" t="s">
        <v>765</v>
      </c>
      <c r="BM121" s="142" t="s">
        <v>169</v>
      </c>
    </row>
    <row r="122" spans="2:65" s="1" customFormat="1" ht="24.2" customHeight="1">
      <c r="B122" s="31"/>
      <c r="C122" s="131" t="s">
        <v>181</v>
      </c>
      <c r="D122" s="131" t="s">
        <v>164</v>
      </c>
      <c r="E122" s="132" t="s">
        <v>4144</v>
      </c>
      <c r="F122" s="133" t="s">
        <v>4145</v>
      </c>
      <c r="G122" s="134" t="s">
        <v>4141</v>
      </c>
      <c r="H122" s="135">
        <v>1</v>
      </c>
      <c r="I122" s="136">
        <v>2000</v>
      </c>
      <c r="J122" s="137">
        <f t="shared" si="0"/>
        <v>2000</v>
      </c>
      <c r="K122" s="133" t="s">
        <v>1</v>
      </c>
      <c r="L122" s="31"/>
      <c r="M122" s="138" t="s">
        <v>1</v>
      </c>
      <c r="N122" s="139" t="s">
        <v>42</v>
      </c>
      <c r="P122" s="140">
        <f t="shared" si="1"/>
        <v>0</v>
      </c>
      <c r="Q122" s="140">
        <v>0</v>
      </c>
      <c r="R122" s="140">
        <f t="shared" si="2"/>
        <v>0</v>
      </c>
      <c r="S122" s="140">
        <v>0</v>
      </c>
      <c r="T122" s="141">
        <f t="shared" si="3"/>
        <v>0</v>
      </c>
      <c r="AR122" s="142" t="s">
        <v>765</v>
      </c>
      <c r="AT122" s="142" t="s">
        <v>164</v>
      </c>
      <c r="AU122" s="142" t="s">
        <v>85</v>
      </c>
      <c r="AY122" s="16" t="s">
        <v>161</v>
      </c>
      <c r="BE122" s="143">
        <f t="shared" si="4"/>
        <v>2000</v>
      </c>
      <c r="BF122" s="143">
        <f t="shared" si="5"/>
        <v>0</v>
      </c>
      <c r="BG122" s="143">
        <f t="shared" si="6"/>
        <v>0</v>
      </c>
      <c r="BH122" s="143">
        <f t="shared" si="7"/>
        <v>0</v>
      </c>
      <c r="BI122" s="143">
        <f t="shared" si="8"/>
        <v>0</v>
      </c>
      <c r="BJ122" s="16" t="s">
        <v>85</v>
      </c>
      <c r="BK122" s="143">
        <f t="shared" si="9"/>
        <v>2000</v>
      </c>
      <c r="BL122" s="16" t="s">
        <v>765</v>
      </c>
      <c r="BM122" s="142" t="s">
        <v>195</v>
      </c>
    </row>
    <row r="123" spans="2:65" s="1" customFormat="1" ht="37.9" customHeight="1">
      <c r="B123" s="31"/>
      <c r="C123" s="131" t="s">
        <v>169</v>
      </c>
      <c r="D123" s="131" t="s">
        <v>164</v>
      </c>
      <c r="E123" s="132" t="s">
        <v>4146</v>
      </c>
      <c r="F123" s="133" t="s">
        <v>4147</v>
      </c>
      <c r="G123" s="134" t="s">
        <v>4141</v>
      </c>
      <c r="H123" s="135">
        <v>1</v>
      </c>
      <c r="I123" s="136">
        <v>2000</v>
      </c>
      <c r="J123" s="137">
        <f t="shared" si="0"/>
        <v>2000</v>
      </c>
      <c r="K123" s="133" t="s">
        <v>1</v>
      </c>
      <c r="L123" s="31"/>
      <c r="M123" s="138" t="s">
        <v>1</v>
      </c>
      <c r="N123" s="139" t="s">
        <v>42</v>
      </c>
      <c r="P123" s="140">
        <f t="shared" si="1"/>
        <v>0</v>
      </c>
      <c r="Q123" s="140">
        <v>4.0000000000000003E-5</v>
      </c>
      <c r="R123" s="140">
        <f t="shared" si="2"/>
        <v>4.0000000000000003E-5</v>
      </c>
      <c r="S123" s="140">
        <v>0</v>
      </c>
      <c r="T123" s="141">
        <f t="shared" si="3"/>
        <v>0</v>
      </c>
      <c r="AR123" s="142" t="s">
        <v>765</v>
      </c>
      <c r="AT123" s="142" t="s">
        <v>164</v>
      </c>
      <c r="AU123" s="142" t="s">
        <v>85</v>
      </c>
      <c r="AY123" s="16" t="s">
        <v>161</v>
      </c>
      <c r="BE123" s="143">
        <f t="shared" si="4"/>
        <v>2000</v>
      </c>
      <c r="BF123" s="143">
        <f t="shared" si="5"/>
        <v>0</v>
      </c>
      <c r="BG123" s="143">
        <f t="shared" si="6"/>
        <v>0</v>
      </c>
      <c r="BH123" s="143">
        <f t="shared" si="7"/>
        <v>0</v>
      </c>
      <c r="BI123" s="143">
        <f t="shared" si="8"/>
        <v>0</v>
      </c>
      <c r="BJ123" s="16" t="s">
        <v>85</v>
      </c>
      <c r="BK123" s="143">
        <f t="shared" si="9"/>
        <v>2000</v>
      </c>
      <c r="BL123" s="16" t="s">
        <v>765</v>
      </c>
      <c r="BM123" s="142" t="s">
        <v>204</v>
      </c>
    </row>
    <row r="124" spans="2:65" s="1" customFormat="1" ht="62.65" customHeight="1">
      <c r="B124" s="31"/>
      <c r="C124" s="131" t="s">
        <v>190</v>
      </c>
      <c r="D124" s="131" t="s">
        <v>164</v>
      </c>
      <c r="E124" s="132" t="s">
        <v>4148</v>
      </c>
      <c r="F124" s="133" t="s">
        <v>4149</v>
      </c>
      <c r="G124" s="134" t="s">
        <v>4141</v>
      </c>
      <c r="H124" s="135">
        <v>1</v>
      </c>
      <c r="I124" s="136">
        <v>3000</v>
      </c>
      <c r="J124" s="137">
        <f t="shared" si="0"/>
        <v>3000</v>
      </c>
      <c r="K124" s="133" t="s">
        <v>1</v>
      </c>
      <c r="L124" s="31"/>
      <c r="M124" s="138" t="s">
        <v>1</v>
      </c>
      <c r="N124" s="139" t="s">
        <v>42</v>
      </c>
      <c r="P124" s="140">
        <f t="shared" si="1"/>
        <v>0</v>
      </c>
      <c r="Q124" s="140">
        <v>0</v>
      </c>
      <c r="R124" s="140">
        <f t="shared" si="2"/>
        <v>0</v>
      </c>
      <c r="S124" s="140">
        <v>0</v>
      </c>
      <c r="T124" s="141">
        <f t="shared" si="3"/>
        <v>0</v>
      </c>
      <c r="AR124" s="142" t="s">
        <v>765</v>
      </c>
      <c r="AT124" s="142" t="s">
        <v>164</v>
      </c>
      <c r="AU124" s="142" t="s">
        <v>85</v>
      </c>
      <c r="AY124" s="16" t="s">
        <v>161</v>
      </c>
      <c r="BE124" s="143">
        <f t="shared" si="4"/>
        <v>3000</v>
      </c>
      <c r="BF124" s="143">
        <f t="shared" si="5"/>
        <v>0</v>
      </c>
      <c r="BG124" s="143">
        <f t="shared" si="6"/>
        <v>0</v>
      </c>
      <c r="BH124" s="143">
        <f t="shared" si="7"/>
        <v>0</v>
      </c>
      <c r="BI124" s="143">
        <f t="shared" si="8"/>
        <v>0</v>
      </c>
      <c r="BJ124" s="16" t="s">
        <v>85</v>
      </c>
      <c r="BK124" s="143">
        <f t="shared" si="9"/>
        <v>3000</v>
      </c>
      <c r="BL124" s="16" t="s">
        <v>765</v>
      </c>
      <c r="BM124" s="142" t="s">
        <v>213</v>
      </c>
    </row>
    <row r="125" spans="2:65" s="1" customFormat="1" ht="44.25" customHeight="1">
      <c r="B125" s="31"/>
      <c r="C125" s="131" t="s">
        <v>195</v>
      </c>
      <c r="D125" s="131" t="s">
        <v>164</v>
      </c>
      <c r="E125" s="132" t="s">
        <v>4150</v>
      </c>
      <c r="F125" s="133" t="s">
        <v>4151</v>
      </c>
      <c r="G125" s="134" t="s">
        <v>3354</v>
      </c>
      <c r="H125" s="135">
        <v>300</v>
      </c>
      <c r="I125" s="136">
        <v>10</v>
      </c>
      <c r="J125" s="137">
        <f t="shared" si="0"/>
        <v>3000</v>
      </c>
      <c r="K125" s="133" t="s">
        <v>1</v>
      </c>
      <c r="L125" s="31"/>
      <c r="M125" s="138" t="s">
        <v>1</v>
      </c>
      <c r="N125" s="139" t="s">
        <v>42</v>
      </c>
      <c r="P125" s="140">
        <f t="shared" si="1"/>
        <v>0</v>
      </c>
      <c r="Q125" s="140">
        <v>0</v>
      </c>
      <c r="R125" s="140">
        <f t="shared" si="2"/>
        <v>0</v>
      </c>
      <c r="S125" s="140">
        <v>0</v>
      </c>
      <c r="T125" s="141">
        <f t="shared" si="3"/>
        <v>0</v>
      </c>
      <c r="AR125" s="142" t="s">
        <v>765</v>
      </c>
      <c r="AT125" s="142" t="s">
        <v>164</v>
      </c>
      <c r="AU125" s="142" t="s">
        <v>85</v>
      </c>
      <c r="AY125" s="16" t="s">
        <v>161</v>
      </c>
      <c r="BE125" s="143">
        <f t="shared" si="4"/>
        <v>3000</v>
      </c>
      <c r="BF125" s="143">
        <f t="shared" si="5"/>
        <v>0</v>
      </c>
      <c r="BG125" s="143">
        <f t="shared" si="6"/>
        <v>0</v>
      </c>
      <c r="BH125" s="143">
        <f t="shared" si="7"/>
        <v>0</v>
      </c>
      <c r="BI125" s="143">
        <f t="shared" si="8"/>
        <v>0</v>
      </c>
      <c r="BJ125" s="16" t="s">
        <v>85</v>
      </c>
      <c r="BK125" s="143">
        <f t="shared" si="9"/>
        <v>3000</v>
      </c>
      <c r="BL125" s="16" t="s">
        <v>765</v>
      </c>
      <c r="BM125" s="142" t="s">
        <v>225</v>
      </c>
    </row>
    <row r="126" spans="2:65" s="1" customFormat="1" ht="37.9" customHeight="1">
      <c r="B126" s="31"/>
      <c r="C126" s="131" t="s">
        <v>200</v>
      </c>
      <c r="D126" s="131" t="s">
        <v>164</v>
      </c>
      <c r="E126" s="132" t="s">
        <v>4152</v>
      </c>
      <c r="F126" s="133" t="s">
        <v>4153</v>
      </c>
      <c r="G126" s="134" t="s">
        <v>4141</v>
      </c>
      <c r="H126" s="135">
        <v>1</v>
      </c>
      <c r="I126" s="136">
        <v>10000</v>
      </c>
      <c r="J126" s="137">
        <f t="shared" si="0"/>
        <v>10000</v>
      </c>
      <c r="K126" s="133" t="s">
        <v>1</v>
      </c>
      <c r="L126" s="31"/>
      <c r="M126" s="138" t="s">
        <v>1</v>
      </c>
      <c r="N126" s="139" t="s">
        <v>42</v>
      </c>
      <c r="P126" s="140">
        <f t="shared" si="1"/>
        <v>0</v>
      </c>
      <c r="Q126" s="140">
        <v>0</v>
      </c>
      <c r="R126" s="140">
        <f t="shared" si="2"/>
        <v>0</v>
      </c>
      <c r="S126" s="140">
        <v>0</v>
      </c>
      <c r="T126" s="141">
        <f t="shared" si="3"/>
        <v>0</v>
      </c>
      <c r="AR126" s="142" t="s">
        <v>765</v>
      </c>
      <c r="AT126" s="142" t="s">
        <v>164</v>
      </c>
      <c r="AU126" s="142" t="s">
        <v>85</v>
      </c>
      <c r="AY126" s="16" t="s">
        <v>161</v>
      </c>
      <c r="BE126" s="143">
        <f t="shared" si="4"/>
        <v>10000</v>
      </c>
      <c r="BF126" s="143">
        <f t="shared" si="5"/>
        <v>0</v>
      </c>
      <c r="BG126" s="143">
        <f t="shared" si="6"/>
        <v>0</v>
      </c>
      <c r="BH126" s="143">
        <f t="shared" si="7"/>
        <v>0</v>
      </c>
      <c r="BI126" s="143">
        <f t="shared" si="8"/>
        <v>0</v>
      </c>
      <c r="BJ126" s="16" t="s">
        <v>85</v>
      </c>
      <c r="BK126" s="143">
        <f t="shared" si="9"/>
        <v>10000</v>
      </c>
      <c r="BL126" s="16" t="s">
        <v>765</v>
      </c>
      <c r="BM126" s="142" t="s">
        <v>234</v>
      </c>
    </row>
    <row r="127" spans="2:65" s="1" customFormat="1" ht="49.15" customHeight="1">
      <c r="B127" s="31"/>
      <c r="C127" s="131" t="s">
        <v>204</v>
      </c>
      <c r="D127" s="131" t="s">
        <v>164</v>
      </c>
      <c r="E127" s="132" t="s">
        <v>4154</v>
      </c>
      <c r="F127" s="133" t="s">
        <v>4155</v>
      </c>
      <c r="G127" s="134" t="s">
        <v>4141</v>
      </c>
      <c r="H127" s="135">
        <v>1</v>
      </c>
      <c r="I127" s="136">
        <v>5000</v>
      </c>
      <c r="J127" s="137">
        <f t="shared" si="0"/>
        <v>5000</v>
      </c>
      <c r="K127" s="133" t="s">
        <v>1</v>
      </c>
      <c r="L127" s="31"/>
      <c r="M127" s="138" t="s">
        <v>1</v>
      </c>
      <c r="N127" s="139" t="s">
        <v>42</v>
      </c>
      <c r="P127" s="140">
        <f t="shared" si="1"/>
        <v>0</v>
      </c>
      <c r="Q127" s="140">
        <v>0</v>
      </c>
      <c r="R127" s="140">
        <f t="shared" si="2"/>
        <v>0</v>
      </c>
      <c r="S127" s="140">
        <v>0</v>
      </c>
      <c r="T127" s="141">
        <f t="shared" si="3"/>
        <v>0</v>
      </c>
      <c r="AR127" s="142" t="s">
        <v>765</v>
      </c>
      <c r="AT127" s="142" t="s">
        <v>164</v>
      </c>
      <c r="AU127" s="142" t="s">
        <v>85</v>
      </c>
      <c r="AY127" s="16" t="s">
        <v>161</v>
      </c>
      <c r="BE127" s="143">
        <f t="shared" si="4"/>
        <v>5000</v>
      </c>
      <c r="BF127" s="143">
        <f t="shared" si="5"/>
        <v>0</v>
      </c>
      <c r="BG127" s="143">
        <f t="shared" si="6"/>
        <v>0</v>
      </c>
      <c r="BH127" s="143">
        <f t="shared" si="7"/>
        <v>0</v>
      </c>
      <c r="BI127" s="143">
        <f t="shared" si="8"/>
        <v>0</v>
      </c>
      <c r="BJ127" s="16" t="s">
        <v>85</v>
      </c>
      <c r="BK127" s="143">
        <f t="shared" si="9"/>
        <v>5000</v>
      </c>
      <c r="BL127" s="16" t="s">
        <v>765</v>
      </c>
      <c r="BM127" s="142" t="s">
        <v>244</v>
      </c>
    </row>
    <row r="128" spans="2:65" s="1" customFormat="1" ht="66.75" customHeight="1">
      <c r="B128" s="31"/>
      <c r="C128" s="131" t="s">
        <v>162</v>
      </c>
      <c r="D128" s="131" t="s">
        <v>164</v>
      </c>
      <c r="E128" s="132" t="s">
        <v>4156</v>
      </c>
      <c r="F128" s="133" t="s">
        <v>4157</v>
      </c>
      <c r="G128" s="134" t="s">
        <v>4141</v>
      </c>
      <c r="H128" s="135">
        <v>1</v>
      </c>
      <c r="I128" s="136">
        <v>8000</v>
      </c>
      <c r="J128" s="137">
        <f t="shared" si="0"/>
        <v>8000</v>
      </c>
      <c r="K128" s="133" t="s">
        <v>1</v>
      </c>
      <c r="L128" s="31"/>
      <c r="M128" s="138" t="s">
        <v>1</v>
      </c>
      <c r="N128" s="139" t="s">
        <v>42</v>
      </c>
      <c r="P128" s="140">
        <f t="shared" si="1"/>
        <v>0</v>
      </c>
      <c r="Q128" s="140">
        <v>0</v>
      </c>
      <c r="R128" s="140">
        <f t="shared" si="2"/>
        <v>0</v>
      </c>
      <c r="S128" s="140">
        <v>0</v>
      </c>
      <c r="T128" s="141">
        <f t="shared" si="3"/>
        <v>0</v>
      </c>
      <c r="AR128" s="142" t="s">
        <v>765</v>
      </c>
      <c r="AT128" s="142" t="s">
        <v>164</v>
      </c>
      <c r="AU128" s="142" t="s">
        <v>85</v>
      </c>
      <c r="AY128" s="16" t="s">
        <v>161</v>
      </c>
      <c r="BE128" s="143">
        <f t="shared" si="4"/>
        <v>8000</v>
      </c>
      <c r="BF128" s="143">
        <f t="shared" si="5"/>
        <v>0</v>
      </c>
      <c r="BG128" s="143">
        <f t="shared" si="6"/>
        <v>0</v>
      </c>
      <c r="BH128" s="143">
        <f t="shared" si="7"/>
        <v>0</v>
      </c>
      <c r="BI128" s="143">
        <f t="shared" si="8"/>
        <v>0</v>
      </c>
      <c r="BJ128" s="16" t="s">
        <v>85</v>
      </c>
      <c r="BK128" s="143">
        <f t="shared" si="9"/>
        <v>8000</v>
      </c>
      <c r="BL128" s="16" t="s">
        <v>765</v>
      </c>
      <c r="BM128" s="142" t="s">
        <v>255</v>
      </c>
    </row>
    <row r="129" spans="2:65" s="1" customFormat="1" ht="16.5" customHeight="1">
      <c r="B129" s="31"/>
      <c r="C129" s="131" t="s">
        <v>213</v>
      </c>
      <c r="D129" s="131" t="s">
        <v>164</v>
      </c>
      <c r="E129" s="132" t="s">
        <v>4158</v>
      </c>
      <c r="F129" s="133" t="s">
        <v>4159</v>
      </c>
      <c r="G129" s="134" t="s">
        <v>4141</v>
      </c>
      <c r="H129" s="135">
        <v>1</v>
      </c>
      <c r="I129" s="136">
        <v>1850</v>
      </c>
      <c r="J129" s="137">
        <f t="shared" si="0"/>
        <v>1850</v>
      </c>
      <c r="K129" s="133" t="s">
        <v>1</v>
      </c>
      <c r="L129" s="31"/>
      <c r="M129" s="138" t="s">
        <v>1</v>
      </c>
      <c r="N129" s="139" t="s">
        <v>42</v>
      </c>
      <c r="P129" s="140">
        <f t="shared" si="1"/>
        <v>0</v>
      </c>
      <c r="Q129" s="140">
        <v>0</v>
      </c>
      <c r="R129" s="140">
        <f t="shared" si="2"/>
        <v>0</v>
      </c>
      <c r="S129" s="140">
        <v>0</v>
      </c>
      <c r="T129" s="141">
        <f t="shared" si="3"/>
        <v>0</v>
      </c>
      <c r="AR129" s="142" t="s">
        <v>765</v>
      </c>
      <c r="AT129" s="142" t="s">
        <v>164</v>
      </c>
      <c r="AU129" s="142" t="s">
        <v>85</v>
      </c>
      <c r="AY129" s="16" t="s">
        <v>161</v>
      </c>
      <c r="BE129" s="143">
        <f t="shared" si="4"/>
        <v>1850</v>
      </c>
      <c r="BF129" s="143">
        <f t="shared" si="5"/>
        <v>0</v>
      </c>
      <c r="BG129" s="143">
        <f t="shared" si="6"/>
        <v>0</v>
      </c>
      <c r="BH129" s="143">
        <f t="shared" si="7"/>
        <v>0</v>
      </c>
      <c r="BI129" s="143">
        <f t="shared" si="8"/>
        <v>0</v>
      </c>
      <c r="BJ129" s="16" t="s">
        <v>85</v>
      </c>
      <c r="BK129" s="143">
        <f t="shared" si="9"/>
        <v>1850</v>
      </c>
      <c r="BL129" s="16" t="s">
        <v>765</v>
      </c>
      <c r="BM129" s="142" t="s">
        <v>264</v>
      </c>
    </row>
    <row r="130" spans="2:65" s="1" customFormat="1" ht="16.5" customHeight="1">
      <c r="B130" s="31"/>
      <c r="C130" s="131" t="s">
        <v>220</v>
      </c>
      <c r="D130" s="131" t="s">
        <v>164</v>
      </c>
      <c r="E130" s="132" t="s">
        <v>4160</v>
      </c>
      <c r="F130" s="133" t="s">
        <v>4161</v>
      </c>
      <c r="G130" s="134" t="s">
        <v>4141</v>
      </c>
      <c r="H130" s="135">
        <v>1</v>
      </c>
      <c r="I130" s="136">
        <v>3000</v>
      </c>
      <c r="J130" s="137">
        <f t="shared" si="0"/>
        <v>3000</v>
      </c>
      <c r="K130" s="133" t="s">
        <v>1</v>
      </c>
      <c r="L130" s="31"/>
      <c r="M130" s="138" t="s">
        <v>1</v>
      </c>
      <c r="N130" s="139" t="s">
        <v>42</v>
      </c>
      <c r="P130" s="140">
        <f t="shared" si="1"/>
        <v>0</v>
      </c>
      <c r="Q130" s="140">
        <v>0</v>
      </c>
      <c r="R130" s="140">
        <f t="shared" si="2"/>
        <v>0</v>
      </c>
      <c r="S130" s="140">
        <v>0</v>
      </c>
      <c r="T130" s="141">
        <f t="shared" si="3"/>
        <v>0</v>
      </c>
      <c r="AR130" s="142" t="s">
        <v>765</v>
      </c>
      <c r="AT130" s="142" t="s">
        <v>164</v>
      </c>
      <c r="AU130" s="142" t="s">
        <v>85</v>
      </c>
      <c r="AY130" s="16" t="s">
        <v>161</v>
      </c>
      <c r="BE130" s="143">
        <f t="shared" si="4"/>
        <v>3000</v>
      </c>
      <c r="BF130" s="143">
        <f t="shared" si="5"/>
        <v>0</v>
      </c>
      <c r="BG130" s="143">
        <f t="shared" si="6"/>
        <v>0</v>
      </c>
      <c r="BH130" s="143">
        <f t="shared" si="7"/>
        <v>0</v>
      </c>
      <c r="BI130" s="143">
        <f t="shared" si="8"/>
        <v>0</v>
      </c>
      <c r="BJ130" s="16" t="s">
        <v>85</v>
      </c>
      <c r="BK130" s="143">
        <f t="shared" si="9"/>
        <v>3000</v>
      </c>
      <c r="BL130" s="16" t="s">
        <v>765</v>
      </c>
      <c r="BM130" s="142" t="s">
        <v>274</v>
      </c>
    </row>
    <row r="131" spans="2:65" s="1" customFormat="1" ht="16.5" customHeight="1">
      <c r="B131" s="31"/>
      <c r="C131" s="131" t="s">
        <v>225</v>
      </c>
      <c r="D131" s="131" t="s">
        <v>164</v>
      </c>
      <c r="E131" s="132" t="s">
        <v>4162</v>
      </c>
      <c r="F131" s="133" t="s">
        <v>4163</v>
      </c>
      <c r="G131" s="134" t="s">
        <v>4141</v>
      </c>
      <c r="H131" s="135">
        <v>1</v>
      </c>
      <c r="I131" s="136">
        <v>5000</v>
      </c>
      <c r="J131" s="137">
        <f t="shared" si="0"/>
        <v>5000</v>
      </c>
      <c r="K131" s="133" t="s">
        <v>1</v>
      </c>
      <c r="L131" s="31"/>
      <c r="M131" s="138" t="s">
        <v>1</v>
      </c>
      <c r="N131" s="139" t="s">
        <v>42</v>
      </c>
      <c r="P131" s="140">
        <f t="shared" si="1"/>
        <v>0</v>
      </c>
      <c r="Q131" s="140">
        <v>0</v>
      </c>
      <c r="R131" s="140">
        <f t="shared" si="2"/>
        <v>0</v>
      </c>
      <c r="S131" s="140">
        <v>0</v>
      </c>
      <c r="T131" s="141">
        <f t="shared" si="3"/>
        <v>0</v>
      </c>
      <c r="AR131" s="142" t="s">
        <v>765</v>
      </c>
      <c r="AT131" s="142" t="s">
        <v>164</v>
      </c>
      <c r="AU131" s="142" t="s">
        <v>85</v>
      </c>
      <c r="AY131" s="16" t="s">
        <v>161</v>
      </c>
      <c r="BE131" s="143">
        <f t="shared" si="4"/>
        <v>5000</v>
      </c>
      <c r="BF131" s="143">
        <f t="shared" si="5"/>
        <v>0</v>
      </c>
      <c r="BG131" s="143">
        <f t="shared" si="6"/>
        <v>0</v>
      </c>
      <c r="BH131" s="143">
        <f t="shared" si="7"/>
        <v>0</v>
      </c>
      <c r="BI131" s="143">
        <f t="shared" si="8"/>
        <v>0</v>
      </c>
      <c r="BJ131" s="16" t="s">
        <v>85</v>
      </c>
      <c r="BK131" s="143">
        <f t="shared" si="9"/>
        <v>5000</v>
      </c>
      <c r="BL131" s="16" t="s">
        <v>765</v>
      </c>
      <c r="BM131" s="142" t="s">
        <v>282</v>
      </c>
    </row>
    <row r="132" spans="2:65" s="1" customFormat="1" ht="49.15" customHeight="1">
      <c r="B132" s="31"/>
      <c r="C132" s="131" t="s">
        <v>229</v>
      </c>
      <c r="D132" s="131" t="s">
        <v>164</v>
      </c>
      <c r="E132" s="132" t="s">
        <v>4164</v>
      </c>
      <c r="F132" s="133" t="s">
        <v>4165</v>
      </c>
      <c r="G132" s="134" t="s">
        <v>4141</v>
      </c>
      <c r="H132" s="135">
        <v>1</v>
      </c>
      <c r="I132" s="136">
        <v>3000</v>
      </c>
      <c r="J132" s="137">
        <f t="shared" si="0"/>
        <v>3000</v>
      </c>
      <c r="K132" s="133" t="s">
        <v>1</v>
      </c>
      <c r="L132" s="31"/>
      <c r="M132" s="138" t="s">
        <v>1</v>
      </c>
      <c r="N132" s="139" t="s">
        <v>42</v>
      </c>
      <c r="P132" s="140">
        <f t="shared" si="1"/>
        <v>0</v>
      </c>
      <c r="Q132" s="140">
        <v>0</v>
      </c>
      <c r="R132" s="140">
        <f t="shared" si="2"/>
        <v>0</v>
      </c>
      <c r="S132" s="140">
        <v>0</v>
      </c>
      <c r="T132" s="141">
        <f t="shared" si="3"/>
        <v>0</v>
      </c>
      <c r="AR132" s="142" t="s">
        <v>765</v>
      </c>
      <c r="AT132" s="142" t="s">
        <v>164</v>
      </c>
      <c r="AU132" s="142" t="s">
        <v>85</v>
      </c>
      <c r="AY132" s="16" t="s">
        <v>161</v>
      </c>
      <c r="BE132" s="143">
        <f t="shared" si="4"/>
        <v>3000</v>
      </c>
      <c r="BF132" s="143">
        <f t="shared" si="5"/>
        <v>0</v>
      </c>
      <c r="BG132" s="143">
        <f t="shared" si="6"/>
        <v>0</v>
      </c>
      <c r="BH132" s="143">
        <f t="shared" si="7"/>
        <v>0</v>
      </c>
      <c r="BI132" s="143">
        <f t="shared" si="8"/>
        <v>0</v>
      </c>
      <c r="BJ132" s="16" t="s">
        <v>85</v>
      </c>
      <c r="BK132" s="143">
        <f t="shared" si="9"/>
        <v>3000</v>
      </c>
      <c r="BL132" s="16" t="s">
        <v>765</v>
      </c>
      <c r="BM132" s="142" t="s">
        <v>290</v>
      </c>
    </row>
    <row r="133" spans="2:65" s="1" customFormat="1" ht="33" customHeight="1">
      <c r="B133" s="31"/>
      <c r="C133" s="131" t="s">
        <v>234</v>
      </c>
      <c r="D133" s="131" t="s">
        <v>164</v>
      </c>
      <c r="E133" s="132" t="s">
        <v>4166</v>
      </c>
      <c r="F133" s="133" t="s">
        <v>4167</v>
      </c>
      <c r="G133" s="134" t="s">
        <v>4141</v>
      </c>
      <c r="H133" s="135">
        <v>1</v>
      </c>
      <c r="I133" s="136">
        <v>4000</v>
      </c>
      <c r="J133" s="137">
        <f t="shared" si="0"/>
        <v>4000</v>
      </c>
      <c r="K133" s="133" t="s">
        <v>1</v>
      </c>
      <c r="L133" s="31"/>
      <c r="M133" s="138" t="s">
        <v>1</v>
      </c>
      <c r="N133" s="139" t="s">
        <v>42</v>
      </c>
      <c r="P133" s="140">
        <f t="shared" si="1"/>
        <v>0</v>
      </c>
      <c r="Q133" s="140">
        <v>0</v>
      </c>
      <c r="R133" s="140">
        <f t="shared" si="2"/>
        <v>0</v>
      </c>
      <c r="S133" s="140">
        <v>0</v>
      </c>
      <c r="T133" s="141">
        <f t="shared" si="3"/>
        <v>0</v>
      </c>
      <c r="AR133" s="142" t="s">
        <v>765</v>
      </c>
      <c r="AT133" s="142" t="s">
        <v>164</v>
      </c>
      <c r="AU133" s="142" t="s">
        <v>85</v>
      </c>
      <c r="AY133" s="16" t="s">
        <v>161</v>
      </c>
      <c r="BE133" s="143">
        <f t="shared" si="4"/>
        <v>4000</v>
      </c>
      <c r="BF133" s="143">
        <f t="shared" si="5"/>
        <v>0</v>
      </c>
      <c r="BG133" s="143">
        <f t="shared" si="6"/>
        <v>0</v>
      </c>
      <c r="BH133" s="143">
        <f t="shared" si="7"/>
        <v>0</v>
      </c>
      <c r="BI133" s="143">
        <f t="shared" si="8"/>
        <v>0</v>
      </c>
      <c r="BJ133" s="16" t="s">
        <v>85</v>
      </c>
      <c r="BK133" s="143">
        <f t="shared" si="9"/>
        <v>4000</v>
      </c>
      <c r="BL133" s="16" t="s">
        <v>765</v>
      </c>
      <c r="BM133" s="142" t="s">
        <v>298</v>
      </c>
    </row>
    <row r="134" spans="2:65" s="1" customFormat="1" ht="24.2" customHeight="1">
      <c r="B134" s="31"/>
      <c r="C134" s="131" t="s">
        <v>8</v>
      </c>
      <c r="D134" s="131" t="s">
        <v>164</v>
      </c>
      <c r="E134" s="132" t="s">
        <v>4168</v>
      </c>
      <c r="F134" s="133" t="s">
        <v>4169</v>
      </c>
      <c r="G134" s="134" t="s">
        <v>4141</v>
      </c>
      <c r="H134" s="135">
        <v>1</v>
      </c>
      <c r="I134" s="136">
        <v>2000</v>
      </c>
      <c r="J134" s="137">
        <f t="shared" si="0"/>
        <v>2000</v>
      </c>
      <c r="K134" s="133" t="s">
        <v>1</v>
      </c>
      <c r="L134" s="31"/>
      <c r="M134" s="138" t="s">
        <v>1</v>
      </c>
      <c r="N134" s="139" t="s">
        <v>42</v>
      </c>
      <c r="P134" s="140">
        <f t="shared" si="1"/>
        <v>0</v>
      </c>
      <c r="Q134" s="140">
        <v>0</v>
      </c>
      <c r="R134" s="140">
        <f t="shared" si="2"/>
        <v>0</v>
      </c>
      <c r="S134" s="140">
        <v>0</v>
      </c>
      <c r="T134" s="141">
        <f t="shared" si="3"/>
        <v>0</v>
      </c>
      <c r="AR134" s="142" t="s">
        <v>765</v>
      </c>
      <c r="AT134" s="142" t="s">
        <v>164</v>
      </c>
      <c r="AU134" s="142" t="s">
        <v>85</v>
      </c>
      <c r="AY134" s="16" t="s">
        <v>161</v>
      </c>
      <c r="BE134" s="143">
        <f t="shared" si="4"/>
        <v>2000</v>
      </c>
      <c r="BF134" s="143">
        <f t="shared" si="5"/>
        <v>0</v>
      </c>
      <c r="BG134" s="143">
        <f t="shared" si="6"/>
        <v>0</v>
      </c>
      <c r="BH134" s="143">
        <f t="shared" si="7"/>
        <v>0</v>
      </c>
      <c r="BI134" s="143">
        <f t="shared" si="8"/>
        <v>0</v>
      </c>
      <c r="BJ134" s="16" t="s">
        <v>85</v>
      </c>
      <c r="BK134" s="143">
        <f t="shared" si="9"/>
        <v>2000</v>
      </c>
      <c r="BL134" s="16" t="s">
        <v>765</v>
      </c>
      <c r="BM134" s="142" t="s">
        <v>307</v>
      </c>
    </row>
    <row r="135" spans="2:65" s="1" customFormat="1" ht="78" customHeight="1">
      <c r="B135" s="31"/>
      <c r="C135" s="131" t="s">
        <v>244</v>
      </c>
      <c r="D135" s="131" t="s">
        <v>164</v>
      </c>
      <c r="E135" s="132" t="s">
        <v>4170</v>
      </c>
      <c r="F135" s="133" t="s">
        <v>4171</v>
      </c>
      <c r="G135" s="134" t="s">
        <v>4141</v>
      </c>
      <c r="H135" s="135">
        <v>1</v>
      </c>
      <c r="I135" s="136">
        <v>20000</v>
      </c>
      <c r="J135" s="137">
        <f t="shared" si="0"/>
        <v>20000</v>
      </c>
      <c r="K135" s="133" t="s">
        <v>1</v>
      </c>
      <c r="L135" s="31"/>
      <c r="M135" s="138" t="s">
        <v>1</v>
      </c>
      <c r="N135" s="139" t="s">
        <v>42</v>
      </c>
      <c r="P135" s="140">
        <f t="shared" si="1"/>
        <v>0</v>
      </c>
      <c r="Q135" s="140">
        <v>0</v>
      </c>
      <c r="R135" s="140">
        <f t="shared" si="2"/>
        <v>0</v>
      </c>
      <c r="S135" s="140">
        <v>0</v>
      </c>
      <c r="T135" s="141">
        <f t="shared" si="3"/>
        <v>0</v>
      </c>
      <c r="AR135" s="142" t="s">
        <v>765</v>
      </c>
      <c r="AT135" s="142" t="s">
        <v>164</v>
      </c>
      <c r="AU135" s="142" t="s">
        <v>85</v>
      </c>
      <c r="AY135" s="16" t="s">
        <v>161</v>
      </c>
      <c r="BE135" s="143">
        <f t="shared" si="4"/>
        <v>20000</v>
      </c>
      <c r="BF135" s="143">
        <f t="shared" si="5"/>
        <v>0</v>
      </c>
      <c r="BG135" s="143">
        <f t="shared" si="6"/>
        <v>0</v>
      </c>
      <c r="BH135" s="143">
        <f t="shared" si="7"/>
        <v>0</v>
      </c>
      <c r="BI135" s="143">
        <f t="shared" si="8"/>
        <v>0</v>
      </c>
      <c r="BJ135" s="16" t="s">
        <v>85</v>
      </c>
      <c r="BK135" s="143">
        <f t="shared" si="9"/>
        <v>20000</v>
      </c>
      <c r="BL135" s="16" t="s">
        <v>765</v>
      </c>
      <c r="BM135" s="142" t="s">
        <v>317</v>
      </c>
    </row>
    <row r="136" spans="2:65" s="1" customFormat="1" ht="16.5" customHeight="1">
      <c r="B136" s="31"/>
      <c r="C136" s="131" t="s">
        <v>249</v>
      </c>
      <c r="D136" s="131" t="s">
        <v>164</v>
      </c>
      <c r="E136" s="132" t="s">
        <v>4172</v>
      </c>
      <c r="F136" s="133" t="s">
        <v>4173</v>
      </c>
      <c r="G136" s="134" t="s">
        <v>4141</v>
      </c>
      <c r="H136" s="135">
        <v>1</v>
      </c>
      <c r="I136" s="136">
        <v>6000</v>
      </c>
      <c r="J136" s="137">
        <f t="shared" si="0"/>
        <v>6000</v>
      </c>
      <c r="K136" s="133" t="s">
        <v>1</v>
      </c>
      <c r="L136" s="31"/>
      <c r="M136" s="138" t="s">
        <v>1</v>
      </c>
      <c r="N136" s="139" t="s">
        <v>42</v>
      </c>
      <c r="P136" s="140">
        <f t="shared" si="1"/>
        <v>0</v>
      </c>
      <c r="Q136" s="140">
        <v>0</v>
      </c>
      <c r="R136" s="140">
        <f t="shared" si="2"/>
        <v>0</v>
      </c>
      <c r="S136" s="140">
        <v>0</v>
      </c>
      <c r="T136" s="141">
        <f t="shared" si="3"/>
        <v>0</v>
      </c>
      <c r="AR136" s="142" t="s">
        <v>765</v>
      </c>
      <c r="AT136" s="142" t="s">
        <v>164</v>
      </c>
      <c r="AU136" s="142" t="s">
        <v>85</v>
      </c>
      <c r="AY136" s="16" t="s">
        <v>161</v>
      </c>
      <c r="BE136" s="143">
        <f t="shared" si="4"/>
        <v>6000</v>
      </c>
      <c r="BF136" s="143">
        <f t="shared" si="5"/>
        <v>0</v>
      </c>
      <c r="BG136" s="143">
        <f t="shared" si="6"/>
        <v>0</v>
      </c>
      <c r="BH136" s="143">
        <f t="shared" si="7"/>
        <v>0</v>
      </c>
      <c r="BI136" s="143">
        <f t="shared" si="8"/>
        <v>0</v>
      </c>
      <c r="BJ136" s="16" t="s">
        <v>85</v>
      </c>
      <c r="BK136" s="143">
        <f t="shared" si="9"/>
        <v>6000</v>
      </c>
      <c r="BL136" s="16" t="s">
        <v>765</v>
      </c>
      <c r="BM136" s="142" t="s">
        <v>329</v>
      </c>
    </row>
    <row r="137" spans="2:65" s="1" customFormat="1" ht="24.2" customHeight="1">
      <c r="B137" s="31"/>
      <c r="C137" s="131" t="s">
        <v>255</v>
      </c>
      <c r="D137" s="131" t="s">
        <v>164</v>
      </c>
      <c r="E137" s="132" t="s">
        <v>4174</v>
      </c>
      <c r="F137" s="133" t="s">
        <v>4175</v>
      </c>
      <c r="G137" s="134" t="s">
        <v>4141</v>
      </c>
      <c r="H137" s="135">
        <v>1</v>
      </c>
      <c r="I137" s="136">
        <v>10000</v>
      </c>
      <c r="J137" s="137">
        <f t="shared" si="0"/>
        <v>10000</v>
      </c>
      <c r="K137" s="133" t="s">
        <v>1</v>
      </c>
      <c r="L137" s="31"/>
      <c r="M137" s="138" t="s">
        <v>1</v>
      </c>
      <c r="N137" s="139" t="s">
        <v>42</v>
      </c>
      <c r="P137" s="140">
        <f t="shared" si="1"/>
        <v>0</v>
      </c>
      <c r="Q137" s="140">
        <v>0</v>
      </c>
      <c r="R137" s="140">
        <f t="shared" si="2"/>
        <v>0</v>
      </c>
      <c r="S137" s="140">
        <v>0</v>
      </c>
      <c r="T137" s="141">
        <f t="shared" si="3"/>
        <v>0</v>
      </c>
      <c r="AR137" s="142" t="s">
        <v>765</v>
      </c>
      <c r="AT137" s="142" t="s">
        <v>164</v>
      </c>
      <c r="AU137" s="142" t="s">
        <v>85</v>
      </c>
      <c r="AY137" s="16" t="s">
        <v>161</v>
      </c>
      <c r="BE137" s="143">
        <f t="shared" si="4"/>
        <v>10000</v>
      </c>
      <c r="BF137" s="143">
        <f t="shared" si="5"/>
        <v>0</v>
      </c>
      <c r="BG137" s="143">
        <f t="shared" si="6"/>
        <v>0</v>
      </c>
      <c r="BH137" s="143">
        <f t="shared" si="7"/>
        <v>0</v>
      </c>
      <c r="BI137" s="143">
        <f t="shared" si="8"/>
        <v>0</v>
      </c>
      <c r="BJ137" s="16" t="s">
        <v>85</v>
      </c>
      <c r="BK137" s="143">
        <f t="shared" si="9"/>
        <v>10000</v>
      </c>
      <c r="BL137" s="16" t="s">
        <v>765</v>
      </c>
      <c r="BM137" s="142" t="s">
        <v>343</v>
      </c>
    </row>
    <row r="138" spans="2:65" s="1" customFormat="1" ht="24.2" customHeight="1">
      <c r="B138" s="31"/>
      <c r="C138" s="131" t="s">
        <v>260</v>
      </c>
      <c r="D138" s="131" t="s">
        <v>164</v>
      </c>
      <c r="E138" s="132" t="s">
        <v>4176</v>
      </c>
      <c r="F138" s="133" t="s">
        <v>4177</v>
      </c>
      <c r="G138" s="134" t="s">
        <v>4141</v>
      </c>
      <c r="H138" s="135">
        <v>1</v>
      </c>
      <c r="I138" s="136">
        <v>1000</v>
      </c>
      <c r="J138" s="137">
        <f t="shared" si="0"/>
        <v>1000</v>
      </c>
      <c r="K138" s="133" t="s">
        <v>1</v>
      </c>
      <c r="L138" s="31"/>
      <c r="M138" s="138" t="s">
        <v>1</v>
      </c>
      <c r="N138" s="139" t="s">
        <v>42</v>
      </c>
      <c r="P138" s="140">
        <f t="shared" si="1"/>
        <v>0</v>
      </c>
      <c r="Q138" s="140">
        <v>0</v>
      </c>
      <c r="R138" s="140">
        <f t="shared" si="2"/>
        <v>0</v>
      </c>
      <c r="S138" s="140">
        <v>0</v>
      </c>
      <c r="T138" s="141">
        <f t="shared" si="3"/>
        <v>0</v>
      </c>
      <c r="AR138" s="142" t="s">
        <v>765</v>
      </c>
      <c r="AT138" s="142" t="s">
        <v>164</v>
      </c>
      <c r="AU138" s="142" t="s">
        <v>85</v>
      </c>
      <c r="AY138" s="16" t="s">
        <v>161</v>
      </c>
      <c r="BE138" s="143">
        <f t="shared" si="4"/>
        <v>1000</v>
      </c>
      <c r="BF138" s="143">
        <f t="shared" si="5"/>
        <v>0</v>
      </c>
      <c r="BG138" s="143">
        <f t="shared" si="6"/>
        <v>0</v>
      </c>
      <c r="BH138" s="143">
        <f t="shared" si="7"/>
        <v>0</v>
      </c>
      <c r="BI138" s="143">
        <f t="shared" si="8"/>
        <v>0</v>
      </c>
      <c r="BJ138" s="16" t="s">
        <v>85</v>
      </c>
      <c r="BK138" s="143">
        <f t="shared" si="9"/>
        <v>1000</v>
      </c>
      <c r="BL138" s="16" t="s">
        <v>765</v>
      </c>
      <c r="BM138" s="142" t="s">
        <v>354</v>
      </c>
    </row>
    <row r="139" spans="2:65" s="1" customFormat="1" ht="37.9" customHeight="1">
      <c r="B139" s="31"/>
      <c r="C139" s="131" t="s">
        <v>264</v>
      </c>
      <c r="D139" s="131" t="s">
        <v>164</v>
      </c>
      <c r="E139" s="132" t="s">
        <v>4178</v>
      </c>
      <c r="F139" s="133" t="s">
        <v>4179</v>
      </c>
      <c r="G139" s="134" t="s">
        <v>4141</v>
      </c>
      <c r="H139" s="135">
        <v>1</v>
      </c>
      <c r="I139" s="136">
        <v>40000</v>
      </c>
      <c r="J139" s="137">
        <f t="shared" si="0"/>
        <v>40000</v>
      </c>
      <c r="K139" s="133" t="s">
        <v>1</v>
      </c>
      <c r="L139" s="31"/>
      <c r="M139" s="138" t="s">
        <v>1</v>
      </c>
      <c r="N139" s="139" t="s">
        <v>42</v>
      </c>
      <c r="P139" s="140">
        <f t="shared" si="1"/>
        <v>0</v>
      </c>
      <c r="Q139" s="140">
        <v>0</v>
      </c>
      <c r="R139" s="140">
        <f t="shared" si="2"/>
        <v>0</v>
      </c>
      <c r="S139" s="140">
        <v>0</v>
      </c>
      <c r="T139" s="141">
        <f t="shared" si="3"/>
        <v>0</v>
      </c>
      <c r="AR139" s="142" t="s">
        <v>765</v>
      </c>
      <c r="AT139" s="142" t="s">
        <v>164</v>
      </c>
      <c r="AU139" s="142" t="s">
        <v>85</v>
      </c>
      <c r="AY139" s="16" t="s">
        <v>161</v>
      </c>
      <c r="BE139" s="143">
        <f t="shared" si="4"/>
        <v>40000</v>
      </c>
      <c r="BF139" s="143">
        <f t="shared" si="5"/>
        <v>0</v>
      </c>
      <c r="BG139" s="143">
        <f t="shared" si="6"/>
        <v>0</v>
      </c>
      <c r="BH139" s="143">
        <f t="shared" si="7"/>
        <v>0</v>
      </c>
      <c r="BI139" s="143">
        <f t="shared" si="8"/>
        <v>0</v>
      </c>
      <c r="BJ139" s="16" t="s">
        <v>85</v>
      </c>
      <c r="BK139" s="143">
        <f t="shared" si="9"/>
        <v>40000</v>
      </c>
      <c r="BL139" s="16" t="s">
        <v>765</v>
      </c>
      <c r="BM139" s="142" t="s">
        <v>363</v>
      </c>
    </row>
    <row r="140" spans="2:65" s="1" customFormat="1" ht="24.2" customHeight="1">
      <c r="B140" s="31"/>
      <c r="C140" s="131" t="s">
        <v>7</v>
      </c>
      <c r="D140" s="131" t="s">
        <v>164</v>
      </c>
      <c r="E140" s="132" t="s">
        <v>4180</v>
      </c>
      <c r="F140" s="133" t="s">
        <v>4181</v>
      </c>
      <c r="G140" s="134" t="s">
        <v>4141</v>
      </c>
      <c r="H140" s="135">
        <v>1</v>
      </c>
      <c r="I140" s="136">
        <v>3000</v>
      </c>
      <c r="J140" s="137">
        <f t="shared" si="0"/>
        <v>3000</v>
      </c>
      <c r="K140" s="133" t="s">
        <v>1</v>
      </c>
      <c r="L140" s="31"/>
      <c r="M140" s="138" t="s">
        <v>1</v>
      </c>
      <c r="N140" s="139" t="s">
        <v>42</v>
      </c>
      <c r="P140" s="140">
        <f t="shared" si="1"/>
        <v>0</v>
      </c>
      <c r="Q140" s="140">
        <v>7.5000000000000002E-4</v>
      </c>
      <c r="R140" s="140">
        <f t="shared" si="2"/>
        <v>7.5000000000000002E-4</v>
      </c>
      <c r="S140" s="140">
        <v>0</v>
      </c>
      <c r="T140" s="141">
        <f t="shared" si="3"/>
        <v>0</v>
      </c>
      <c r="AR140" s="142" t="s">
        <v>765</v>
      </c>
      <c r="AT140" s="142" t="s">
        <v>164</v>
      </c>
      <c r="AU140" s="142" t="s">
        <v>85</v>
      </c>
      <c r="AY140" s="16" t="s">
        <v>161</v>
      </c>
      <c r="BE140" s="143">
        <f t="shared" si="4"/>
        <v>3000</v>
      </c>
      <c r="BF140" s="143">
        <f t="shared" si="5"/>
        <v>0</v>
      </c>
      <c r="BG140" s="143">
        <f t="shared" si="6"/>
        <v>0</v>
      </c>
      <c r="BH140" s="143">
        <f t="shared" si="7"/>
        <v>0</v>
      </c>
      <c r="BI140" s="143">
        <f t="shared" si="8"/>
        <v>0</v>
      </c>
      <c r="BJ140" s="16" t="s">
        <v>85</v>
      </c>
      <c r="BK140" s="143">
        <f t="shared" si="9"/>
        <v>3000</v>
      </c>
      <c r="BL140" s="16" t="s">
        <v>765</v>
      </c>
      <c r="BM140" s="142" t="s">
        <v>378</v>
      </c>
    </row>
    <row r="141" spans="2:65" s="1" customFormat="1" ht="24.2" customHeight="1">
      <c r="B141" s="31"/>
      <c r="C141" s="131" t="s">
        <v>274</v>
      </c>
      <c r="D141" s="131" t="s">
        <v>164</v>
      </c>
      <c r="E141" s="132" t="s">
        <v>4182</v>
      </c>
      <c r="F141" s="133" t="s">
        <v>4183</v>
      </c>
      <c r="G141" s="134" t="s">
        <v>4141</v>
      </c>
      <c r="H141" s="135">
        <v>1</v>
      </c>
      <c r="I141" s="136">
        <v>4500</v>
      </c>
      <c r="J141" s="137">
        <f t="shared" si="0"/>
        <v>4500</v>
      </c>
      <c r="K141" s="133" t="s">
        <v>1</v>
      </c>
      <c r="L141" s="31"/>
      <c r="M141" s="138" t="s">
        <v>1</v>
      </c>
      <c r="N141" s="139" t="s">
        <v>42</v>
      </c>
      <c r="P141" s="140">
        <f t="shared" si="1"/>
        <v>0</v>
      </c>
      <c r="Q141" s="140">
        <v>0</v>
      </c>
      <c r="R141" s="140">
        <f t="shared" si="2"/>
        <v>0</v>
      </c>
      <c r="S141" s="140">
        <v>0</v>
      </c>
      <c r="T141" s="141">
        <f t="shared" si="3"/>
        <v>0</v>
      </c>
      <c r="AR141" s="142" t="s">
        <v>765</v>
      </c>
      <c r="AT141" s="142" t="s">
        <v>164</v>
      </c>
      <c r="AU141" s="142" t="s">
        <v>85</v>
      </c>
      <c r="AY141" s="16" t="s">
        <v>161</v>
      </c>
      <c r="BE141" s="143">
        <f t="shared" si="4"/>
        <v>4500</v>
      </c>
      <c r="BF141" s="143">
        <f t="shared" si="5"/>
        <v>0</v>
      </c>
      <c r="BG141" s="143">
        <f t="shared" si="6"/>
        <v>0</v>
      </c>
      <c r="BH141" s="143">
        <f t="shared" si="7"/>
        <v>0</v>
      </c>
      <c r="BI141" s="143">
        <f t="shared" si="8"/>
        <v>0</v>
      </c>
      <c r="BJ141" s="16" t="s">
        <v>85</v>
      </c>
      <c r="BK141" s="143">
        <f t="shared" si="9"/>
        <v>4500</v>
      </c>
      <c r="BL141" s="16" t="s">
        <v>765</v>
      </c>
      <c r="BM141" s="142" t="s">
        <v>391</v>
      </c>
    </row>
    <row r="142" spans="2:65" s="1" customFormat="1" ht="24.2" customHeight="1">
      <c r="B142" s="31"/>
      <c r="C142" s="131" t="s">
        <v>278</v>
      </c>
      <c r="D142" s="131" t="s">
        <v>164</v>
      </c>
      <c r="E142" s="132" t="s">
        <v>4184</v>
      </c>
      <c r="F142" s="133" t="s">
        <v>4185</v>
      </c>
      <c r="G142" s="134" t="s">
        <v>4141</v>
      </c>
      <c r="H142" s="135">
        <v>1</v>
      </c>
      <c r="I142" s="136">
        <v>1000</v>
      </c>
      <c r="J142" s="137">
        <f t="shared" si="0"/>
        <v>1000</v>
      </c>
      <c r="K142" s="133" t="s">
        <v>1</v>
      </c>
      <c r="L142" s="31"/>
      <c r="M142" s="138" t="s">
        <v>1</v>
      </c>
      <c r="N142" s="139" t="s">
        <v>42</v>
      </c>
      <c r="P142" s="140">
        <f t="shared" si="1"/>
        <v>0</v>
      </c>
      <c r="Q142" s="140">
        <v>0</v>
      </c>
      <c r="R142" s="140">
        <f t="shared" si="2"/>
        <v>0</v>
      </c>
      <c r="S142" s="140">
        <v>0</v>
      </c>
      <c r="T142" s="141">
        <f t="shared" si="3"/>
        <v>0</v>
      </c>
      <c r="AR142" s="142" t="s">
        <v>765</v>
      </c>
      <c r="AT142" s="142" t="s">
        <v>164</v>
      </c>
      <c r="AU142" s="142" t="s">
        <v>85</v>
      </c>
      <c r="AY142" s="16" t="s">
        <v>161</v>
      </c>
      <c r="BE142" s="143">
        <f t="shared" si="4"/>
        <v>1000</v>
      </c>
      <c r="BF142" s="143">
        <f t="shared" si="5"/>
        <v>0</v>
      </c>
      <c r="BG142" s="143">
        <f t="shared" si="6"/>
        <v>0</v>
      </c>
      <c r="BH142" s="143">
        <f t="shared" si="7"/>
        <v>0</v>
      </c>
      <c r="BI142" s="143">
        <f t="shared" si="8"/>
        <v>0</v>
      </c>
      <c r="BJ142" s="16" t="s">
        <v>85</v>
      </c>
      <c r="BK142" s="143">
        <f t="shared" si="9"/>
        <v>1000</v>
      </c>
      <c r="BL142" s="16" t="s">
        <v>765</v>
      </c>
      <c r="BM142" s="142" t="s">
        <v>403</v>
      </c>
    </row>
    <row r="143" spans="2:65" s="1" customFormat="1" ht="16.5" customHeight="1">
      <c r="B143" s="31"/>
      <c r="C143" s="131" t="s">
        <v>282</v>
      </c>
      <c r="D143" s="131" t="s">
        <v>164</v>
      </c>
      <c r="E143" s="132" t="s">
        <v>4186</v>
      </c>
      <c r="F143" s="133" t="s">
        <v>4187</v>
      </c>
      <c r="G143" s="134" t="s">
        <v>4141</v>
      </c>
      <c r="H143" s="135">
        <v>1</v>
      </c>
      <c r="I143" s="136">
        <v>2000</v>
      </c>
      <c r="J143" s="137">
        <f t="shared" si="0"/>
        <v>2000</v>
      </c>
      <c r="K143" s="133" t="s">
        <v>1</v>
      </c>
      <c r="L143" s="31"/>
      <c r="M143" s="138" t="s">
        <v>1</v>
      </c>
      <c r="N143" s="139" t="s">
        <v>42</v>
      </c>
      <c r="P143" s="140">
        <f t="shared" si="1"/>
        <v>0</v>
      </c>
      <c r="Q143" s="140">
        <v>0</v>
      </c>
      <c r="R143" s="140">
        <f t="shared" si="2"/>
        <v>0</v>
      </c>
      <c r="S143" s="140">
        <v>0</v>
      </c>
      <c r="T143" s="141">
        <f t="shared" si="3"/>
        <v>0</v>
      </c>
      <c r="AR143" s="142" t="s">
        <v>765</v>
      </c>
      <c r="AT143" s="142" t="s">
        <v>164</v>
      </c>
      <c r="AU143" s="142" t="s">
        <v>85</v>
      </c>
      <c r="AY143" s="16" t="s">
        <v>161</v>
      </c>
      <c r="BE143" s="143">
        <f t="shared" si="4"/>
        <v>2000</v>
      </c>
      <c r="BF143" s="143">
        <f t="shared" si="5"/>
        <v>0</v>
      </c>
      <c r="BG143" s="143">
        <f t="shared" si="6"/>
        <v>0</v>
      </c>
      <c r="BH143" s="143">
        <f t="shared" si="7"/>
        <v>0</v>
      </c>
      <c r="BI143" s="143">
        <f t="shared" si="8"/>
        <v>0</v>
      </c>
      <c r="BJ143" s="16" t="s">
        <v>85</v>
      </c>
      <c r="BK143" s="143">
        <f t="shared" si="9"/>
        <v>2000</v>
      </c>
      <c r="BL143" s="16" t="s">
        <v>765</v>
      </c>
      <c r="BM143" s="142" t="s">
        <v>414</v>
      </c>
    </row>
    <row r="144" spans="2:65" s="11" customFormat="1" ht="25.9" customHeight="1">
      <c r="B144" s="119"/>
      <c r="D144" s="120" t="s">
        <v>76</v>
      </c>
      <c r="E144" s="121" t="s">
        <v>85</v>
      </c>
      <c r="F144" s="121" t="s">
        <v>4188</v>
      </c>
      <c r="I144" s="122"/>
      <c r="J144" s="123">
        <f>BK144</f>
        <v>0</v>
      </c>
      <c r="L144" s="119"/>
      <c r="M144" s="183"/>
      <c r="N144" s="184"/>
      <c r="O144" s="184"/>
      <c r="P144" s="185">
        <v>0</v>
      </c>
      <c r="Q144" s="184"/>
      <c r="R144" s="185">
        <v>0</v>
      </c>
      <c r="S144" s="184"/>
      <c r="T144" s="186">
        <v>0</v>
      </c>
      <c r="AR144" s="120" t="s">
        <v>181</v>
      </c>
      <c r="AT144" s="127" t="s">
        <v>76</v>
      </c>
      <c r="AU144" s="127" t="s">
        <v>77</v>
      </c>
      <c r="AY144" s="120" t="s">
        <v>161</v>
      </c>
      <c r="BK144" s="128">
        <v>0</v>
      </c>
    </row>
    <row r="145" spans="2:12" s="1" customFormat="1" ht="6.95" customHeight="1">
      <c r="B145" s="43"/>
      <c r="C145" s="44"/>
      <c r="D145" s="44"/>
      <c r="E145" s="44"/>
      <c r="F145" s="44"/>
      <c r="G145" s="44"/>
      <c r="H145" s="44"/>
      <c r="I145" s="44"/>
      <c r="J145" s="44"/>
      <c r="K145" s="44"/>
      <c r="L145" s="31"/>
    </row>
  </sheetData>
  <sheetProtection algorithmName="SHA-512" hashValue="NVXzzUWsH2lpEYoSHXTU1SKmxSgnf4yYnrSrl6fGeJlHITsp+wfCymJMDK3k6Uh+kW6mO4RiM9bbzpCu4Qd67w==" saltValue="KbQ2SqPcfnDuGpmZAgh/rQhrrq8WSYNNvy+0xNTU/3RbbaC9PWM4IO+nFfZwaSMjqDprh9LqkPU+/Q6x0ByEWA==" spinCount="100000" sheet="1" objects="1" scenarios="1" formatColumns="0" formatRows="0" autoFilter="0"/>
  <autoFilter ref="C117:K144" xr:uid="{00000000-0009-0000-0000-00000E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SO 01 - 1 - Bourací práce...</vt:lpstr>
      <vt:lpstr>SO 01 - 2 - Objekt HZ - H...</vt:lpstr>
      <vt:lpstr>SO 01 - 3-OBJEKT HZ - ZDR...</vt:lpstr>
      <vt:lpstr>SO 01 - 4-OBJEKT HZ - ÚST...</vt:lpstr>
      <vt:lpstr>SO 01 - 5-OBJEKT HZ - ELE...</vt:lpstr>
      <vt:lpstr>SO 01 - 6-OBJEKT HZ - VZD...</vt:lpstr>
      <vt:lpstr>SO 01- 7-OBJEKT HZ - MaR</vt:lpstr>
      <vt:lpstr>SO 02 - 8 - Komunikace</vt:lpstr>
      <vt:lpstr>SO 03 - 10 - PŘELOŽKA VODY</vt:lpstr>
      <vt:lpstr>SO 04 - 10 - PŘELOŽKA PLY...</vt:lpstr>
      <vt:lpstr>SO 06 - 11 - KANALIZACE D...</vt:lpstr>
      <vt:lpstr>SO 07 - 12 - PŘELOŽKA SPL...</vt:lpstr>
      <vt:lpstr>SO 08 - 13 - ČOV</vt:lpstr>
      <vt:lpstr>VRN - HZ HEŘMANICE</vt:lpstr>
      <vt:lpstr>'Rekapitulace stavby'!Názvy_tisku</vt:lpstr>
      <vt:lpstr>'SO 01 - 1 - Bourací práce...'!Názvy_tisku</vt:lpstr>
      <vt:lpstr>'SO 01 - 2 - Objekt HZ - H...'!Názvy_tisku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02 - 8 - Komunikace'!Názvy_tisku</vt:lpstr>
      <vt:lpstr>'SO 03 - 10 - PŘELOŽKA VODY'!Názvy_tisku</vt:lpstr>
      <vt:lpstr>'SO 04 - 10 - PŘELOŽKA PLY...'!Názvy_tisku</vt:lpstr>
      <vt:lpstr>'SO 06 - 11 - KANALIZACE D...'!Názvy_tisku</vt:lpstr>
      <vt:lpstr>'SO 07 - 12 - PŘELOŽKA SPL...'!Názvy_tisku</vt:lpstr>
      <vt:lpstr>'SO 08 - 13 - ČOV'!Názvy_tisku</vt:lpstr>
      <vt:lpstr>'VRN - HZ HEŘMANICE'!Názvy_tisku</vt:lpstr>
      <vt:lpstr>'Rekapitulace stavby'!Oblast_tisku</vt:lpstr>
      <vt:lpstr>'SO 01 - 1 - Bourací práce...'!Oblast_tisku</vt:lpstr>
      <vt:lpstr>'SO 01 - 2 - Objekt HZ - H...'!Oblast_tisku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02 - 8 - Komunikace'!Oblast_tisku</vt:lpstr>
      <vt:lpstr>'SO 03 - 10 - PŘELOŽKA VODY'!Oblast_tisku</vt:lpstr>
      <vt:lpstr>'SO 04 - 10 - PŘELOŽKA PLY...'!Oblast_tisku</vt:lpstr>
      <vt:lpstr>'SO 06 - 11 - KANALIZACE D...'!Oblast_tisku</vt:lpstr>
      <vt:lpstr>'SO 07 - 12 - PŘELOŽKA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RIKY\Přípravář</dc:creator>
  <cp:lastModifiedBy>Maslowská Michaela</cp:lastModifiedBy>
  <dcterms:created xsi:type="dcterms:W3CDTF">2023-10-18T13:49:17Z</dcterms:created>
  <dcterms:modified xsi:type="dcterms:W3CDTF">2023-11-14T09:46:36Z</dcterms:modified>
</cp:coreProperties>
</file>