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ovy_sklad\Projekty\HVEZDÁRNA\Hvězdárna_vodovodní_přípojka\ROZPOČET\"/>
    </mc:Choice>
  </mc:AlternateContent>
  <bookViews>
    <workbookView xWindow="0" yWindow="0" windowWidth="28800" windowHeight="12435" activeTab="1"/>
  </bookViews>
  <sheets>
    <sheet name="Rekapitulace stavby" sheetId="1" r:id="rId1"/>
    <sheet name="01 - vodovodní přípojka" sheetId="2" r:id="rId2"/>
    <sheet name="Seznam figur" sheetId="3" r:id="rId3"/>
  </sheets>
  <definedNames>
    <definedName name="_xlnm._FilterDatabase" localSheetId="1" hidden="1">'01 - vodovodní přípojka'!$C$129:$K$224</definedName>
    <definedName name="_xlnm.Print_Titles" localSheetId="1">'01 - vodovodní přípojka'!$129:$129</definedName>
    <definedName name="_xlnm.Print_Titles" localSheetId="0">'Rekapitulace stavby'!$92:$92</definedName>
    <definedName name="_xlnm.Print_Titles" localSheetId="2">'Seznam figur'!$9:$9</definedName>
    <definedName name="_xlnm.Print_Area" localSheetId="1">'01 - vodovodní přípojka'!$C$4:$J$76,'01 - vodovodní přípojka'!$C$82:$J$111,'01 - vodovodní přípojka'!$C$117:$K$224</definedName>
    <definedName name="_xlnm.Print_Area" localSheetId="0">'Rekapitulace stavby'!$D$4:$AO$76,'Rekapitulace stavby'!$C$82:$AQ$96</definedName>
    <definedName name="_xlnm.Print_Area" localSheetId="2">'Seznam figur'!$C$4:$G$71</definedName>
  </definedNames>
  <calcPr calcId="152511"/>
</workbook>
</file>

<file path=xl/calcChain.xml><?xml version="1.0" encoding="utf-8"?>
<calcChain xmlns="http://schemas.openxmlformats.org/spreadsheetml/2006/main">
  <c r="J209" i="2" l="1"/>
  <c r="J219" i="2" l="1"/>
  <c r="J220" i="2"/>
  <c r="J221" i="2"/>
  <c r="D7" i="3" l="1"/>
  <c r="J37" i="2"/>
  <c r="J36" i="2"/>
  <c r="AY95" i="1" s="1"/>
  <c r="J35" i="2"/>
  <c r="AX95" i="1" s="1"/>
  <c r="BI224" i="2"/>
  <c r="BH224" i="2"/>
  <c r="BG224" i="2"/>
  <c r="BF224" i="2"/>
  <c r="T224" i="2"/>
  <c r="T223" i="2" s="1"/>
  <c r="R224" i="2"/>
  <c r="R223" i="2" s="1"/>
  <c r="P224" i="2"/>
  <c r="P223" i="2" s="1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T216" i="2" s="1"/>
  <c r="R217" i="2"/>
  <c r="P217" i="2"/>
  <c r="BI214" i="2"/>
  <c r="BH214" i="2"/>
  <c r="BG214" i="2"/>
  <c r="BF214" i="2"/>
  <c r="T214" i="2"/>
  <c r="T213" i="2"/>
  <c r="T212" i="2" s="1"/>
  <c r="R214" i="2"/>
  <c r="R213" i="2"/>
  <c r="R212" i="2"/>
  <c r="P214" i="2"/>
  <c r="P213" i="2" s="1"/>
  <c r="P212" i="2" s="1"/>
  <c r="BI211" i="2"/>
  <c r="BH211" i="2"/>
  <c r="BG211" i="2"/>
  <c r="BF211" i="2"/>
  <c r="T211" i="2"/>
  <c r="T208" i="2" s="1"/>
  <c r="R211" i="2"/>
  <c r="R208" i="2" s="1"/>
  <c r="P211" i="2"/>
  <c r="P208" i="2" s="1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T181" i="2"/>
  <c r="R182" i="2"/>
  <c r="R181" i="2" s="1"/>
  <c r="P182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F124" i="2"/>
  <c r="E122" i="2"/>
  <c r="F89" i="2"/>
  <c r="E87" i="2"/>
  <c r="J24" i="2"/>
  <c r="E24" i="2"/>
  <c r="J127" i="2" s="1"/>
  <c r="J23" i="2"/>
  <c r="J21" i="2"/>
  <c r="E21" i="2"/>
  <c r="J91" i="2" s="1"/>
  <c r="J20" i="2"/>
  <c r="J18" i="2"/>
  <c r="E18" i="2"/>
  <c r="F127" i="2" s="1"/>
  <c r="J17" i="2"/>
  <c r="J15" i="2"/>
  <c r="E15" i="2"/>
  <c r="F126" i="2" s="1"/>
  <c r="J14" i="2"/>
  <c r="J12" i="2"/>
  <c r="J89" i="2" s="1"/>
  <c r="E7" i="2"/>
  <c r="E120" i="2" s="1"/>
  <c r="L90" i="1"/>
  <c r="AM90" i="1"/>
  <c r="AM89" i="1"/>
  <c r="L89" i="1"/>
  <c r="AM87" i="1"/>
  <c r="L87" i="1"/>
  <c r="L85" i="1"/>
  <c r="L84" i="1"/>
  <c r="J182" i="2"/>
  <c r="BK170" i="2"/>
  <c r="BK162" i="2"/>
  <c r="J142" i="2"/>
  <c r="AS94" i="1"/>
  <c r="BK211" i="2"/>
  <c r="BK136" i="2"/>
  <c r="J177" i="2"/>
  <c r="BK160" i="2"/>
  <c r="J134" i="2"/>
  <c r="J157" i="2"/>
  <c r="J218" i="2"/>
  <c r="J203" i="2"/>
  <c r="J133" i="2"/>
  <c r="BK148" i="2"/>
  <c r="BK207" i="2"/>
  <c r="BK133" i="2"/>
  <c r="J173" i="2"/>
  <c r="J217" i="2"/>
  <c r="J207" i="2"/>
  <c r="BK202" i="2"/>
  <c r="BK201" i="2"/>
  <c r="BK199" i="2"/>
  <c r="BK198" i="2"/>
  <c r="BK197" i="2"/>
  <c r="BK196" i="2"/>
  <c r="BK195" i="2"/>
  <c r="BK194" i="2"/>
  <c r="BK193" i="2"/>
  <c r="BK192" i="2"/>
  <c r="BK191" i="2"/>
  <c r="BK190" i="2"/>
  <c r="J189" i="2"/>
  <c r="J188" i="2"/>
  <c r="J186" i="2"/>
  <c r="BK182" i="2"/>
  <c r="BK173" i="2"/>
  <c r="BK166" i="2"/>
  <c r="J160" i="2"/>
  <c r="J136" i="2"/>
  <c r="J211" i="2"/>
  <c r="J208" i="2" s="1"/>
  <c r="J131" i="2" s="1"/>
  <c r="J130" i="2" s="1"/>
  <c r="J140" i="2"/>
  <c r="BK203" i="2"/>
  <c r="BK217" i="2"/>
  <c r="BK214" i="2"/>
  <c r="J206" i="2"/>
  <c r="J202" i="2"/>
  <c r="J201" i="2"/>
  <c r="J199" i="2"/>
  <c r="J198" i="2"/>
  <c r="J197" i="2"/>
  <c r="J196" i="2"/>
  <c r="J195" i="2"/>
  <c r="J194" i="2"/>
  <c r="J193" i="2"/>
  <c r="J192" i="2"/>
  <c r="J191" i="2"/>
  <c r="BK189" i="2"/>
  <c r="BK188" i="2"/>
  <c r="BK185" i="2"/>
  <c r="J179" i="2"/>
  <c r="J169" i="2"/>
  <c r="J162" i="2"/>
  <c r="BK151" i="2"/>
  <c r="BK186" i="2"/>
  <c r="BK179" i="2"/>
  <c r="BK169" i="2"/>
  <c r="J164" i="2"/>
  <c r="BK138" i="2"/>
  <c r="J224" i="2"/>
  <c r="BK206" i="2"/>
  <c r="BK134" i="2"/>
  <c r="J170" i="2"/>
  <c r="J190" i="2"/>
  <c r="J185" i="2"/>
  <c r="BK177" i="2"/>
  <c r="BK164" i="2"/>
  <c r="J148" i="2"/>
  <c r="BK224" i="2"/>
  <c r="J222" i="2"/>
  <c r="BK142" i="2"/>
  <c r="BK157" i="2"/>
  <c r="BK218" i="2"/>
  <c r="BK140" i="2"/>
  <c r="J214" i="2"/>
  <c r="J166" i="2"/>
  <c r="J151" i="2"/>
  <c r="BK222" i="2"/>
  <c r="J138" i="2"/>
  <c r="J34" i="2" l="1"/>
  <c r="J216" i="2"/>
  <c r="J215" i="2" s="1"/>
  <c r="F37" i="2"/>
  <c r="BD95" i="1" s="1"/>
  <c r="BD94" i="1" s="1"/>
  <c r="W33" i="1" s="1"/>
  <c r="F35" i="2"/>
  <c r="BB95" i="1" s="1"/>
  <c r="BB94" i="1" s="1"/>
  <c r="W31" i="1" s="1"/>
  <c r="F36" i="2"/>
  <c r="BC95" i="1" s="1"/>
  <c r="BC94" i="1" s="1"/>
  <c r="AY94" i="1" s="1"/>
  <c r="F34" i="2"/>
  <c r="BA95" i="1" s="1"/>
  <c r="BA94" i="1" s="1"/>
  <c r="AW94" i="1" s="1"/>
  <c r="AK30" i="1" s="1"/>
  <c r="T215" i="2"/>
  <c r="BK132" i="2"/>
  <c r="R172" i="2"/>
  <c r="R131" i="2" s="1"/>
  <c r="R130" i="2" s="1"/>
  <c r="T184" i="2"/>
  <c r="P132" i="2"/>
  <c r="R200" i="2"/>
  <c r="R132" i="2"/>
  <c r="R184" i="2"/>
  <c r="BK205" i="2"/>
  <c r="J205" i="2"/>
  <c r="J104" i="2"/>
  <c r="P172" i="2"/>
  <c r="P131" i="2" s="1"/>
  <c r="BK184" i="2"/>
  <c r="J184" i="2"/>
  <c r="J101" i="2"/>
  <c r="P187" i="2"/>
  <c r="P205" i="2"/>
  <c r="T132" i="2"/>
  <c r="P184" i="2"/>
  <c r="BK187" i="2"/>
  <c r="J187" i="2" s="1"/>
  <c r="J102" i="2" s="1"/>
  <c r="BK200" i="2"/>
  <c r="J200" i="2"/>
  <c r="J103" i="2" s="1"/>
  <c r="P200" i="2"/>
  <c r="T205" i="2"/>
  <c r="P216" i="2"/>
  <c r="P215" i="2" s="1"/>
  <c r="T172" i="2"/>
  <c r="R187" i="2"/>
  <c r="T200" i="2"/>
  <c r="R216" i="2"/>
  <c r="R215" i="2"/>
  <c r="BK172" i="2"/>
  <c r="J172" i="2"/>
  <c r="J99" i="2" s="1"/>
  <c r="T187" i="2"/>
  <c r="R205" i="2"/>
  <c r="BK216" i="2"/>
  <c r="BK208" i="2"/>
  <c r="J105" i="2" s="1"/>
  <c r="BK181" i="2"/>
  <c r="J181" i="2"/>
  <c r="J100" i="2"/>
  <c r="BK213" i="2"/>
  <c r="BK212" i="2" s="1"/>
  <c r="J212" i="2" s="1"/>
  <c r="BK223" i="2"/>
  <c r="J223" i="2" s="1"/>
  <c r="J110" i="2" s="1"/>
  <c r="BE169" i="2"/>
  <c r="BE177" i="2"/>
  <c r="BE211" i="2"/>
  <c r="AW95" i="1"/>
  <c r="J92" i="2"/>
  <c r="J124" i="2"/>
  <c r="J126" i="2"/>
  <c r="BE133" i="2"/>
  <c r="BE134" i="2"/>
  <c r="BE136" i="2"/>
  <c r="BE140" i="2"/>
  <c r="BE142" i="2"/>
  <c r="BE202" i="2"/>
  <c r="BE206" i="2"/>
  <c r="BE207" i="2"/>
  <c r="BE218" i="2"/>
  <c r="BE222" i="2"/>
  <c r="E85" i="2"/>
  <c r="F91" i="2"/>
  <c r="BE217" i="2"/>
  <c r="F92" i="2"/>
  <c r="BE138" i="2"/>
  <c r="BE148" i="2"/>
  <c r="BE151" i="2"/>
  <c r="BE157" i="2"/>
  <c r="BE160" i="2"/>
  <c r="BE162" i="2"/>
  <c r="BE164" i="2"/>
  <c r="BE166" i="2"/>
  <c r="BE170" i="2"/>
  <c r="BE173" i="2"/>
  <c r="BE179" i="2"/>
  <c r="BE182" i="2"/>
  <c r="BE185" i="2"/>
  <c r="BE186" i="2"/>
  <c r="BE188" i="2"/>
  <c r="BE189" i="2"/>
  <c r="BE190" i="2"/>
  <c r="BE191" i="2"/>
  <c r="BE192" i="2"/>
  <c r="BE193" i="2"/>
  <c r="BE194" i="2"/>
  <c r="BE195" i="2"/>
  <c r="BE196" i="2"/>
  <c r="BE197" i="2"/>
  <c r="BE198" i="2"/>
  <c r="BE199" i="2"/>
  <c r="BE201" i="2"/>
  <c r="BE203" i="2"/>
  <c r="BE214" i="2"/>
  <c r="BE224" i="2"/>
  <c r="J109" i="2" l="1"/>
  <c r="J106" i="2"/>
  <c r="T131" i="2"/>
  <c r="T130" i="2"/>
  <c r="P130" i="2"/>
  <c r="AU95" i="1"/>
  <c r="AU94" i="1" s="1"/>
  <c r="BK131" i="2"/>
  <c r="J132" i="2"/>
  <c r="J98" i="2" s="1"/>
  <c r="J213" i="2"/>
  <c r="J107" i="2"/>
  <c r="BK215" i="2"/>
  <c r="J108" i="2" s="1"/>
  <c r="W30" i="1"/>
  <c r="J33" i="2"/>
  <c r="AV95" i="1" s="1"/>
  <c r="AT95" i="1" s="1"/>
  <c r="AX94" i="1"/>
  <c r="W32" i="1"/>
  <c r="F33" i="2"/>
  <c r="AZ95" i="1" s="1"/>
  <c r="AZ94" i="1" s="1"/>
  <c r="AV94" i="1" s="1"/>
  <c r="AK29" i="1" s="1"/>
  <c r="J97" i="2" l="1"/>
  <c r="BK130" i="2"/>
  <c r="J30" i="2" s="1"/>
  <c r="AG95" i="1" s="1"/>
  <c r="AG94" i="1" s="1"/>
  <c r="AK26" i="1" s="1"/>
  <c r="AK35" i="1" s="1"/>
  <c r="AT94" i="1"/>
  <c r="W29" i="1"/>
  <c r="J39" i="2" l="1"/>
  <c r="J96" i="2"/>
  <c r="AN94" i="1"/>
  <c r="AN95" i="1"/>
</calcChain>
</file>

<file path=xl/sharedStrings.xml><?xml version="1.0" encoding="utf-8"?>
<sst xmlns="http://schemas.openxmlformats.org/spreadsheetml/2006/main" count="1529" uniqueCount="386">
  <si>
    <t>Export Komplet</t>
  </si>
  <si>
    <t/>
  </si>
  <si>
    <t>2.0</t>
  </si>
  <si>
    <t>False</t>
  </si>
  <si>
    <t>{c64d435c-ff7b-4b46-895c-f70771fe83fd}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</si>
  <si>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</si>
  <si>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</si>
  <si>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</si>
  <si>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</si>
  <si>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</si>
  <si>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</si>
  <si>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</si>
  <si>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</si>
  <si>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</si>
  <si>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VEC_002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</si>
  <si>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</si>
  <si>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</si>
  <si>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Hvězdárna DK – vodovodní přípojka, Uherský Brod</t>
  </si>
  <si>
    <t>KSO:</t>
  </si>
  <si>
    <t>CC-CZ:</t>
  </si>
  <si>
    <t>Místo:</t>
  </si>
  <si>
    <t>parc. č. 8323, 8203 a st. 1809/2</t>
  </si>
  <si>
    <t>Datum:</t>
  </si>
  <si>
    <t>21. 6. 2023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</si>
  <si>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</si>
  <si>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</si>
  <si>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</si>
  <si>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</si>
  <si>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</si>
  <si>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</si>
  <si>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</si>
  <si>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</si>
  <si>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</si>
  <si>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</si>
  <si>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</si>
  <si>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</si>
  <si>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</si>
  <si>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</si>
  <si>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</si>
  <si>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</si>
  <si>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</si>
  <si>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</si>
  <si>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</si>
  <si>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</si>
  <si>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</si>
  <si>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</si>
  <si>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</si>
  <si>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</si>
  <si>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</si>
  <si>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</si>
  <si>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</si>
  <si>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</si>
  <si>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</si>
  <si>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</si>
  <si>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</si>
  <si>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</si>
  <si>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</si>
  <si>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</si>
  <si>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</si>
  <si>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</si>
  <si>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</si>
  <si>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</si>
  <si>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</si>
  <si>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</si>
  <si>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</si>
  <si>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</si>
  <si>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</si>
  <si>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</si>
  <si>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</si>
  <si>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</si>
  <si>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</si>
  <si>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</si>
  <si>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</si>
  <si>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</si>
  <si>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</si>
  <si>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</si>
  <si>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</si>
  <si>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</si>
  <si>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</si>
  <si>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</si>
  <si>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vodovodní přípojka</t>
  </si>
  <si>
    <t>STA</t>
  </si>
  <si>
    <t>1</t>
  </si>
  <si>
    <t>{1da4096a-0364-4e7a-9227-d674d8a83aef}</t>
  </si>
  <si>
    <t>2</t>
  </si>
  <si>
    <t>f8</t>
  </si>
  <si>
    <t>44,657</t>
  </si>
  <si>
    <t>f9</t>
  </si>
  <si>
    <t>21,303</t>
  </si>
  <si>
    <t>KRYCÍ LIST SOUPISU PRACÍ</t>
  </si>
  <si>
    <t>f1</t>
  </si>
  <si>
    <t>4,24</t>
  </si>
  <si>
    <t>f2</t>
  </si>
  <si>
    <t>14,84</t>
  </si>
  <si>
    <t>f10</t>
  </si>
  <si>
    <t>35,28</t>
  </si>
  <si>
    <t>f11</t>
  </si>
  <si>
    <t>6,6</t>
  </si>
  <si>
    <t>Objekt:</t>
  </si>
  <si>
    <t>f3</t>
  </si>
  <si>
    <t>0,256</t>
  </si>
  <si>
    <t>01 - vodovodní přípojka</t>
  </si>
  <si>
    <t>f4</t>
  </si>
  <si>
    <t>0,384</t>
  </si>
  <si>
    <t>f500</t>
  </si>
  <si>
    <t>5</t>
  </si>
  <si>
    <t>f12</t>
  </si>
  <si>
    <t>24,08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</si>
  <si>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</si>
  <si>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</si>
  <si>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</si>
  <si>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</si>
  <si>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</si>
  <si>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</si>
  <si>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</si>
  <si>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</si>
  <si>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</si>
  <si>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</si>
  <si>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</si>
  <si>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</si>
  <si>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</si>
  <si>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</si>
  <si>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 xml:space="preserve">    724 - Zdravotechnika - strojní vybavení</t>
  </si>
  <si>
    <t>PSV - Práce a dodávky PSV</t>
  </si>
  <si>
    <t xml:space="preserve">    722 - Zdravotechnika - vnitřní vodovod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</si>
  <si>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</si>
  <si>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</si>
  <si>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</si>
  <si>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</si>
  <si>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</si>
  <si>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</si>
  <si>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</si>
  <si>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</si>
  <si>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</si>
  <si>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</si>
  <si>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</si>
  <si>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</si>
  <si>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</si>
  <si>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</si>
  <si>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</si>
  <si>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</si>
  <si>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</si>
  <si>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</si>
  <si>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</si>
  <si>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</si>
  <si>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</si>
  <si>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</si>
  <si>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</si>
  <si>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</si>
  <si>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2023 01</t>
  </si>
  <si>
    <t>4</t>
  </si>
  <si>
    <t>-1324877788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</si>
  <si>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</si>
  <si>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</si>
  <si>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-1693522135</t>
  </si>
  <si>
    <t>VV</t>
  </si>
  <si>
    <t>3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</si>
  <si>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</si>
  <si>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</si>
  <si>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</si>
  <si>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1940876658</t>
  </si>
  <si>
    <t>21,5*0,8*1,4</t>
  </si>
  <si>
    <t>132251103</t>
  </si>
  <si>
    <t>Hloubení nezapažených rýh šířky do 800 mm strojně s urovnáním dna do předepsaného profilu a spádu v hornině třídy těžitelnosti I skupiny 3 přes 50 do 100 m3</t>
  </si>
  <si>
    <t>-1336670493</t>
  </si>
  <si>
    <t>31,5*0,8*1,4</t>
  </si>
  <si>
    <t>133251101</t>
  </si>
  <si>
    <t>Hloubení nezapažených šachet strojně v hornině třídy těžitelnosti I skupiny 3 do 20 m3</t>
  </si>
  <si>
    <t>-154982543</t>
  </si>
  <si>
    <t>2*2*1,65</t>
  </si>
  <si>
    <t>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</si>
  <si>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</si>
  <si>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</si>
  <si>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1604478596</t>
  </si>
  <si>
    <t>zemina ponechaná na zásyp</t>
  </si>
  <si>
    <t>zemina zpět na zásyp</t>
  </si>
  <si>
    <t>Součet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</si>
  <si>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</si>
  <si>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</si>
  <si>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</si>
  <si>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-632833065</t>
  </si>
  <si>
    <t>odvoz na skládku</t>
  </si>
  <si>
    <t>f12+f10+f11-f8</t>
  </si>
  <si>
    <t>8</t>
  </si>
  <si>
    <t>167151101</t>
  </si>
  <si>
    <t>Nakládání, skládání a překládání neulehlého výkopku nebo sypaniny strojně nakládání, množství do 100 m3, z horniny třídy těžitelnosti I, skupiny 1 až 3</t>
  </si>
  <si>
    <t>-418834676</t>
  </si>
  <si>
    <t>zemina odvezená na skládku</t>
  </si>
  <si>
    <t>9</t>
  </si>
  <si>
    <t>171201231</t>
  </si>
  <si>
    <t>t</t>
  </si>
  <si>
    <t>-774259397</t>
  </si>
  <si>
    <t>21,303*2 'Přepočtené koeficientem množství</t>
  </si>
  <si>
    <t>10</t>
  </si>
  <si>
    <t>171251201</t>
  </si>
  <si>
    <t>Uložení sypaniny na skládky nebo meziskládky bez hutnění s upravením uložené sypaniny do předepsaného tvaru</t>
  </si>
  <si>
    <t>-1253201179</t>
  </si>
  <si>
    <t>11</t>
  </si>
  <si>
    <t>174151101</t>
  </si>
  <si>
    <t>Zásyp sypaninou z jakékoliv horniny strojně s uložením výkopku ve vrstvách se zhutněním jam, šachet, rýh nebo kolem objektů v těchto vykopávkách</t>
  </si>
  <si>
    <t>1511179402</t>
  </si>
  <si>
    <t>f12+f10+f11-f1-f2-f3-f4-3,14*0,6*0,6*1,4</t>
  </si>
  <si>
    <t>12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</si>
  <si>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</si>
  <si>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</si>
  <si>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1962553037</t>
  </si>
  <si>
    <t>53*0,8*0,35</t>
  </si>
  <si>
    <t>13</t>
  </si>
  <si>
    <t>M</t>
  </si>
  <si>
    <t>58337302</t>
  </si>
  <si>
    <t>štěrkopísek frakce 0/16</t>
  </si>
  <si>
    <t>-744513635</t>
  </si>
  <si>
    <t>14,84*2 'Přepočtené koeficientem množství</t>
  </si>
  <si>
    <t>14</t>
  </si>
  <si>
    <t>181411121</t>
  </si>
  <si>
    <t>Založení trávníku na půdě předem připravené plochy do 1000 m2 výsevem včetně utažení lučního v rovině nebo na svahu do 1:5</t>
  </si>
  <si>
    <t>1557938326</t>
  </si>
  <si>
    <t>00572100</t>
  </si>
  <si>
    <t>osivo jetelotráva intenzivní víceletá</t>
  </si>
  <si>
    <t>kg</t>
  </si>
  <si>
    <t>923808526</t>
  </si>
  <si>
    <t>30*0,2 'Přepočtené koeficientem množství</t>
  </si>
  <si>
    <t>Vodorovné konstrukce</t>
  </si>
  <si>
    <t>16</t>
  </si>
  <si>
    <t>451573111</t>
  </si>
  <si>
    <t>Lože pod potrubí, stoky a drobné objekty v otevřeném výkopu z písku a štěrkopísku do 63 mm</t>
  </si>
  <si>
    <t>1218209451</t>
  </si>
  <si>
    <t>53*0,8*0,1</t>
  </si>
  <si>
    <t>1,6*1,6*0,1</t>
  </si>
  <si>
    <t>17</t>
  </si>
  <si>
    <t>451577877</t>
  </si>
  <si>
    <t>Podklad nebo lože pod dlažbu (přídlažbu) v ploše vodorovné nebo ve sklonu do 1:5, tloušťky od 30 do 100 mm ze štěrkopísku</t>
  </si>
  <si>
    <t>1061843824</t>
  </si>
  <si>
    <t>18</t>
  </si>
  <si>
    <t>452311141</t>
  </si>
  <si>
    <t>Podkladní a zajišťovací konstrukce z betonu prostého v otevřeném výkopu bez zvýšených nároků na prostředí desky pod potrubí, stoky a drobné objekty z betonu tř. C 16/20</t>
  </si>
  <si>
    <t>-1302978733</t>
  </si>
  <si>
    <t>1,6*1,6*0,15</t>
  </si>
  <si>
    <t>Komunikace pozemní</t>
  </si>
  <si>
    <t>19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</si>
  <si>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</si>
  <si>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</si>
  <si>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-186303614</t>
  </si>
  <si>
    <t>Úpravy povrchů, podlahy a osazování výplní</t>
  </si>
  <si>
    <t>20</t>
  </si>
  <si>
    <t>612315413</t>
  </si>
  <si>
    <t>Oprava vápenné omítky vnitřních ploch hladké, tloušťky do 20 mm stěn, v rozsahu opravované plochy přes 30 do 50%</t>
  </si>
  <si>
    <t>1023260738</t>
  </si>
  <si>
    <t>631311134</t>
  </si>
  <si>
    <t>Mazanina z betonu prostého bez zvýšených nároků na prostředí tl. přes 120 do 240 mm tř. C 16/20</t>
  </si>
  <si>
    <t>-1938962208</t>
  </si>
  <si>
    <t>Trubní vedení</t>
  </si>
  <si>
    <t>22</t>
  </si>
  <si>
    <t>871161R11</t>
  </si>
  <si>
    <t>Montáž vodovodního potrubí z plastů v otevřeném výkopu z polyetylenu PE 40 svařovaných elektrotvarovkou D 32 x 4,4 mm</t>
  </si>
  <si>
    <t>m</t>
  </si>
  <si>
    <t>-1445178136</t>
  </si>
  <si>
    <t>23</t>
  </si>
  <si>
    <t>28613R10</t>
  </si>
  <si>
    <t>trubka vodovodní PE40 32x4,4 mm</t>
  </si>
  <si>
    <t>-1934922091</t>
  </si>
  <si>
    <t>24</t>
  </si>
  <si>
    <t>28613961</t>
  </si>
  <si>
    <t>trubka ochranná PEHD 50x2,9mm</t>
  </si>
  <si>
    <t>831336424</t>
  </si>
  <si>
    <t>25</t>
  </si>
  <si>
    <t>877161101</t>
  </si>
  <si>
    <t>Montáž tvarovek na vodovodním plastovém potrubí z polyetylenu PE 100 elektrotvarovek SDR 11/PN16 spojek, oblouků nebo redukcí d 32</t>
  </si>
  <si>
    <t>kus</t>
  </si>
  <si>
    <t>-754779666</t>
  </si>
  <si>
    <t>26</t>
  </si>
  <si>
    <t>28614R01</t>
  </si>
  <si>
    <t>přechodka PPR / PE - DN 25 / d 32</t>
  </si>
  <si>
    <t>-1293073268</t>
  </si>
  <si>
    <t>27</t>
  </si>
  <si>
    <t>893811162</t>
  </si>
  <si>
    <t>Osazení vodoměrné šachty z polypropylenu PP samonosné pro běžné zatížení kruhové, průměru D do 1,2 m, světlé hloubky přes 1,2 m do 1,4 m</t>
  </si>
  <si>
    <t>1454264532</t>
  </si>
  <si>
    <t>28</t>
  </si>
  <si>
    <t>56230R93</t>
  </si>
  <si>
    <t xml:space="preserve">šachta plastová vodoměrná samonosná kruhová 1,2/1,4m (včetně plastového poklopu)_x000D_
</t>
  </si>
  <si>
    <t>-2060297889</t>
  </si>
  <si>
    <t>30</t>
  </si>
  <si>
    <t>894411311</t>
  </si>
  <si>
    <t>Osazení betonových nebo železobetonových dílců pro šachty skruží rovných</t>
  </si>
  <si>
    <t>1429089173</t>
  </si>
  <si>
    <t>31</t>
  </si>
  <si>
    <t>59224079</t>
  </si>
  <si>
    <t>skruž betonová DN 1000x500, 100x50x9cm, bez stupadel</t>
  </si>
  <si>
    <t>632819045</t>
  </si>
  <si>
    <t>32</t>
  </si>
  <si>
    <t>899713R11</t>
  </si>
  <si>
    <t xml:space="preserve">Orientační tabulky na sloupku ocelovém, vč. ocelového sloupku, zemních prací, betonové patky a jiné, včetně dodání a připevnění tabulky a osazení sloupků._x000D_
</t>
  </si>
  <si>
    <t>336804530</t>
  </si>
  <si>
    <t>33</t>
  </si>
  <si>
    <t>899721111</t>
  </si>
  <si>
    <t>Signalizační vodič na potrubí DN do 150 mm</t>
  </si>
  <si>
    <t>586945964</t>
  </si>
  <si>
    <t>34</t>
  </si>
  <si>
    <t>899722113</t>
  </si>
  <si>
    <t>Krytí potrubí z plastů výstražnou fólií z PVC šířky 34 cm</t>
  </si>
  <si>
    <t>1364018005</t>
  </si>
  <si>
    <t>Ostatní konstrukce a práce, bourání</t>
  </si>
  <si>
    <t>35</t>
  </si>
  <si>
    <t>965043421</t>
  </si>
  <si>
    <t>Bourání mazanin betonových s potěrem nebo teracem tl. do 150 mm, plochy do 1 m2</t>
  </si>
  <si>
    <t>-1081678325</t>
  </si>
  <si>
    <t>36</t>
  </si>
  <si>
    <t>977151119</t>
  </si>
  <si>
    <t>Jádrové vrty diamantovými korunkami do stavebních materiálů (železobetonu, betonu, cihel, obkladů, dlažeb, kamene) průměru přes 100 do 110 mm</t>
  </si>
  <si>
    <t>1674605025</t>
  </si>
  <si>
    <t>37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</si>
  <si>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</si>
  <si>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</si>
  <si>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1943916534</t>
  </si>
  <si>
    <t>998</t>
  </si>
  <si>
    <t>Přesun hmot</t>
  </si>
  <si>
    <t>38</t>
  </si>
  <si>
    <t>998276101</t>
  </si>
  <si>
    <t>Přesun hmot pro trubní vedení hloubené z trub z plastických hmot nebo sklolaminátových pro vodovody nebo kanalizace v otevřeném výkopu dopravní vzdálenost do 15 m</t>
  </si>
  <si>
    <t>85891499</t>
  </si>
  <si>
    <t>39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</si>
  <si>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</si>
  <si>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</si>
  <si>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93996079</t>
  </si>
  <si>
    <t>724</t>
  </si>
  <si>
    <t>Zdravotechnika - strojní vybavení</t>
  </si>
  <si>
    <t>40</t>
  </si>
  <si>
    <t>724211R00</t>
  </si>
  <si>
    <t>Domovní vodárny s čerpacím soustrojím a sacím košem bez potrubí s tlakovou membránovou nádobou (referenční typ GRUNDFOS SCALA2 3-45A), včetně souvisejících tvarovek pro propojení a montážních prací</t>
  </si>
  <si>
    <t>soubor</t>
  </si>
  <si>
    <t>1649541918</t>
  </si>
  <si>
    <t>PSV</t>
  </si>
  <si>
    <t>Práce a dodávky PSV</t>
  </si>
  <si>
    <t>722</t>
  </si>
  <si>
    <t>Zdravotechnika - vnitřní vodovod</t>
  </si>
  <si>
    <t>722232043</t>
  </si>
  <si>
    <t>Armatury se dvěma závity kulové kohouty PN 42 do 185 °C přímé vnitřní závit G 1/2"</t>
  </si>
  <si>
    <t>1987779009</t>
  </si>
  <si>
    <t>VRN</t>
  </si>
  <si>
    <t>Vedlejší rozpočtové náklady</t>
  </si>
  <si>
    <t>VRN1</t>
  </si>
  <si>
    <t>Průzkumné, geodetické a projektové práce</t>
  </si>
  <si>
    <t>012103000</t>
  </si>
  <si>
    <t>1024</t>
  </si>
  <si>
    <t>-1302708016</t>
  </si>
  <si>
    <t>012303000</t>
  </si>
  <si>
    <t>470898890</t>
  </si>
  <si>
    <t>013254000</t>
  </si>
  <si>
    <t>Dokumentace skutečného provedení stavby</t>
  </si>
  <si>
    <t>-2018994310</t>
  </si>
  <si>
    <t>VRN4</t>
  </si>
  <si>
    <t>Inženýrská činnost</t>
  </si>
  <si>
    <t>043114R01</t>
  </si>
  <si>
    <t>Zkoušky tlakové, proplach a desinfekce vodovodního potrubí</t>
  </si>
  <si>
    <t>174333379</t>
  </si>
  <si>
    <t>SEZNAM FIGUR</t>
  </si>
  <si>
    <t>Výměra</t>
  </si>
  <si>
    <t xml:space="preserve"> 01</t>
  </si>
  <si>
    <t>Použití figury:</t>
  </si>
  <si>
    <t>Lože pod potrubí otevřený výkop ze štěrkopísku</t>
  </si>
  <si>
    <t>Zásyp jam, šachet rýh nebo kolem objektů sypaninou se zhutněním</t>
  </si>
  <si>
    <t>Hloubení rýh nezapažených š do 800 mm v hornině třídy těžitelnosti I skupiny 3 objem do 100 m3 strojně</t>
  </si>
  <si>
    <t>Vodorovné přemístění přes 9 000 do 10000 m výkopku/sypaniny z horniny třídy těžitelnosti I skupiny 1 až 3</t>
  </si>
  <si>
    <t>Hloubení šachet nezapažených v hornině třídy těžitelnosti I skupiny 3 objem do 20 m3</t>
  </si>
  <si>
    <t>Hloubení nezapažených rýh šířky do 800 mm v soudržných horninách třídy těžitelnosti I skupiny 3 ručně</t>
  </si>
  <si>
    <t>Obsypání potrubí strojně sypaninou bez prohození, uloženou do 3 m</t>
  </si>
  <si>
    <t>Podkladní desky z betonu prostého bez zvýšených nároků na prostředí tř. C 16/20 otevřený výkop</t>
  </si>
  <si>
    <t>Rozebrání dlažeb při překopech komunikací pro pěší ze zámkové dlažby ručně</t>
  </si>
  <si>
    <t>Podklad nebo lože pod dlažbu vodorovný nebo do sklonu 1:5 ze štěrkopísku tl přes 30 do 100 mm</t>
  </si>
  <si>
    <t>Kladení zámkové dlažby komunikací pro pěší ručně tl 60 mm skupiny A pl do 50 m2</t>
  </si>
  <si>
    <t>Očištění dlažebních kostek drobných s původním spárováním kamenivem těženým při překopech inženýrských sítí</t>
  </si>
  <si>
    <t>Vodorovné přemístění přes 50 do 500 m výkopku/sypaniny z horniny třídy těžitelnosti I skupiny 1 až 3</t>
  </si>
  <si>
    <t>Nakládání výkopku z hornin třídy těžitelnosti I skupiny 1 až 3 do 100 m3</t>
  </si>
  <si>
    <t>Poplatek za uložení zeminy a kamení na recyklační skládce (skládkovné) kód odpadu 17 05 04</t>
  </si>
  <si>
    <t>Uložení sypaniny na skládky nebo meziskládky</t>
  </si>
  <si>
    <t>Geodetické práce.Geodetické vytyčení staveniště, vytyčení výškových a polohových bodů stavby, zaměření inženýrských sití  vč. zaměření skutečného provedení stavby se zákresem do katastrální mapy.</t>
  </si>
  <si>
    <t>Geometrický plán na na věcné břemeno. Vyhotovení geometrického plánu pro majetkoprávní vypořádání uložení potrubí.</t>
  </si>
  <si>
    <t>Vytýčení stávajících inženýrských sítí</t>
  </si>
  <si>
    <t>Vybudování,provoz, odstranění zařízení staveniště</t>
  </si>
  <si>
    <t>Kompletační, koordinační, ostatní inženýrská činnost</t>
  </si>
  <si>
    <t>012403000</t>
  </si>
  <si>
    <t>012503000</t>
  </si>
  <si>
    <t>012603000</t>
  </si>
  <si>
    <t>Poplatek za uložení stavebního odpadu na recyklační skládce (skládkovné) zeminy a kamení zatříděného do Katalogu odpadů pod kódem 17 05 04 a směsi betonu a cihel,  , skupina 17 01 01 a 17 01 02 z Katalogu odpadů</t>
  </si>
  <si>
    <t xml:space="preserve">Montážní práce vč. dodávky materiálu, montáž napojení nového potrubí na stávající rozvody vody vobjektu a demontáž (přepojení) stávajícího připojení rozvodu vody ze studny v objektu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</si>
</sst>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/>
    <xf numFmtId="0" fontId="8" fillId="0" borderId="3" xfId="0" applyFont="1" applyFill="1" applyBorder="1" applyAlignment="1"/>
    <xf numFmtId="0" fontId="22" fillId="0" borderId="22" xfId="0" applyFont="1" applyFill="1" applyBorder="1" applyAlignment="1" applyProtection="1">
      <alignment horizontal="center" vertical="center"/>
      <protection locked="0"/>
    </xf>
    <xf numFmtId="49" fontId="2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22" xfId="0" applyFont="1" applyFill="1" applyBorder="1" applyAlignment="1" applyProtection="1">
      <alignment horizontal="left" vertical="center" wrapText="1"/>
      <protection locked="0"/>
    </xf>
    <xf numFmtId="0" fontId="22" fillId="0" borderId="22" xfId="0" applyFont="1" applyFill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Fill="1" applyBorder="1" applyAlignment="1" applyProtection="1">
      <alignment vertical="center"/>
      <protection locked="0"/>
    </xf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 applyProtection="1">
      <protection locked="0"/>
    </xf>
    <xf numFmtId="4" fontId="7" fillId="0" borderId="0" xfId="0" applyNumberFormat="1" applyFont="1" applyFill="1" applyAlignment="1"/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23" fillId="0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66" fontId="23" fillId="0" borderId="0" xfId="0" applyNumberFormat="1" applyFont="1" applyFill="1" applyBorder="1" applyAlignment="1">
      <alignment vertical="center"/>
    </xf>
    <xf numFmtId="166" fontId="23" fillId="0" borderId="1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4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1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7" t="s">
        <v>14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20"/>
      <c r="BE5" s="204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09" t="s">
        <v>17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20"/>
      <c r="BE6" s="205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5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5"/>
      <c r="BS8" s="17" t="s">
        <v>6</v>
      </c>
    </row>
    <row r="9" spans="1:74" s="1" customFormat="1" ht="14.45" customHeight="1">
      <c r="B9" s="20"/>
      <c r="AR9" s="20"/>
      <c r="BE9" s="205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05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05"/>
      <c r="BS11" s="17" t="s">
        <v>6</v>
      </c>
    </row>
    <row r="12" spans="1:74" s="1" customFormat="1" ht="6.95" customHeight="1">
      <c r="B12" s="20"/>
      <c r="AR12" s="20"/>
      <c r="BE12" s="205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05"/>
      <c r="BS13" s="17" t="s">
        <v>6</v>
      </c>
    </row>
    <row r="14" spans="1:74" ht="12.75">
      <c r="B14" s="20"/>
      <c r="E14" s="210" t="s">
        <v>29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7" t="s">
        <v>27</v>
      </c>
      <c r="AN14" s="29" t="s">
        <v>29</v>
      </c>
      <c r="AR14" s="20"/>
      <c r="BE14" s="205"/>
      <c r="BS14" s="17" t="s">
        <v>6</v>
      </c>
    </row>
    <row r="15" spans="1:74" s="1" customFormat="1" ht="6.95" customHeight="1">
      <c r="B15" s="20"/>
      <c r="AR15" s="20"/>
      <c r="BE15" s="205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05"/>
      <c r="BS16" s="17" t="s">
        <v>3</v>
      </c>
    </row>
    <row r="17" spans="1:71" s="1" customFormat="1" ht="18.399999999999999" customHeight="1">
      <c r="B17" s="20"/>
      <c r="E17" s="25" t="s">
        <v>26</v>
      </c>
      <c r="AK17" s="27" t="s">
        <v>27</v>
      </c>
      <c r="AN17" s="25" t="s">
        <v>1</v>
      </c>
      <c r="AR17" s="20"/>
      <c r="BE17" s="205"/>
      <c r="BS17" s="17" t="s">
        <v>31</v>
      </c>
    </row>
    <row r="18" spans="1:71" s="1" customFormat="1" ht="6.95" customHeight="1">
      <c r="B18" s="20"/>
      <c r="AR18" s="20"/>
      <c r="BE18" s="205"/>
      <c r="BS18" s="17" t="s">
        <v>6</v>
      </c>
    </row>
    <row r="19" spans="1:71" s="1" customFormat="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205"/>
      <c r="BS19" s="17" t="s">
        <v>6</v>
      </c>
    </row>
    <row r="20" spans="1:71" s="1" customFormat="1" ht="18.399999999999999" customHeight="1">
      <c r="B20" s="20"/>
      <c r="E20" s="25" t="s">
        <v>26</v>
      </c>
      <c r="AK20" s="27" t="s">
        <v>27</v>
      </c>
      <c r="AN20" s="25" t="s">
        <v>1</v>
      </c>
      <c r="AR20" s="20"/>
      <c r="BE20" s="205"/>
      <c r="BS20" s="17" t="s">
        <v>3</v>
      </c>
    </row>
    <row r="21" spans="1:71" s="1" customFormat="1" ht="6.95" customHeight="1">
      <c r="B21" s="20"/>
      <c r="AR21" s="20"/>
      <c r="BE21" s="205"/>
    </row>
    <row r="22" spans="1:71" s="1" customFormat="1" ht="12" customHeight="1">
      <c r="B22" s="20"/>
      <c r="D22" s="27" t="s">
        <v>33</v>
      </c>
      <c r="AR22" s="20"/>
      <c r="BE22" s="205"/>
    </row>
    <row r="23" spans="1:71" s="1" customFormat="1" ht="16.5" customHeight="1">
      <c r="B23" s="20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20"/>
      <c r="BE23" s="205"/>
    </row>
    <row r="24" spans="1:71" s="1" customFormat="1" ht="6.95" customHeight="1">
      <c r="B24" s="20"/>
      <c r="AR24" s="20"/>
      <c r="BE24" s="205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5"/>
    </row>
    <row r="26" spans="1:71" s="2" customFormat="1" ht="25.9" customHeight="1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3">
        <f>ROUND(AG94,2)</f>
        <v>0</v>
      </c>
      <c r="AL26" s="214"/>
      <c r="AM26" s="214"/>
      <c r="AN26" s="214"/>
      <c r="AO26" s="214"/>
      <c r="AP26" s="32"/>
      <c r="AQ26" s="32"/>
      <c r="AR26" s="33"/>
      <c r="BE26" s="205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5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5" t="s">
        <v>35</v>
      </c>
      <c r="M28" s="215"/>
      <c r="N28" s="215"/>
      <c r="O28" s="215"/>
      <c r="P28" s="215"/>
      <c r="Q28" s="32"/>
      <c r="R28" s="32"/>
      <c r="S28" s="32"/>
      <c r="T28" s="32"/>
      <c r="U28" s="32"/>
      <c r="V28" s="32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32"/>
      <c r="AG28" s="32"/>
      <c r="AH28" s="32"/>
      <c r="AI28" s="32"/>
      <c r="AJ28" s="32"/>
      <c r="AK28" s="215" t="s">
        <v>37</v>
      </c>
      <c r="AL28" s="215"/>
      <c r="AM28" s="215"/>
      <c r="AN28" s="215"/>
      <c r="AO28" s="215"/>
      <c r="AP28" s="32"/>
      <c r="AQ28" s="32"/>
      <c r="AR28" s="33"/>
      <c r="BE28" s="205"/>
    </row>
    <row r="29" spans="1:71" s="3" customFormat="1" ht="14.45" customHeight="1">
      <c r="B29" s="37"/>
      <c r="D29" s="27" t="s">
        <v>38</v>
      </c>
      <c r="F29" s="27" t="s">
        <v>39</v>
      </c>
      <c r="L29" s="203">
        <v>0.21</v>
      </c>
      <c r="M29" s="202"/>
      <c r="N29" s="202"/>
      <c r="O29" s="202"/>
      <c r="P29" s="202"/>
      <c r="W29" s="201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1">
        <f>ROUND(AV94, 2)</f>
        <v>0</v>
      </c>
      <c r="AL29" s="202"/>
      <c r="AM29" s="202"/>
      <c r="AN29" s="202"/>
      <c r="AO29" s="202"/>
      <c r="AR29" s="37"/>
      <c r="BE29" s="206"/>
    </row>
    <row r="30" spans="1:71" s="3" customFormat="1" ht="14.45" customHeight="1">
      <c r="B30" s="37"/>
      <c r="F30" s="27" t="s">
        <v>40</v>
      </c>
      <c r="L30" s="203">
        <v>0.15</v>
      </c>
      <c r="M30" s="202"/>
      <c r="N30" s="202"/>
      <c r="O30" s="202"/>
      <c r="P30" s="202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1">
        <f>ROUND(AW94, 2)</f>
        <v>0</v>
      </c>
      <c r="AL30" s="202"/>
      <c r="AM30" s="202"/>
      <c r="AN30" s="202"/>
      <c r="AO30" s="202"/>
      <c r="AR30" s="37"/>
      <c r="BE30" s="206"/>
    </row>
    <row r="31" spans="1:71" s="3" customFormat="1" ht="14.45" hidden="1" customHeight="1">
      <c r="B31" s="37"/>
      <c r="F31" s="27" t="s">
        <v>41</v>
      </c>
      <c r="L31" s="203">
        <v>0.21</v>
      </c>
      <c r="M31" s="202"/>
      <c r="N31" s="202"/>
      <c r="O31" s="202"/>
      <c r="P31" s="202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37"/>
      <c r="BE31" s="206"/>
    </row>
    <row r="32" spans="1:71" s="3" customFormat="1" ht="14.45" hidden="1" customHeight="1">
      <c r="B32" s="37"/>
      <c r="F32" s="27" t="s">
        <v>42</v>
      </c>
      <c r="L32" s="203">
        <v>0.15</v>
      </c>
      <c r="M32" s="202"/>
      <c r="N32" s="202"/>
      <c r="O32" s="202"/>
      <c r="P32" s="202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37"/>
      <c r="BE32" s="206"/>
    </row>
    <row r="33" spans="1:57" s="3" customFormat="1" ht="14.45" hidden="1" customHeight="1">
      <c r="B33" s="37"/>
      <c r="F33" s="27" t="s">
        <v>43</v>
      </c>
      <c r="L33" s="203">
        <v>0</v>
      </c>
      <c r="M33" s="202"/>
      <c r="N33" s="202"/>
      <c r="O33" s="202"/>
      <c r="P33" s="202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1">
        <v>0</v>
      </c>
      <c r="AL33" s="202"/>
      <c r="AM33" s="202"/>
      <c r="AN33" s="202"/>
      <c r="AO33" s="202"/>
      <c r="AR33" s="37"/>
      <c r="BE33" s="206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5"/>
    </row>
    <row r="35" spans="1:57" s="2" customFormat="1" ht="25.9" customHeight="1">
      <c r="A35" s="32"/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36" t="s">
        <v>46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49</v>
      </c>
      <c r="AI60" s="35"/>
      <c r="AJ60" s="35"/>
      <c r="AK60" s="35"/>
      <c r="AL60" s="35"/>
      <c r="AM60" s="45" t="s">
        <v>50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49</v>
      </c>
      <c r="AI75" s="35"/>
      <c r="AJ75" s="35"/>
      <c r="AK75" s="35"/>
      <c r="AL75" s="35"/>
      <c r="AM75" s="45" t="s">
        <v>50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VEC_002</v>
      </c>
      <c r="AR84" s="51"/>
    </row>
    <row r="85" spans="1:91" s="5" customFormat="1" ht="36.950000000000003" customHeight="1">
      <c r="B85" s="52"/>
      <c r="C85" s="53" t="s">
        <v>16</v>
      </c>
      <c r="L85" s="227" t="str">
        <f>K6</f>
        <v xml:space="preserve"> Hvězdárna DK – vodovodní přípojka, Uherský Brod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228"/>
      <c r="AL85" s="228"/>
      <c r="AM85" s="228"/>
      <c r="AN85" s="228"/>
      <c r="AO85" s="228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parc. č. 8323, 8203 a st. 1809/2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9" t="str">
        <f>IF(AN8= "","",AN8)</f>
        <v>21. 6. 2023</v>
      </c>
      <c r="AN87" s="229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30" t="str">
        <f>IF(E17="","",E17)</f>
        <v xml:space="preserve"> </v>
      </c>
      <c r="AN89" s="231"/>
      <c r="AO89" s="231"/>
      <c r="AP89" s="231"/>
      <c r="AQ89" s="32"/>
      <c r="AR89" s="33"/>
      <c r="AS89" s="232" t="s">
        <v>54</v>
      </c>
      <c r="AT89" s="23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32</v>
      </c>
      <c r="AJ90" s="32"/>
      <c r="AK90" s="32"/>
      <c r="AL90" s="32"/>
      <c r="AM90" s="230" t="str">
        <f>IF(E20="","",E20)</f>
        <v xml:space="preserve"> </v>
      </c>
      <c r="AN90" s="231"/>
      <c r="AO90" s="231"/>
      <c r="AP90" s="231"/>
      <c r="AQ90" s="32"/>
      <c r="AR90" s="33"/>
      <c r="AS90" s="234"/>
      <c r="AT90" s="23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4"/>
      <c r="AT91" s="23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2" t="s">
        <v>55</v>
      </c>
      <c r="D92" s="223"/>
      <c r="E92" s="223"/>
      <c r="F92" s="223"/>
      <c r="G92" s="223"/>
      <c r="H92" s="60"/>
      <c r="I92" s="224" t="s">
        <v>56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57</v>
      </c>
      <c r="AH92" s="223"/>
      <c r="AI92" s="223"/>
      <c r="AJ92" s="223"/>
      <c r="AK92" s="223"/>
      <c r="AL92" s="223"/>
      <c r="AM92" s="223"/>
      <c r="AN92" s="224" t="s">
        <v>58</v>
      </c>
      <c r="AO92" s="223"/>
      <c r="AP92" s="226"/>
      <c r="AQ92" s="61" t="s">
        <v>59</v>
      </c>
      <c r="AR92" s="3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9">
        <f>ROUND(AG95,2)</f>
        <v>0</v>
      </c>
      <c r="AH94" s="219"/>
      <c r="AI94" s="219"/>
      <c r="AJ94" s="219"/>
      <c r="AK94" s="219"/>
      <c r="AL94" s="219"/>
      <c r="AM94" s="219"/>
      <c r="AN94" s="220">
        <f>SUM(AG94,AT94)</f>
        <v>0</v>
      </c>
      <c r="AO94" s="220"/>
      <c r="AP94" s="220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218" t="s">
        <v>79</v>
      </c>
      <c r="E95" s="218"/>
      <c r="F95" s="218"/>
      <c r="G95" s="218"/>
      <c r="H95" s="218"/>
      <c r="I95" s="82"/>
      <c r="J95" s="218" t="s">
        <v>80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6">
        <f>'01 - vodovodní přípojka'!J30</f>
        <v>0</v>
      </c>
      <c r="AH95" s="217"/>
      <c r="AI95" s="217"/>
      <c r="AJ95" s="217"/>
      <c r="AK95" s="217"/>
      <c r="AL95" s="217"/>
      <c r="AM95" s="217"/>
      <c r="AN95" s="216">
        <f>SUM(AG95,AT95)</f>
        <v>0</v>
      </c>
      <c r="AO95" s="217"/>
      <c r="AP95" s="217"/>
      <c r="AQ95" s="83" t="s">
        <v>81</v>
      </c>
      <c r="AR95" s="80"/>
      <c r="AS95" s="84">
        <v>0</v>
      </c>
      <c r="AT95" s="85">
        <f>ROUND(SUM(AV95:AW95),2)</f>
        <v>0</v>
      </c>
      <c r="AU95" s="86">
        <f>'01 - vodovodní přípojka'!P130</f>
        <v>0</v>
      </c>
      <c r="AV95" s="85">
        <f>'01 - vodovodní přípojka'!J33</f>
        <v>0</v>
      </c>
      <c r="AW95" s="85">
        <f>'01 - vodovodní přípojka'!J34</f>
        <v>0</v>
      </c>
      <c r="AX95" s="85">
        <f>'01 - vodovodní přípojka'!J35</f>
        <v>0</v>
      </c>
      <c r="AY95" s="85">
        <f>'01 - vodovodní přípojka'!J36</f>
        <v>0</v>
      </c>
      <c r="AZ95" s="85">
        <f>'01 - vodovodní přípojka'!F33</f>
        <v>0</v>
      </c>
      <c r="BA95" s="85">
        <f>'01 - vodovodní přípojka'!F34</f>
        <v>0</v>
      </c>
      <c r="BB95" s="85">
        <f>'01 - vodovodní přípojka'!F35</f>
        <v>0</v>
      </c>
      <c r="BC95" s="85">
        <f>'01 - vodovodní přípojka'!F36</f>
        <v>0</v>
      </c>
      <c r="BD95" s="87">
        <f>'01 - vodovodní přípojka'!F37</f>
        <v>0</v>
      </c>
      <c r="BT95" s="88" t="s">
        <v>82</v>
      </c>
      <c r="BV95" s="88" t="s">
        <v>76</v>
      </c>
      <c r="BW95" s="88" t="s">
        <v>83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1 - vodovodní přípoj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tabSelected="1" topLeftCell="A106" workbookViewId="0">
      <selection activeCell="I211" sqref="I21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21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7" t="s">
        <v>83</v>
      </c>
      <c r="AZ2" s="89" t="s">
        <v>85</v>
      </c>
      <c r="BA2" s="89" t="s">
        <v>1</v>
      </c>
      <c r="BB2" s="89" t="s">
        <v>1</v>
      </c>
      <c r="BC2" s="89" t="s">
        <v>86</v>
      </c>
      <c r="BD2" s="89" t="s">
        <v>84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89" t="s">
        <v>87</v>
      </c>
      <c r="BA3" s="89" t="s">
        <v>1</v>
      </c>
      <c r="BB3" s="89" t="s">
        <v>1</v>
      </c>
      <c r="BC3" s="89" t="s">
        <v>88</v>
      </c>
      <c r="BD3" s="89" t="s">
        <v>84</v>
      </c>
    </row>
    <row r="4" spans="1:56" s="1" customFormat="1" ht="24.95" customHeight="1">
      <c r="B4" s="20"/>
      <c r="D4" s="21" t="s">
        <v>89</v>
      </c>
      <c r="L4" s="20"/>
      <c r="M4" s="90" t="s">
        <v>10</v>
      </c>
      <c r="AT4" s="17" t="s">
        <v>3</v>
      </c>
      <c r="AZ4" s="89" t="s">
        <v>90</v>
      </c>
      <c r="BA4" s="89" t="s">
        <v>1</v>
      </c>
      <c r="BB4" s="89" t="s">
        <v>1</v>
      </c>
      <c r="BC4" s="89" t="s">
        <v>91</v>
      </c>
      <c r="BD4" s="89" t="s">
        <v>84</v>
      </c>
    </row>
    <row r="5" spans="1:56" s="1" customFormat="1" ht="6.95" customHeight="1">
      <c r="B5" s="20"/>
      <c r="L5" s="20"/>
      <c r="AZ5" s="89" t="s">
        <v>92</v>
      </c>
      <c r="BA5" s="89" t="s">
        <v>1</v>
      </c>
      <c r="BB5" s="89" t="s">
        <v>1</v>
      </c>
      <c r="BC5" s="89" t="s">
        <v>93</v>
      </c>
      <c r="BD5" s="89" t="s">
        <v>84</v>
      </c>
    </row>
    <row r="6" spans="1:56" s="1" customFormat="1" ht="12" customHeight="1">
      <c r="B6" s="20"/>
      <c r="D6" s="27" t="s">
        <v>16</v>
      </c>
      <c r="L6" s="20"/>
      <c r="AZ6" s="89" t="s">
        <v>94</v>
      </c>
      <c r="BA6" s="89" t="s">
        <v>1</v>
      </c>
      <c r="BB6" s="89" t="s">
        <v>1</v>
      </c>
      <c r="BC6" s="89" t="s">
        <v>95</v>
      </c>
      <c r="BD6" s="89" t="s">
        <v>84</v>
      </c>
    </row>
    <row r="7" spans="1:56" s="1" customFormat="1" ht="16.5" customHeight="1">
      <c r="B7" s="20"/>
      <c r="E7" s="241" t="str">
        <f>'Rekapitulace stavby'!K6</f>
        <v xml:space="preserve"> Hvězdárna DK – vodovodní přípojka, Uherský Brod</v>
      </c>
      <c r="F7" s="242"/>
      <c r="G7" s="242"/>
      <c r="H7" s="242"/>
      <c r="L7" s="20"/>
      <c r="AZ7" s="89" t="s">
        <v>96</v>
      </c>
      <c r="BA7" s="89" t="s">
        <v>1</v>
      </c>
      <c r="BB7" s="89" t="s">
        <v>1</v>
      </c>
      <c r="BC7" s="89" t="s">
        <v>97</v>
      </c>
      <c r="BD7" s="89" t="s">
        <v>84</v>
      </c>
    </row>
    <row r="8" spans="1:56" s="2" customFormat="1" ht="12" customHeight="1">
      <c r="A8" s="32"/>
      <c r="B8" s="33"/>
      <c r="C8" s="32"/>
      <c r="D8" s="27" t="s">
        <v>98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89" t="s">
        <v>99</v>
      </c>
      <c r="BA8" s="89" t="s">
        <v>1</v>
      </c>
      <c r="BB8" s="89" t="s">
        <v>1</v>
      </c>
      <c r="BC8" s="89" t="s">
        <v>100</v>
      </c>
      <c r="BD8" s="89" t="s">
        <v>84</v>
      </c>
    </row>
    <row r="9" spans="1:56" s="2" customFormat="1" ht="16.5" customHeight="1">
      <c r="A9" s="32"/>
      <c r="B9" s="33"/>
      <c r="C9" s="32"/>
      <c r="D9" s="32"/>
      <c r="E9" s="227" t="s">
        <v>101</v>
      </c>
      <c r="F9" s="240"/>
      <c r="G9" s="240"/>
      <c r="H9" s="24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89" t="s">
        <v>102</v>
      </c>
      <c r="BA9" s="89" t="s">
        <v>1</v>
      </c>
      <c r="BB9" s="89" t="s">
        <v>1</v>
      </c>
      <c r="BC9" s="89" t="s">
        <v>103</v>
      </c>
      <c r="BD9" s="89" t="s">
        <v>84</v>
      </c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89" t="s">
        <v>104</v>
      </c>
      <c r="BA10" s="89" t="s">
        <v>1</v>
      </c>
      <c r="BB10" s="89" t="s">
        <v>1</v>
      </c>
      <c r="BC10" s="89" t="s">
        <v>105</v>
      </c>
      <c r="BD10" s="89" t="s">
        <v>84</v>
      </c>
    </row>
    <row r="11" spans="1:5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89" t="s">
        <v>106</v>
      </c>
      <c r="BA11" s="89" t="s">
        <v>1</v>
      </c>
      <c r="BB11" s="89" t="s">
        <v>1</v>
      </c>
      <c r="BC11" s="89" t="s">
        <v>107</v>
      </c>
      <c r="BD11" s="89" t="s">
        <v>84</v>
      </c>
    </row>
    <row r="12" spans="1:5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21. 6. 2023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27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3" t="str">
        <f>'Rekapitulace stavby'!E14</f>
        <v>Vyplň údaj</v>
      </c>
      <c r="F18" s="207"/>
      <c r="G18" s="207"/>
      <c r="H18" s="207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27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27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202.5" customHeight="1">
      <c r="A27" s="91"/>
      <c r="B27" s="92"/>
      <c r="C27" s="91"/>
      <c r="D27" s="91"/>
      <c r="E27" s="212" t="s">
        <v>108</v>
      </c>
      <c r="F27" s="212"/>
      <c r="G27" s="212"/>
      <c r="H27" s="21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4" t="s">
        <v>34</v>
      </c>
      <c r="E30" s="32"/>
      <c r="F30" s="32"/>
      <c r="G30" s="32"/>
      <c r="H30" s="32"/>
      <c r="I30" s="32"/>
      <c r="J30" s="71">
        <f>ROUND(J130,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36</v>
      </c>
      <c r="G32" s="32"/>
      <c r="H32" s="32"/>
      <c r="I32" s="36" t="s">
        <v>35</v>
      </c>
      <c r="J32" s="36" t="s">
        <v>37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5" t="s">
        <v>38</v>
      </c>
      <c r="E33" s="27" t="s">
        <v>39</v>
      </c>
      <c r="F33" s="96">
        <f>ROUND((SUM(BE130:BE224)),  2)</f>
        <v>0</v>
      </c>
      <c r="G33" s="32"/>
      <c r="H33" s="32"/>
      <c r="I33" s="97">
        <v>0.21</v>
      </c>
      <c r="J33" s="96">
        <f>ROUND(((SUM(BE130:BE224))*I33),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40</v>
      </c>
      <c r="F34" s="96">
        <f>ROUND((SUM(BF130:BF224)),  2)</f>
        <v>0</v>
      </c>
      <c r="G34" s="32"/>
      <c r="H34" s="32"/>
      <c r="I34" s="97">
        <v>0.15</v>
      </c>
      <c r="J34" s="96">
        <f>ROUND(((SUM(BF130:BF224))*I34),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41</v>
      </c>
      <c r="F35" s="96">
        <f>ROUND((SUM(BG130:BG224)),  2)</f>
        <v>0</v>
      </c>
      <c r="G35" s="32"/>
      <c r="H35" s="32"/>
      <c r="I35" s="97">
        <v>0.21</v>
      </c>
      <c r="J35" s="9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42</v>
      </c>
      <c r="F36" s="96">
        <f>ROUND((SUM(BH130:BH224)),  2)</f>
        <v>0</v>
      </c>
      <c r="G36" s="32"/>
      <c r="H36" s="32"/>
      <c r="I36" s="97">
        <v>0.15</v>
      </c>
      <c r="J36" s="9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96">
        <f>ROUND((SUM(BI130:BI224)),  2)</f>
        <v>0</v>
      </c>
      <c r="G37" s="32"/>
      <c r="H37" s="32"/>
      <c r="I37" s="97">
        <v>0</v>
      </c>
      <c r="J37" s="9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8"/>
      <c r="D39" s="99" t="s">
        <v>44</v>
      </c>
      <c r="E39" s="60"/>
      <c r="F39" s="60"/>
      <c r="G39" s="100" t="s">
        <v>45</v>
      </c>
      <c r="H39" s="101" t="s">
        <v>46</v>
      </c>
      <c r="I39" s="60"/>
      <c r="J39" s="102">
        <f>SUM(J30:J37)</f>
        <v>0</v>
      </c>
      <c r="K39" s="103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49</v>
      </c>
      <c r="E61" s="35"/>
      <c r="F61" s="104" t="s">
        <v>50</v>
      </c>
      <c r="G61" s="45" t="s">
        <v>49</v>
      </c>
      <c r="H61" s="35"/>
      <c r="I61" s="35"/>
      <c r="J61" s="105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49</v>
      </c>
      <c r="E76" s="35"/>
      <c r="F76" s="104" t="s">
        <v>50</v>
      </c>
      <c r="G76" s="45" t="s">
        <v>49</v>
      </c>
      <c r="H76" s="35"/>
      <c r="I76" s="35"/>
      <c r="J76" s="105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109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1" t="str">
        <f>E7</f>
        <v xml:space="preserve"> Hvězdárna DK – vodovodní přípojka, Uherský Brod</v>
      </c>
      <c r="F85" s="242"/>
      <c r="G85" s="242"/>
      <c r="H85" s="24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7" t="str">
        <f>E9</f>
        <v>01 - vodovodní přípojka</v>
      </c>
      <c r="F87" s="240"/>
      <c r="G87" s="240"/>
      <c r="H87" s="24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parc. č. 8323, 8203 a st. 1809/2</v>
      </c>
      <c r="G89" s="32"/>
      <c r="H89" s="32"/>
      <c r="I89" s="27" t="s">
        <v>22</v>
      </c>
      <c r="J89" s="55" t="str">
        <f>IF(J12="","",J12)</f>
        <v>21. 6. 2023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30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6" t="s">
        <v>110</v>
      </c>
      <c r="D94" s="98"/>
      <c r="E94" s="98"/>
      <c r="F94" s="98"/>
      <c r="G94" s="98"/>
      <c r="H94" s="98"/>
      <c r="I94" s="98"/>
      <c r="J94" s="107" t="s">
        <v>111</v>
      </c>
      <c r="K94" s="9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08" t="s">
        <v>112</v>
      </c>
      <c r="D96" s="32"/>
      <c r="E96" s="32"/>
      <c r="F96" s="32"/>
      <c r="G96" s="32"/>
      <c r="H96" s="32"/>
      <c r="I96" s="32"/>
      <c r="J96" s="71">
        <f>J130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113</v>
      </c>
    </row>
    <row r="97" spans="1:31" s="9" customFormat="1" ht="24.95" customHeight="1">
      <c r="B97" s="109"/>
      <c r="D97" s="110" t="s">
        <v>114</v>
      </c>
      <c r="E97" s="111"/>
      <c r="F97" s="111"/>
      <c r="G97" s="111"/>
      <c r="H97" s="111"/>
      <c r="I97" s="111"/>
      <c r="J97" s="112">
        <f>J131</f>
        <v>0</v>
      </c>
      <c r="L97" s="109"/>
    </row>
    <row r="98" spans="1:31" s="10" customFormat="1" ht="19.899999999999999" customHeight="1">
      <c r="B98" s="113"/>
      <c r="D98" s="114" t="s">
        <v>115</v>
      </c>
      <c r="E98" s="115"/>
      <c r="F98" s="115"/>
      <c r="G98" s="115"/>
      <c r="H98" s="115"/>
      <c r="I98" s="115"/>
      <c r="J98" s="116">
        <f>J132</f>
        <v>0</v>
      </c>
      <c r="L98" s="113"/>
    </row>
    <row r="99" spans="1:31" s="10" customFormat="1" ht="19.899999999999999" customHeight="1">
      <c r="B99" s="113"/>
      <c r="D99" s="114" t="s">
        <v>116</v>
      </c>
      <c r="E99" s="115"/>
      <c r="F99" s="115"/>
      <c r="G99" s="115"/>
      <c r="H99" s="115"/>
      <c r="I99" s="115"/>
      <c r="J99" s="116">
        <f>J172</f>
        <v>0</v>
      </c>
      <c r="L99" s="113"/>
    </row>
    <row r="100" spans="1:31" s="10" customFormat="1" ht="19.899999999999999" customHeight="1">
      <c r="B100" s="113"/>
      <c r="D100" s="114" t="s">
        <v>117</v>
      </c>
      <c r="E100" s="115"/>
      <c r="F100" s="115"/>
      <c r="G100" s="115"/>
      <c r="H100" s="115"/>
      <c r="I100" s="115"/>
      <c r="J100" s="116">
        <f>J181</f>
        <v>0</v>
      </c>
      <c r="L100" s="113"/>
    </row>
    <row r="101" spans="1:31" s="10" customFormat="1" ht="19.899999999999999" customHeight="1">
      <c r="B101" s="113"/>
      <c r="D101" s="114" t="s">
        <v>118</v>
      </c>
      <c r="E101" s="115"/>
      <c r="F101" s="115"/>
      <c r="G101" s="115"/>
      <c r="H101" s="115"/>
      <c r="I101" s="115"/>
      <c r="J101" s="116">
        <f>J184</f>
        <v>0</v>
      </c>
      <c r="L101" s="113"/>
    </row>
    <row r="102" spans="1:31" s="10" customFormat="1" ht="19.899999999999999" customHeight="1">
      <c r="B102" s="113"/>
      <c r="D102" s="114" t="s">
        <v>119</v>
      </c>
      <c r="E102" s="115"/>
      <c r="F102" s="115"/>
      <c r="G102" s="115"/>
      <c r="H102" s="115"/>
      <c r="I102" s="115"/>
      <c r="J102" s="116">
        <f>J187</f>
        <v>0</v>
      </c>
      <c r="L102" s="113"/>
    </row>
    <row r="103" spans="1:31" s="10" customFormat="1" ht="19.899999999999999" customHeight="1">
      <c r="B103" s="113"/>
      <c r="D103" s="114" t="s">
        <v>120</v>
      </c>
      <c r="E103" s="115"/>
      <c r="F103" s="115"/>
      <c r="G103" s="115"/>
      <c r="H103" s="115"/>
      <c r="I103" s="115"/>
      <c r="J103" s="116">
        <f>J200</f>
        <v>0</v>
      </c>
      <c r="L103" s="113"/>
    </row>
    <row r="104" spans="1:31" s="10" customFormat="1" ht="19.899999999999999" customHeight="1">
      <c r="B104" s="113"/>
      <c r="D104" s="114" t="s">
        <v>121</v>
      </c>
      <c r="E104" s="115"/>
      <c r="F104" s="115"/>
      <c r="G104" s="115"/>
      <c r="H104" s="115"/>
      <c r="I104" s="115"/>
      <c r="J104" s="116">
        <f>J205</f>
        <v>0</v>
      </c>
      <c r="L104" s="113"/>
    </row>
    <row r="105" spans="1:31" s="10" customFormat="1" ht="19.899999999999999" customHeight="1">
      <c r="B105" s="113"/>
      <c r="D105" s="114" t="s">
        <v>122</v>
      </c>
      <c r="E105" s="115"/>
      <c r="F105" s="115"/>
      <c r="G105" s="115"/>
      <c r="H105" s="115"/>
      <c r="I105" s="115"/>
      <c r="J105" s="116">
        <f>J208</f>
        <v>0</v>
      </c>
      <c r="L105" s="113"/>
    </row>
    <row r="106" spans="1:31" s="9" customFormat="1" ht="24.95" customHeight="1">
      <c r="B106" s="109"/>
      <c r="D106" s="110" t="s">
        <v>123</v>
      </c>
      <c r="E106" s="111"/>
      <c r="F106" s="111"/>
      <c r="G106" s="111"/>
      <c r="H106" s="111"/>
      <c r="I106" s="111"/>
      <c r="J106" s="112">
        <f>J212</f>
        <v>0</v>
      </c>
      <c r="L106" s="109"/>
    </row>
    <row r="107" spans="1:31" s="10" customFormat="1" ht="19.899999999999999" customHeight="1">
      <c r="B107" s="113"/>
      <c r="D107" s="114" t="s">
        <v>124</v>
      </c>
      <c r="E107" s="115"/>
      <c r="F107" s="115"/>
      <c r="G107" s="115"/>
      <c r="H107" s="115"/>
      <c r="I107" s="115"/>
      <c r="J107" s="116">
        <f>J213</f>
        <v>0</v>
      </c>
      <c r="L107" s="113"/>
    </row>
    <row r="108" spans="1:31" s="9" customFormat="1" ht="24.95" customHeight="1">
      <c r="B108" s="109"/>
      <c r="D108" s="110" t="s">
        <v>125</v>
      </c>
      <c r="E108" s="111"/>
      <c r="F108" s="111"/>
      <c r="G108" s="111"/>
      <c r="H108" s="111"/>
      <c r="I108" s="111"/>
      <c r="J108" s="112">
        <f>J215</f>
        <v>0</v>
      </c>
      <c r="L108" s="109"/>
    </row>
    <row r="109" spans="1:31" s="10" customFormat="1" ht="19.899999999999999" customHeight="1">
      <c r="B109" s="113"/>
      <c r="D109" s="114" t="s">
        <v>126</v>
      </c>
      <c r="E109" s="115"/>
      <c r="F109" s="115"/>
      <c r="G109" s="115"/>
      <c r="H109" s="115"/>
      <c r="I109" s="115"/>
      <c r="J109" s="116">
        <f>J216</f>
        <v>0</v>
      </c>
      <c r="L109" s="113"/>
    </row>
    <row r="110" spans="1:31" s="10" customFormat="1" ht="19.899999999999999" customHeight="1">
      <c r="B110" s="113"/>
      <c r="D110" s="114" t="s">
        <v>127</v>
      </c>
      <c r="E110" s="115"/>
      <c r="F110" s="115"/>
      <c r="G110" s="115"/>
      <c r="H110" s="115"/>
      <c r="I110" s="115"/>
      <c r="J110" s="116">
        <f>J223</f>
        <v>0</v>
      </c>
      <c r="L110" s="113"/>
    </row>
    <row r="111" spans="1:31" s="2" customFormat="1" ht="21.7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pans="1:31" s="2" customFormat="1" ht="6.95" customHeight="1">
      <c r="A116" s="32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5" customHeight="1">
      <c r="A117" s="32"/>
      <c r="B117" s="33"/>
      <c r="C117" s="21" t="s">
        <v>128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>
      <c r="A119" s="32"/>
      <c r="B119" s="33"/>
      <c r="C119" s="27" t="s">
        <v>16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>
      <c r="A120" s="32"/>
      <c r="B120" s="33"/>
      <c r="C120" s="32"/>
      <c r="D120" s="32"/>
      <c r="E120" s="241" t="str">
        <f>E7</f>
        <v xml:space="preserve"> Hvězdárna DK – vodovodní přípojka, Uherský Brod</v>
      </c>
      <c r="F120" s="242"/>
      <c r="G120" s="242"/>
      <c r="H120" s="24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98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27" t="str">
        <f>E9</f>
        <v>01 - vodovodní přípojka</v>
      </c>
      <c r="F122" s="240"/>
      <c r="G122" s="240"/>
      <c r="H122" s="240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F12</f>
        <v>parc. č. 8323, 8203 a st. 1809/2</v>
      </c>
      <c r="G124" s="32"/>
      <c r="H124" s="32"/>
      <c r="I124" s="27" t="s">
        <v>22</v>
      </c>
      <c r="J124" s="55" t="str">
        <f>IF(J12="","",J12)</f>
        <v>21. 6. 2023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E15</f>
        <v xml:space="preserve"> </v>
      </c>
      <c r="G126" s="32"/>
      <c r="H126" s="32"/>
      <c r="I126" s="27" t="s">
        <v>30</v>
      </c>
      <c r="J126" s="30" t="str">
        <f>E21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28</v>
      </c>
      <c r="D127" s="32"/>
      <c r="E127" s="32"/>
      <c r="F127" s="25" t="str">
        <f>IF(E18="","",E18)</f>
        <v>Vyplň údaj</v>
      </c>
      <c r="G127" s="32"/>
      <c r="H127" s="32"/>
      <c r="I127" s="27" t="s">
        <v>32</v>
      </c>
      <c r="J127" s="30" t="str">
        <f>E24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17"/>
      <c r="B129" s="118"/>
      <c r="C129" s="119" t="s">
        <v>129</v>
      </c>
      <c r="D129" s="120" t="s">
        <v>59</v>
      </c>
      <c r="E129" s="120" t="s">
        <v>55</v>
      </c>
      <c r="F129" s="120" t="s">
        <v>56</v>
      </c>
      <c r="G129" s="120" t="s">
        <v>130</v>
      </c>
      <c r="H129" s="120" t="s">
        <v>131</v>
      </c>
      <c r="I129" s="120" t="s">
        <v>132</v>
      </c>
      <c r="J129" s="120" t="s">
        <v>111</v>
      </c>
      <c r="K129" s="121" t="s">
        <v>133</v>
      </c>
      <c r="L129" s="122"/>
      <c r="M129" s="62" t="s">
        <v>1</v>
      </c>
      <c r="N129" s="63" t="s">
        <v>38</v>
      </c>
      <c r="O129" s="63" t="s">
        <v>134</v>
      </c>
      <c r="P129" s="63" t="s">
        <v>135</v>
      </c>
      <c r="Q129" s="63" t="s">
        <v>136</v>
      </c>
      <c r="R129" s="63" t="s">
        <v>137</v>
      </c>
      <c r="S129" s="63" t="s">
        <v>138</v>
      </c>
      <c r="T129" s="64" t="s">
        <v>139</v>
      </c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</row>
    <row r="130" spans="1:65" s="2" customFormat="1" ht="22.9" customHeight="1">
      <c r="A130" s="32"/>
      <c r="B130" s="33"/>
      <c r="C130" s="69" t="s">
        <v>140</v>
      </c>
      <c r="D130" s="32"/>
      <c r="E130" s="32"/>
      <c r="F130" s="32"/>
      <c r="G130" s="32"/>
      <c r="H130" s="32"/>
      <c r="I130" s="32"/>
      <c r="J130" s="123">
        <f>J131+J212+J215</f>
        <v>0</v>
      </c>
      <c r="K130" s="32"/>
      <c r="L130" s="33"/>
      <c r="M130" s="65"/>
      <c r="N130" s="56"/>
      <c r="O130" s="66"/>
      <c r="P130" s="124">
        <f>P131+P212+P215</f>
        <v>0</v>
      </c>
      <c r="Q130" s="66"/>
      <c r="R130" s="124">
        <f>R131+R212+R215</f>
        <v>2.6105650000000002</v>
      </c>
      <c r="S130" s="66"/>
      <c r="T130" s="125">
        <f>T131+T212+T215</f>
        <v>2.4210000000000003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73</v>
      </c>
      <c r="AU130" s="17" t="s">
        <v>113</v>
      </c>
      <c r="BK130" s="126">
        <f>BK131+BK212+BK215</f>
        <v>0</v>
      </c>
    </row>
    <row r="131" spans="1:65" s="12" customFormat="1" ht="25.9" customHeight="1">
      <c r="B131" s="127"/>
      <c r="D131" s="128" t="s">
        <v>73</v>
      </c>
      <c r="E131" s="129" t="s">
        <v>141</v>
      </c>
      <c r="F131" s="129" t="s">
        <v>142</v>
      </c>
      <c r="I131" s="130"/>
      <c r="J131" s="131">
        <f>J132+J172+J181+J184+J200+J205+J208+J187</f>
        <v>0</v>
      </c>
      <c r="L131" s="127"/>
      <c r="M131" s="132"/>
      <c r="N131" s="133"/>
      <c r="O131" s="133"/>
      <c r="P131" s="134">
        <f>P132+P172+P181+P184+P187+P200+P205+P208</f>
        <v>0</v>
      </c>
      <c r="Q131" s="133"/>
      <c r="R131" s="134">
        <f>R132+R172+R181+R184+R187+R200+R205+R208</f>
        <v>2.6103550000000002</v>
      </c>
      <c r="S131" s="133"/>
      <c r="T131" s="135">
        <f>T132+T172+T181+T184+T187+T200+T205+T208</f>
        <v>2.4210000000000003</v>
      </c>
      <c r="AR131" s="128" t="s">
        <v>82</v>
      </c>
      <c r="AT131" s="136" t="s">
        <v>73</v>
      </c>
      <c r="AU131" s="136" t="s">
        <v>74</v>
      </c>
      <c r="AY131" s="128" t="s">
        <v>143</v>
      </c>
      <c r="BK131" s="137">
        <f>BK132+BK172+BK181+BK184+BK187+BK200+BK205+BK208</f>
        <v>0</v>
      </c>
    </row>
    <row r="132" spans="1:65" s="12" customFormat="1" ht="22.9" customHeight="1">
      <c r="B132" s="127"/>
      <c r="D132" s="128" t="s">
        <v>73</v>
      </c>
      <c r="E132" s="138" t="s">
        <v>82</v>
      </c>
      <c r="F132" s="138" t="s">
        <v>144</v>
      </c>
      <c r="I132" s="130"/>
      <c r="J132" s="139">
        <f>BK132</f>
        <v>0</v>
      </c>
      <c r="L132" s="127"/>
      <c r="M132" s="132"/>
      <c r="N132" s="133"/>
      <c r="O132" s="133"/>
      <c r="P132" s="134">
        <f>SUM(P133:P171)</f>
        <v>0</v>
      </c>
      <c r="Q132" s="133"/>
      <c r="R132" s="134">
        <f>SUM(R133:R171)</f>
        <v>6.0000000000000001E-3</v>
      </c>
      <c r="S132" s="133"/>
      <c r="T132" s="135">
        <f>SUM(T133:T171)</f>
        <v>1.3</v>
      </c>
      <c r="AR132" s="128" t="s">
        <v>82</v>
      </c>
      <c r="AT132" s="136" t="s">
        <v>73</v>
      </c>
      <c r="AU132" s="136" t="s">
        <v>82</v>
      </c>
      <c r="AY132" s="128" t="s">
        <v>143</v>
      </c>
      <c r="BK132" s="137">
        <f>SUM(BK133:BK171)</f>
        <v>0</v>
      </c>
    </row>
    <row r="133" spans="1:65" s="2" customFormat="1" ht="44.25" customHeight="1">
      <c r="A133" s="32"/>
      <c r="B133" s="140"/>
      <c r="C133" s="141" t="s">
        <v>82</v>
      </c>
      <c r="D133" s="141" t="s">
        <v>145</v>
      </c>
      <c r="E133" s="142" t="s">
        <v>146</v>
      </c>
      <c r="F133" s="143" t="s">
        <v>147</v>
      </c>
      <c r="G133" s="144" t="s">
        <v>148</v>
      </c>
      <c r="H133" s="145">
        <v>2</v>
      </c>
      <c r="I133" s="146"/>
      <c r="J133" s="147">
        <f>ROUND(I133*H133,2)</f>
        <v>0</v>
      </c>
      <c r="K133" s="143" t="s">
        <v>149</v>
      </c>
      <c r="L133" s="33"/>
      <c r="M133" s="148" t="s">
        <v>1</v>
      </c>
      <c r="N133" s="149" t="s">
        <v>39</v>
      </c>
      <c r="O133" s="58"/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2" t="s">
        <v>150</v>
      </c>
      <c r="AT133" s="152" t="s">
        <v>145</v>
      </c>
      <c r="AU133" s="152" t="s">
        <v>84</v>
      </c>
      <c r="AY133" s="17" t="s">
        <v>143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17" t="s">
        <v>82</v>
      </c>
      <c r="BK133" s="153">
        <f>ROUND(I133*H133,2)</f>
        <v>0</v>
      </c>
      <c r="BL133" s="17" t="s">
        <v>150</v>
      </c>
      <c r="BM133" s="152" t="s">
        <v>151</v>
      </c>
    </row>
    <row r="134" spans="1:65" s="2" customFormat="1" ht="66.75" customHeight="1">
      <c r="A134" s="32"/>
      <c r="B134" s="140"/>
      <c r="C134" s="141" t="s">
        <v>84</v>
      </c>
      <c r="D134" s="141" t="s">
        <v>145</v>
      </c>
      <c r="E134" s="142" t="s">
        <v>152</v>
      </c>
      <c r="F134" s="143" t="s">
        <v>153</v>
      </c>
      <c r="G134" s="144" t="s">
        <v>148</v>
      </c>
      <c r="H134" s="145">
        <v>5</v>
      </c>
      <c r="I134" s="146"/>
      <c r="J134" s="147">
        <f>ROUND(I134*H134,2)</f>
        <v>0</v>
      </c>
      <c r="K134" s="143" t="s">
        <v>149</v>
      </c>
      <c r="L134" s="33"/>
      <c r="M134" s="148" t="s">
        <v>1</v>
      </c>
      <c r="N134" s="149" t="s">
        <v>39</v>
      </c>
      <c r="O134" s="58"/>
      <c r="P134" s="150">
        <f>O134*H134</f>
        <v>0</v>
      </c>
      <c r="Q134" s="150">
        <v>0</v>
      </c>
      <c r="R134" s="150">
        <f>Q134*H134</f>
        <v>0</v>
      </c>
      <c r="S134" s="150">
        <v>0.26</v>
      </c>
      <c r="T134" s="151">
        <f>S134*H134</f>
        <v>1.3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2" t="s">
        <v>150</v>
      </c>
      <c r="AT134" s="152" t="s">
        <v>145</v>
      </c>
      <c r="AU134" s="152" t="s">
        <v>84</v>
      </c>
      <c r="AY134" s="17" t="s">
        <v>143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17" t="s">
        <v>82</v>
      </c>
      <c r="BK134" s="153">
        <f>ROUND(I134*H134,2)</f>
        <v>0</v>
      </c>
      <c r="BL134" s="17" t="s">
        <v>150</v>
      </c>
      <c r="BM134" s="152" t="s">
        <v>154</v>
      </c>
    </row>
    <row r="135" spans="1:65" s="13" customFormat="1">
      <c r="B135" s="154"/>
      <c r="D135" s="155" t="s">
        <v>155</v>
      </c>
      <c r="E135" s="156" t="s">
        <v>104</v>
      </c>
      <c r="F135" s="157" t="s">
        <v>105</v>
      </c>
      <c r="H135" s="158">
        <v>5</v>
      </c>
      <c r="I135" s="159"/>
      <c r="L135" s="154"/>
      <c r="M135" s="160"/>
      <c r="N135" s="161"/>
      <c r="O135" s="161"/>
      <c r="P135" s="161"/>
      <c r="Q135" s="161"/>
      <c r="R135" s="161"/>
      <c r="S135" s="161"/>
      <c r="T135" s="162"/>
      <c r="AT135" s="156" t="s">
        <v>155</v>
      </c>
      <c r="AU135" s="156" t="s">
        <v>84</v>
      </c>
      <c r="AV135" s="13" t="s">
        <v>84</v>
      </c>
      <c r="AW135" s="13" t="s">
        <v>31</v>
      </c>
      <c r="AX135" s="13" t="s">
        <v>82</v>
      </c>
      <c r="AY135" s="156" t="s">
        <v>143</v>
      </c>
    </row>
    <row r="136" spans="1:65" s="2" customFormat="1" ht="44.25" customHeight="1">
      <c r="A136" s="32"/>
      <c r="B136" s="140"/>
      <c r="C136" s="141" t="s">
        <v>156</v>
      </c>
      <c r="D136" s="141" t="s">
        <v>145</v>
      </c>
      <c r="E136" s="142" t="s">
        <v>157</v>
      </c>
      <c r="F136" s="143" t="s">
        <v>158</v>
      </c>
      <c r="G136" s="144" t="s">
        <v>159</v>
      </c>
      <c r="H136" s="145">
        <v>24.08</v>
      </c>
      <c r="I136" s="146"/>
      <c r="J136" s="147">
        <f>ROUND(I136*H136,2)</f>
        <v>0</v>
      </c>
      <c r="K136" s="143" t="s">
        <v>149</v>
      </c>
      <c r="L136" s="33"/>
      <c r="M136" s="148" t="s">
        <v>1</v>
      </c>
      <c r="N136" s="149" t="s">
        <v>39</v>
      </c>
      <c r="O136" s="58"/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2" t="s">
        <v>150</v>
      </c>
      <c r="AT136" s="152" t="s">
        <v>145</v>
      </c>
      <c r="AU136" s="152" t="s">
        <v>84</v>
      </c>
      <c r="AY136" s="17" t="s">
        <v>143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17" t="s">
        <v>82</v>
      </c>
      <c r="BK136" s="153">
        <f>ROUND(I136*H136,2)</f>
        <v>0</v>
      </c>
      <c r="BL136" s="17" t="s">
        <v>150</v>
      </c>
      <c r="BM136" s="152" t="s">
        <v>160</v>
      </c>
    </row>
    <row r="137" spans="1:65" s="13" customFormat="1">
      <c r="B137" s="154"/>
      <c r="D137" s="155" t="s">
        <v>155</v>
      </c>
      <c r="E137" s="156" t="s">
        <v>106</v>
      </c>
      <c r="F137" s="157" t="s">
        <v>161</v>
      </c>
      <c r="H137" s="158">
        <v>24.08</v>
      </c>
      <c r="I137" s="159"/>
      <c r="L137" s="154"/>
      <c r="M137" s="160"/>
      <c r="N137" s="161"/>
      <c r="O137" s="161"/>
      <c r="P137" s="161"/>
      <c r="Q137" s="161"/>
      <c r="R137" s="161"/>
      <c r="S137" s="161"/>
      <c r="T137" s="162"/>
      <c r="AT137" s="156" t="s">
        <v>155</v>
      </c>
      <c r="AU137" s="156" t="s">
        <v>84</v>
      </c>
      <c r="AV137" s="13" t="s">
        <v>84</v>
      </c>
      <c r="AW137" s="13" t="s">
        <v>31</v>
      </c>
      <c r="AX137" s="13" t="s">
        <v>82</v>
      </c>
      <c r="AY137" s="156" t="s">
        <v>143</v>
      </c>
    </row>
    <row r="138" spans="1:65" s="2" customFormat="1" ht="44.25" customHeight="1">
      <c r="A138" s="32"/>
      <c r="B138" s="140"/>
      <c r="C138" s="141" t="s">
        <v>150</v>
      </c>
      <c r="D138" s="141" t="s">
        <v>145</v>
      </c>
      <c r="E138" s="142" t="s">
        <v>162</v>
      </c>
      <c r="F138" s="143" t="s">
        <v>163</v>
      </c>
      <c r="G138" s="144" t="s">
        <v>159</v>
      </c>
      <c r="H138" s="145">
        <v>35.28</v>
      </c>
      <c r="I138" s="146"/>
      <c r="J138" s="147">
        <f>ROUND(I138*H138,2)</f>
        <v>0</v>
      </c>
      <c r="K138" s="143" t="s">
        <v>149</v>
      </c>
      <c r="L138" s="33"/>
      <c r="M138" s="148" t="s">
        <v>1</v>
      </c>
      <c r="N138" s="149" t="s">
        <v>39</v>
      </c>
      <c r="O138" s="58"/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2" t="s">
        <v>150</v>
      </c>
      <c r="AT138" s="152" t="s">
        <v>145</v>
      </c>
      <c r="AU138" s="152" t="s">
        <v>84</v>
      </c>
      <c r="AY138" s="17" t="s">
        <v>143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7" t="s">
        <v>82</v>
      </c>
      <c r="BK138" s="153">
        <f>ROUND(I138*H138,2)</f>
        <v>0</v>
      </c>
      <c r="BL138" s="17" t="s">
        <v>150</v>
      </c>
      <c r="BM138" s="152" t="s">
        <v>164</v>
      </c>
    </row>
    <row r="139" spans="1:65" s="13" customFormat="1">
      <c r="B139" s="154"/>
      <c r="D139" s="155" t="s">
        <v>155</v>
      </c>
      <c r="E139" s="156" t="s">
        <v>94</v>
      </c>
      <c r="F139" s="157" t="s">
        <v>165</v>
      </c>
      <c r="H139" s="158">
        <v>35.28</v>
      </c>
      <c r="I139" s="159"/>
      <c r="L139" s="154"/>
      <c r="M139" s="160"/>
      <c r="N139" s="161"/>
      <c r="O139" s="161"/>
      <c r="P139" s="161"/>
      <c r="Q139" s="161"/>
      <c r="R139" s="161"/>
      <c r="S139" s="161"/>
      <c r="T139" s="162"/>
      <c r="AT139" s="156" t="s">
        <v>155</v>
      </c>
      <c r="AU139" s="156" t="s">
        <v>84</v>
      </c>
      <c r="AV139" s="13" t="s">
        <v>84</v>
      </c>
      <c r="AW139" s="13" t="s">
        <v>31</v>
      </c>
      <c r="AX139" s="13" t="s">
        <v>82</v>
      </c>
      <c r="AY139" s="156" t="s">
        <v>143</v>
      </c>
    </row>
    <row r="140" spans="1:65" s="2" customFormat="1" ht="24.2" customHeight="1">
      <c r="A140" s="32"/>
      <c r="B140" s="140"/>
      <c r="C140" s="141" t="s">
        <v>105</v>
      </c>
      <c r="D140" s="141" t="s">
        <v>145</v>
      </c>
      <c r="E140" s="142" t="s">
        <v>166</v>
      </c>
      <c r="F140" s="143" t="s">
        <v>167</v>
      </c>
      <c r="G140" s="144" t="s">
        <v>159</v>
      </c>
      <c r="H140" s="145">
        <v>6.6</v>
      </c>
      <c r="I140" s="146"/>
      <c r="J140" s="147">
        <f>ROUND(I140*H140,2)</f>
        <v>0</v>
      </c>
      <c r="K140" s="143" t="s">
        <v>149</v>
      </c>
      <c r="L140" s="33"/>
      <c r="M140" s="148" t="s">
        <v>1</v>
      </c>
      <c r="N140" s="149" t="s">
        <v>39</v>
      </c>
      <c r="O140" s="58"/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2" t="s">
        <v>150</v>
      </c>
      <c r="AT140" s="152" t="s">
        <v>145</v>
      </c>
      <c r="AU140" s="152" t="s">
        <v>84</v>
      </c>
      <c r="AY140" s="17" t="s">
        <v>143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17" t="s">
        <v>82</v>
      </c>
      <c r="BK140" s="153">
        <f>ROUND(I140*H140,2)</f>
        <v>0</v>
      </c>
      <c r="BL140" s="17" t="s">
        <v>150</v>
      </c>
      <c r="BM140" s="152" t="s">
        <v>168</v>
      </c>
    </row>
    <row r="141" spans="1:65" s="13" customFormat="1">
      <c r="B141" s="154"/>
      <c r="D141" s="155" t="s">
        <v>155</v>
      </c>
      <c r="E141" s="156" t="s">
        <v>96</v>
      </c>
      <c r="F141" s="157" t="s">
        <v>169</v>
      </c>
      <c r="H141" s="158">
        <v>6.6</v>
      </c>
      <c r="I141" s="159"/>
      <c r="L141" s="154"/>
      <c r="M141" s="160"/>
      <c r="N141" s="161"/>
      <c r="O141" s="161"/>
      <c r="P141" s="161"/>
      <c r="Q141" s="161"/>
      <c r="R141" s="161"/>
      <c r="S141" s="161"/>
      <c r="T141" s="162"/>
      <c r="AT141" s="156" t="s">
        <v>155</v>
      </c>
      <c r="AU141" s="156" t="s">
        <v>84</v>
      </c>
      <c r="AV141" s="13" t="s">
        <v>84</v>
      </c>
      <c r="AW141" s="13" t="s">
        <v>31</v>
      </c>
      <c r="AX141" s="13" t="s">
        <v>82</v>
      </c>
      <c r="AY141" s="156" t="s">
        <v>143</v>
      </c>
    </row>
    <row r="142" spans="1:65" s="2" customFormat="1" ht="62.65" customHeight="1">
      <c r="A142" s="32"/>
      <c r="B142" s="140"/>
      <c r="C142" s="141" t="s">
        <v>170</v>
      </c>
      <c r="D142" s="141" t="s">
        <v>145</v>
      </c>
      <c r="E142" s="142" t="s">
        <v>171</v>
      </c>
      <c r="F142" s="143" t="s">
        <v>172</v>
      </c>
      <c r="G142" s="144" t="s">
        <v>159</v>
      </c>
      <c r="H142" s="145">
        <v>89.313999999999993</v>
      </c>
      <c r="I142" s="146"/>
      <c r="J142" s="147">
        <f>ROUND(I142*H142,2)</f>
        <v>0</v>
      </c>
      <c r="K142" s="143" t="s">
        <v>149</v>
      </c>
      <c r="L142" s="33"/>
      <c r="M142" s="148" t="s">
        <v>1</v>
      </c>
      <c r="N142" s="149" t="s">
        <v>39</v>
      </c>
      <c r="O142" s="58"/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2" t="s">
        <v>150</v>
      </c>
      <c r="AT142" s="152" t="s">
        <v>145</v>
      </c>
      <c r="AU142" s="152" t="s">
        <v>84</v>
      </c>
      <c r="AY142" s="17" t="s">
        <v>143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17" t="s">
        <v>82</v>
      </c>
      <c r="BK142" s="153">
        <f>ROUND(I142*H142,2)</f>
        <v>0</v>
      </c>
      <c r="BL142" s="17" t="s">
        <v>150</v>
      </c>
      <c r="BM142" s="152" t="s">
        <v>173</v>
      </c>
    </row>
    <row r="143" spans="1:65" s="14" customFormat="1">
      <c r="B143" s="163"/>
      <c r="D143" s="155" t="s">
        <v>155</v>
      </c>
      <c r="E143" s="164" t="s">
        <v>1</v>
      </c>
      <c r="F143" s="165" t="s">
        <v>174</v>
      </c>
      <c r="H143" s="164" t="s">
        <v>1</v>
      </c>
      <c r="I143" s="166"/>
      <c r="L143" s="163"/>
      <c r="M143" s="167"/>
      <c r="N143" s="168"/>
      <c r="O143" s="168"/>
      <c r="P143" s="168"/>
      <c r="Q143" s="168"/>
      <c r="R143" s="168"/>
      <c r="S143" s="168"/>
      <c r="T143" s="169"/>
      <c r="AT143" s="164" t="s">
        <v>155</v>
      </c>
      <c r="AU143" s="164" t="s">
        <v>84</v>
      </c>
      <c r="AV143" s="14" t="s">
        <v>82</v>
      </c>
      <c r="AW143" s="14" t="s">
        <v>31</v>
      </c>
      <c r="AX143" s="14" t="s">
        <v>74</v>
      </c>
      <c r="AY143" s="164" t="s">
        <v>143</v>
      </c>
    </row>
    <row r="144" spans="1:65" s="13" customFormat="1">
      <c r="B144" s="154"/>
      <c r="D144" s="155" t="s">
        <v>155</v>
      </c>
      <c r="E144" s="156" t="s">
        <v>1</v>
      </c>
      <c r="F144" s="157" t="s">
        <v>85</v>
      </c>
      <c r="H144" s="158">
        <v>44.656999999999996</v>
      </c>
      <c r="I144" s="159"/>
      <c r="L144" s="154"/>
      <c r="M144" s="160"/>
      <c r="N144" s="161"/>
      <c r="O144" s="161"/>
      <c r="P144" s="161"/>
      <c r="Q144" s="161"/>
      <c r="R144" s="161"/>
      <c r="S144" s="161"/>
      <c r="T144" s="162"/>
      <c r="AT144" s="156" t="s">
        <v>155</v>
      </c>
      <c r="AU144" s="156" t="s">
        <v>84</v>
      </c>
      <c r="AV144" s="13" t="s">
        <v>84</v>
      </c>
      <c r="AW144" s="13" t="s">
        <v>31</v>
      </c>
      <c r="AX144" s="13" t="s">
        <v>74</v>
      </c>
      <c r="AY144" s="156" t="s">
        <v>143</v>
      </c>
    </row>
    <row r="145" spans="1:65" s="14" customFormat="1">
      <c r="B145" s="163"/>
      <c r="D145" s="155" t="s">
        <v>155</v>
      </c>
      <c r="E145" s="164" t="s">
        <v>1</v>
      </c>
      <c r="F145" s="165" t="s">
        <v>175</v>
      </c>
      <c r="H145" s="164" t="s">
        <v>1</v>
      </c>
      <c r="I145" s="166"/>
      <c r="L145" s="163"/>
      <c r="M145" s="167"/>
      <c r="N145" s="168"/>
      <c r="O145" s="168"/>
      <c r="P145" s="168"/>
      <c r="Q145" s="168"/>
      <c r="R145" s="168"/>
      <c r="S145" s="168"/>
      <c r="T145" s="169"/>
      <c r="AT145" s="164" t="s">
        <v>155</v>
      </c>
      <c r="AU145" s="164" t="s">
        <v>84</v>
      </c>
      <c r="AV145" s="14" t="s">
        <v>82</v>
      </c>
      <c r="AW145" s="14" t="s">
        <v>31</v>
      </c>
      <c r="AX145" s="14" t="s">
        <v>74</v>
      </c>
      <c r="AY145" s="164" t="s">
        <v>143</v>
      </c>
    </row>
    <row r="146" spans="1:65" s="13" customFormat="1">
      <c r="B146" s="154"/>
      <c r="D146" s="155" t="s">
        <v>155</v>
      </c>
      <c r="E146" s="156" t="s">
        <v>1</v>
      </c>
      <c r="F146" s="157" t="s">
        <v>85</v>
      </c>
      <c r="H146" s="158">
        <v>44.656999999999996</v>
      </c>
      <c r="I146" s="159"/>
      <c r="L146" s="154"/>
      <c r="M146" s="160"/>
      <c r="N146" s="161"/>
      <c r="O146" s="161"/>
      <c r="P146" s="161"/>
      <c r="Q146" s="161"/>
      <c r="R146" s="161"/>
      <c r="S146" s="161"/>
      <c r="T146" s="162"/>
      <c r="AT146" s="156" t="s">
        <v>155</v>
      </c>
      <c r="AU146" s="156" t="s">
        <v>84</v>
      </c>
      <c r="AV146" s="13" t="s">
        <v>84</v>
      </c>
      <c r="AW146" s="13" t="s">
        <v>31</v>
      </c>
      <c r="AX146" s="13" t="s">
        <v>74</v>
      </c>
      <c r="AY146" s="156" t="s">
        <v>143</v>
      </c>
    </row>
    <row r="147" spans="1:65" s="15" customFormat="1">
      <c r="B147" s="170"/>
      <c r="D147" s="155" t="s">
        <v>155</v>
      </c>
      <c r="E147" s="171" t="s">
        <v>1</v>
      </c>
      <c r="F147" s="172" t="s">
        <v>176</v>
      </c>
      <c r="H147" s="173">
        <v>89.313999999999993</v>
      </c>
      <c r="I147" s="174"/>
      <c r="L147" s="170"/>
      <c r="M147" s="175"/>
      <c r="N147" s="176"/>
      <c r="O147" s="176"/>
      <c r="P147" s="176"/>
      <c r="Q147" s="176"/>
      <c r="R147" s="176"/>
      <c r="S147" s="176"/>
      <c r="T147" s="177"/>
      <c r="AT147" s="171" t="s">
        <v>155</v>
      </c>
      <c r="AU147" s="171" t="s">
        <v>84</v>
      </c>
      <c r="AV147" s="15" t="s">
        <v>150</v>
      </c>
      <c r="AW147" s="15" t="s">
        <v>31</v>
      </c>
      <c r="AX147" s="15" t="s">
        <v>82</v>
      </c>
      <c r="AY147" s="171" t="s">
        <v>143</v>
      </c>
    </row>
    <row r="148" spans="1:65" s="2" customFormat="1" ht="62.65" customHeight="1">
      <c r="A148" s="32"/>
      <c r="B148" s="140"/>
      <c r="C148" s="141" t="s">
        <v>177</v>
      </c>
      <c r="D148" s="141" t="s">
        <v>145</v>
      </c>
      <c r="E148" s="142" t="s">
        <v>178</v>
      </c>
      <c r="F148" s="143" t="s">
        <v>179</v>
      </c>
      <c r="G148" s="144" t="s">
        <v>159</v>
      </c>
      <c r="H148" s="145">
        <v>21.303000000000001</v>
      </c>
      <c r="I148" s="146"/>
      <c r="J148" s="147">
        <f>ROUND(I148*H148,2)</f>
        <v>0</v>
      </c>
      <c r="K148" s="143" t="s">
        <v>149</v>
      </c>
      <c r="L148" s="33"/>
      <c r="M148" s="148" t="s">
        <v>1</v>
      </c>
      <c r="N148" s="149" t="s">
        <v>39</v>
      </c>
      <c r="O148" s="58"/>
      <c r="P148" s="150">
        <f>O148*H148</f>
        <v>0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2" t="s">
        <v>150</v>
      </c>
      <c r="AT148" s="152" t="s">
        <v>145</v>
      </c>
      <c r="AU148" s="152" t="s">
        <v>84</v>
      </c>
      <c r="AY148" s="17" t="s">
        <v>143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7" t="s">
        <v>82</v>
      </c>
      <c r="BK148" s="153">
        <f>ROUND(I148*H148,2)</f>
        <v>0</v>
      </c>
      <c r="BL148" s="17" t="s">
        <v>150</v>
      </c>
      <c r="BM148" s="152" t="s">
        <v>180</v>
      </c>
    </row>
    <row r="149" spans="1:65" s="14" customFormat="1">
      <c r="B149" s="163"/>
      <c r="D149" s="155" t="s">
        <v>155</v>
      </c>
      <c r="E149" s="164" t="s">
        <v>1</v>
      </c>
      <c r="F149" s="165" t="s">
        <v>181</v>
      </c>
      <c r="H149" s="164" t="s">
        <v>1</v>
      </c>
      <c r="I149" s="166"/>
      <c r="L149" s="163"/>
      <c r="M149" s="167"/>
      <c r="N149" s="168"/>
      <c r="O149" s="168"/>
      <c r="P149" s="168"/>
      <c r="Q149" s="168"/>
      <c r="R149" s="168"/>
      <c r="S149" s="168"/>
      <c r="T149" s="169"/>
      <c r="AT149" s="164" t="s">
        <v>155</v>
      </c>
      <c r="AU149" s="164" t="s">
        <v>84</v>
      </c>
      <c r="AV149" s="14" t="s">
        <v>82</v>
      </c>
      <c r="AW149" s="14" t="s">
        <v>31</v>
      </c>
      <c r="AX149" s="14" t="s">
        <v>74</v>
      </c>
      <c r="AY149" s="164" t="s">
        <v>143</v>
      </c>
    </row>
    <row r="150" spans="1:65" s="13" customFormat="1">
      <c r="B150" s="154"/>
      <c r="D150" s="155" t="s">
        <v>155</v>
      </c>
      <c r="E150" s="156" t="s">
        <v>87</v>
      </c>
      <c r="F150" s="157" t="s">
        <v>182</v>
      </c>
      <c r="H150" s="158">
        <v>21.303000000000001</v>
      </c>
      <c r="I150" s="159"/>
      <c r="L150" s="154"/>
      <c r="M150" s="160"/>
      <c r="N150" s="161"/>
      <c r="O150" s="161"/>
      <c r="P150" s="161"/>
      <c r="Q150" s="161"/>
      <c r="R150" s="161"/>
      <c r="S150" s="161"/>
      <c r="T150" s="162"/>
      <c r="AT150" s="156" t="s">
        <v>155</v>
      </c>
      <c r="AU150" s="156" t="s">
        <v>84</v>
      </c>
      <c r="AV150" s="13" t="s">
        <v>84</v>
      </c>
      <c r="AW150" s="13" t="s">
        <v>31</v>
      </c>
      <c r="AX150" s="13" t="s">
        <v>82</v>
      </c>
      <c r="AY150" s="156" t="s">
        <v>143</v>
      </c>
    </row>
    <row r="151" spans="1:65" s="2" customFormat="1" ht="44.25" customHeight="1">
      <c r="A151" s="32"/>
      <c r="B151" s="140"/>
      <c r="C151" s="141" t="s">
        <v>183</v>
      </c>
      <c r="D151" s="141" t="s">
        <v>145</v>
      </c>
      <c r="E151" s="142" t="s">
        <v>184</v>
      </c>
      <c r="F151" s="143" t="s">
        <v>185</v>
      </c>
      <c r="G151" s="144" t="s">
        <v>159</v>
      </c>
      <c r="H151" s="145">
        <v>65.959999999999994</v>
      </c>
      <c r="I151" s="146"/>
      <c r="J151" s="147">
        <f>ROUND(I151*H151,2)</f>
        <v>0</v>
      </c>
      <c r="K151" s="143" t="s">
        <v>149</v>
      </c>
      <c r="L151" s="33"/>
      <c r="M151" s="148" t="s">
        <v>1</v>
      </c>
      <c r="N151" s="149" t="s">
        <v>39</v>
      </c>
      <c r="O151" s="58"/>
      <c r="P151" s="150">
        <f>O151*H151</f>
        <v>0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2" t="s">
        <v>150</v>
      </c>
      <c r="AT151" s="152" t="s">
        <v>145</v>
      </c>
      <c r="AU151" s="152" t="s">
        <v>84</v>
      </c>
      <c r="AY151" s="17" t="s">
        <v>143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17" t="s">
        <v>82</v>
      </c>
      <c r="BK151" s="153">
        <f>ROUND(I151*H151,2)</f>
        <v>0</v>
      </c>
      <c r="BL151" s="17" t="s">
        <v>150</v>
      </c>
      <c r="BM151" s="152" t="s">
        <v>186</v>
      </c>
    </row>
    <row r="152" spans="1:65" s="14" customFormat="1">
      <c r="B152" s="163"/>
      <c r="D152" s="155" t="s">
        <v>155</v>
      </c>
      <c r="E152" s="164" t="s">
        <v>1</v>
      </c>
      <c r="F152" s="165" t="s">
        <v>175</v>
      </c>
      <c r="H152" s="164" t="s">
        <v>1</v>
      </c>
      <c r="I152" s="166"/>
      <c r="L152" s="163"/>
      <c r="M152" s="167"/>
      <c r="N152" s="168"/>
      <c r="O152" s="168"/>
      <c r="P152" s="168"/>
      <c r="Q152" s="168"/>
      <c r="R152" s="168"/>
      <c r="S152" s="168"/>
      <c r="T152" s="169"/>
      <c r="AT152" s="164" t="s">
        <v>155</v>
      </c>
      <c r="AU152" s="164" t="s">
        <v>84</v>
      </c>
      <c r="AV152" s="14" t="s">
        <v>82</v>
      </c>
      <c r="AW152" s="14" t="s">
        <v>31</v>
      </c>
      <c r="AX152" s="14" t="s">
        <v>74</v>
      </c>
      <c r="AY152" s="164" t="s">
        <v>143</v>
      </c>
    </row>
    <row r="153" spans="1:65" s="13" customFormat="1">
      <c r="B153" s="154"/>
      <c r="D153" s="155" t="s">
        <v>155</v>
      </c>
      <c r="E153" s="156" t="s">
        <v>1</v>
      </c>
      <c r="F153" s="157" t="s">
        <v>85</v>
      </c>
      <c r="H153" s="158">
        <v>44.656999999999996</v>
      </c>
      <c r="I153" s="159"/>
      <c r="L153" s="154"/>
      <c r="M153" s="160"/>
      <c r="N153" s="161"/>
      <c r="O153" s="161"/>
      <c r="P153" s="161"/>
      <c r="Q153" s="161"/>
      <c r="R153" s="161"/>
      <c r="S153" s="161"/>
      <c r="T153" s="162"/>
      <c r="AT153" s="156" t="s">
        <v>155</v>
      </c>
      <c r="AU153" s="156" t="s">
        <v>84</v>
      </c>
      <c r="AV153" s="13" t="s">
        <v>84</v>
      </c>
      <c r="AW153" s="13" t="s">
        <v>31</v>
      </c>
      <c r="AX153" s="13" t="s">
        <v>74</v>
      </c>
      <c r="AY153" s="156" t="s">
        <v>143</v>
      </c>
    </row>
    <row r="154" spans="1:65" s="14" customFormat="1">
      <c r="B154" s="163"/>
      <c r="D154" s="155" t="s">
        <v>155</v>
      </c>
      <c r="E154" s="164" t="s">
        <v>1</v>
      </c>
      <c r="F154" s="165" t="s">
        <v>187</v>
      </c>
      <c r="H154" s="164" t="s">
        <v>1</v>
      </c>
      <c r="I154" s="166"/>
      <c r="L154" s="163"/>
      <c r="M154" s="167"/>
      <c r="N154" s="168"/>
      <c r="O154" s="168"/>
      <c r="P154" s="168"/>
      <c r="Q154" s="168"/>
      <c r="R154" s="168"/>
      <c r="S154" s="168"/>
      <c r="T154" s="169"/>
      <c r="AT154" s="164" t="s">
        <v>155</v>
      </c>
      <c r="AU154" s="164" t="s">
        <v>84</v>
      </c>
      <c r="AV154" s="14" t="s">
        <v>82</v>
      </c>
      <c r="AW154" s="14" t="s">
        <v>31</v>
      </c>
      <c r="AX154" s="14" t="s">
        <v>74</v>
      </c>
      <c r="AY154" s="164" t="s">
        <v>143</v>
      </c>
    </row>
    <row r="155" spans="1:65" s="13" customFormat="1">
      <c r="B155" s="154"/>
      <c r="D155" s="155" t="s">
        <v>155</v>
      </c>
      <c r="E155" s="156" t="s">
        <v>1</v>
      </c>
      <c r="F155" s="157" t="s">
        <v>87</v>
      </c>
      <c r="H155" s="158">
        <v>21.303000000000001</v>
      </c>
      <c r="I155" s="159"/>
      <c r="L155" s="154"/>
      <c r="M155" s="160"/>
      <c r="N155" s="161"/>
      <c r="O155" s="161"/>
      <c r="P155" s="161"/>
      <c r="Q155" s="161"/>
      <c r="R155" s="161"/>
      <c r="S155" s="161"/>
      <c r="T155" s="162"/>
      <c r="AT155" s="156" t="s">
        <v>155</v>
      </c>
      <c r="AU155" s="156" t="s">
        <v>84</v>
      </c>
      <c r="AV155" s="13" t="s">
        <v>84</v>
      </c>
      <c r="AW155" s="13" t="s">
        <v>31</v>
      </c>
      <c r="AX155" s="13" t="s">
        <v>74</v>
      </c>
      <c r="AY155" s="156" t="s">
        <v>143</v>
      </c>
    </row>
    <row r="156" spans="1:65" s="15" customFormat="1">
      <c r="B156" s="170"/>
      <c r="D156" s="155" t="s">
        <v>155</v>
      </c>
      <c r="E156" s="171" t="s">
        <v>1</v>
      </c>
      <c r="F156" s="172" t="s">
        <v>176</v>
      </c>
      <c r="H156" s="173">
        <v>65.959999999999994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155</v>
      </c>
      <c r="AU156" s="171" t="s">
        <v>84</v>
      </c>
      <c r="AV156" s="15" t="s">
        <v>150</v>
      </c>
      <c r="AW156" s="15" t="s">
        <v>31</v>
      </c>
      <c r="AX156" s="15" t="s">
        <v>82</v>
      </c>
      <c r="AY156" s="171" t="s">
        <v>143</v>
      </c>
    </row>
    <row r="157" spans="1:65" s="270" customFormat="1" ht="63" customHeight="1">
      <c r="A157" s="262"/>
      <c r="B157" s="263"/>
      <c r="C157" s="246" t="s">
        <v>188</v>
      </c>
      <c r="D157" s="246" t="s">
        <v>145</v>
      </c>
      <c r="E157" s="247" t="s">
        <v>189</v>
      </c>
      <c r="F157" s="248" t="s">
        <v>384</v>
      </c>
      <c r="G157" s="249" t="s">
        <v>190</v>
      </c>
      <c r="H157" s="250">
        <v>42.606000000000002</v>
      </c>
      <c r="I157" s="251"/>
      <c r="J157" s="251">
        <f>ROUND(I157*H157,2)</f>
        <v>0</v>
      </c>
      <c r="K157" s="248" t="s">
        <v>149</v>
      </c>
      <c r="L157" s="264"/>
      <c r="M157" s="265" t="s">
        <v>1</v>
      </c>
      <c r="N157" s="266" t="s">
        <v>39</v>
      </c>
      <c r="O157" s="267"/>
      <c r="P157" s="268">
        <f>O157*H157</f>
        <v>0</v>
      </c>
      <c r="Q157" s="268">
        <v>0</v>
      </c>
      <c r="R157" s="268">
        <f>Q157*H157</f>
        <v>0</v>
      </c>
      <c r="S157" s="268">
        <v>0</v>
      </c>
      <c r="T157" s="269">
        <f>S157*H157</f>
        <v>0</v>
      </c>
      <c r="U157" s="262"/>
      <c r="V157" s="262"/>
      <c r="W157" s="262"/>
      <c r="X157" s="262"/>
      <c r="Y157" s="262"/>
      <c r="Z157" s="262"/>
      <c r="AA157" s="262"/>
      <c r="AB157" s="262"/>
      <c r="AC157" s="262"/>
      <c r="AD157" s="262"/>
      <c r="AE157" s="262"/>
      <c r="AR157" s="271" t="s">
        <v>150</v>
      </c>
      <c r="AT157" s="271" t="s">
        <v>145</v>
      </c>
      <c r="AU157" s="271" t="s">
        <v>84</v>
      </c>
      <c r="AY157" s="272" t="s">
        <v>143</v>
      </c>
      <c r="BE157" s="273">
        <f>IF(N157="základní",J157,0)</f>
        <v>0</v>
      </c>
      <c r="BF157" s="273">
        <f>IF(N157="snížená",J157,0)</f>
        <v>0</v>
      </c>
      <c r="BG157" s="273">
        <f>IF(N157="zákl. přenesená",J157,0)</f>
        <v>0</v>
      </c>
      <c r="BH157" s="273">
        <f>IF(N157="sníž. přenesená",J157,0)</f>
        <v>0</v>
      </c>
      <c r="BI157" s="273">
        <f>IF(N157="nulová",J157,0)</f>
        <v>0</v>
      </c>
      <c r="BJ157" s="272" t="s">
        <v>82</v>
      </c>
      <c r="BK157" s="273">
        <f>ROUND(I157*H157,2)</f>
        <v>0</v>
      </c>
      <c r="BL157" s="272" t="s">
        <v>150</v>
      </c>
      <c r="BM157" s="271" t="s">
        <v>191</v>
      </c>
    </row>
    <row r="158" spans="1:65" s="13" customFormat="1">
      <c r="B158" s="154"/>
      <c r="D158" s="155" t="s">
        <v>155</v>
      </c>
      <c r="E158" s="156" t="s">
        <v>1</v>
      </c>
      <c r="F158" s="157" t="s">
        <v>87</v>
      </c>
      <c r="H158" s="158">
        <v>21.303000000000001</v>
      </c>
      <c r="I158" s="159"/>
      <c r="L158" s="154"/>
      <c r="M158" s="160"/>
      <c r="N158" s="161"/>
      <c r="O158" s="161"/>
      <c r="P158" s="161"/>
      <c r="Q158" s="161"/>
      <c r="R158" s="161"/>
      <c r="S158" s="161"/>
      <c r="T158" s="162"/>
      <c r="AT158" s="156" t="s">
        <v>155</v>
      </c>
      <c r="AU158" s="156" t="s">
        <v>84</v>
      </c>
      <c r="AV158" s="13" t="s">
        <v>84</v>
      </c>
      <c r="AW158" s="13" t="s">
        <v>31</v>
      </c>
      <c r="AX158" s="13" t="s">
        <v>82</v>
      </c>
      <c r="AY158" s="156" t="s">
        <v>143</v>
      </c>
    </row>
    <row r="159" spans="1:65" s="13" customFormat="1">
      <c r="B159" s="154"/>
      <c r="D159" s="155" t="s">
        <v>155</v>
      </c>
      <c r="F159" s="157" t="s">
        <v>192</v>
      </c>
      <c r="H159" s="158">
        <v>42.606000000000002</v>
      </c>
      <c r="I159" s="159"/>
      <c r="L159" s="154"/>
      <c r="M159" s="160"/>
      <c r="N159" s="161"/>
      <c r="O159" s="161"/>
      <c r="P159" s="161"/>
      <c r="Q159" s="161"/>
      <c r="R159" s="161"/>
      <c r="S159" s="161"/>
      <c r="T159" s="162"/>
      <c r="AT159" s="156" t="s">
        <v>155</v>
      </c>
      <c r="AU159" s="156" t="s">
        <v>84</v>
      </c>
      <c r="AV159" s="13" t="s">
        <v>84</v>
      </c>
      <c r="AW159" s="13" t="s">
        <v>3</v>
      </c>
      <c r="AX159" s="13" t="s">
        <v>82</v>
      </c>
      <c r="AY159" s="156" t="s">
        <v>143</v>
      </c>
    </row>
    <row r="160" spans="1:65" s="2" customFormat="1" ht="37.9" customHeight="1">
      <c r="A160" s="32"/>
      <c r="B160" s="140"/>
      <c r="C160" s="141" t="s">
        <v>193</v>
      </c>
      <c r="D160" s="141" t="s">
        <v>145</v>
      </c>
      <c r="E160" s="142" t="s">
        <v>194</v>
      </c>
      <c r="F160" s="143" t="s">
        <v>195</v>
      </c>
      <c r="G160" s="144" t="s">
        <v>159</v>
      </c>
      <c r="H160" s="145">
        <v>21.303000000000001</v>
      </c>
      <c r="I160" s="146"/>
      <c r="J160" s="147">
        <f>ROUND(I160*H160,2)</f>
        <v>0</v>
      </c>
      <c r="K160" s="143" t="s">
        <v>149</v>
      </c>
      <c r="L160" s="33"/>
      <c r="M160" s="148" t="s">
        <v>1</v>
      </c>
      <c r="N160" s="149" t="s">
        <v>39</v>
      </c>
      <c r="O160" s="58"/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2" t="s">
        <v>150</v>
      </c>
      <c r="AT160" s="152" t="s">
        <v>145</v>
      </c>
      <c r="AU160" s="152" t="s">
        <v>84</v>
      </c>
      <c r="AY160" s="17" t="s">
        <v>143</v>
      </c>
      <c r="BE160" s="153">
        <f>IF(N160="základní",J160,0)</f>
        <v>0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17" t="s">
        <v>82</v>
      </c>
      <c r="BK160" s="153">
        <f>ROUND(I160*H160,2)</f>
        <v>0</v>
      </c>
      <c r="BL160" s="17" t="s">
        <v>150</v>
      </c>
      <c r="BM160" s="152" t="s">
        <v>196</v>
      </c>
    </row>
    <row r="161" spans="1:65" s="13" customFormat="1">
      <c r="B161" s="154"/>
      <c r="D161" s="155" t="s">
        <v>155</v>
      </c>
      <c r="E161" s="156" t="s">
        <v>1</v>
      </c>
      <c r="F161" s="157" t="s">
        <v>87</v>
      </c>
      <c r="H161" s="158">
        <v>21.303000000000001</v>
      </c>
      <c r="I161" s="159"/>
      <c r="L161" s="154"/>
      <c r="M161" s="160"/>
      <c r="N161" s="161"/>
      <c r="O161" s="161"/>
      <c r="P161" s="161"/>
      <c r="Q161" s="161"/>
      <c r="R161" s="161"/>
      <c r="S161" s="161"/>
      <c r="T161" s="162"/>
      <c r="AT161" s="156" t="s">
        <v>155</v>
      </c>
      <c r="AU161" s="156" t="s">
        <v>84</v>
      </c>
      <c r="AV161" s="13" t="s">
        <v>84</v>
      </c>
      <c r="AW161" s="13" t="s">
        <v>31</v>
      </c>
      <c r="AX161" s="13" t="s">
        <v>82</v>
      </c>
      <c r="AY161" s="156" t="s">
        <v>143</v>
      </c>
    </row>
    <row r="162" spans="1:65" s="2" customFormat="1" ht="44.25" customHeight="1">
      <c r="A162" s="32"/>
      <c r="B162" s="140"/>
      <c r="C162" s="141" t="s">
        <v>197</v>
      </c>
      <c r="D162" s="141" t="s">
        <v>145</v>
      </c>
      <c r="E162" s="142" t="s">
        <v>198</v>
      </c>
      <c r="F162" s="143" t="s">
        <v>199</v>
      </c>
      <c r="G162" s="144" t="s">
        <v>159</v>
      </c>
      <c r="H162" s="145">
        <v>44.656999999999996</v>
      </c>
      <c r="I162" s="146"/>
      <c r="J162" s="147">
        <f>ROUND(I162*H162,2)</f>
        <v>0</v>
      </c>
      <c r="K162" s="143" t="s">
        <v>149</v>
      </c>
      <c r="L162" s="33"/>
      <c r="M162" s="148" t="s">
        <v>1</v>
      </c>
      <c r="N162" s="149" t="s">
        <v>39</v>
      </c>
      <c r="O162" s="58"/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2" t="s">
        <v>150</v>
      </c>
      <c r="AT162" s="152" t="s">
        <v>145</v>
      </c>
      <c r="AU162" s="152" t="s">
        <v>84</v>
      </c>
      <c r="AY162" s="17" t="s">
        <v>143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7" t="s">
        <v>82</v>
      </c>
      <c r="BK162" s="153">
        <f>ROUND(I162*H162,2)</f>
        <v>0</v>
      </c>
      <c r="BL162" s="17" t="s">
        <v>150</v>
      </c>
      <c r="BM162" s="152" t="s">
        <v>200</v>
      </c>
    </row>
    <row r="163" spans="1:65" s="13" customFormat="1">
      <c r="B163" s="154"/>
      <c r="D163" s="155" t="s">
        <v>155</v>
      </c>
      <c r="E163" s="156" t="s">
        <v>85</v>
      </c>
      <c r="F163" s="157" t="s">
        <v>201</v>
      </c>
      <c r="H163" s="158">
        <v>44.656999999999996</v>
      </c>
      <c r="I163" s="159"/>
      <c r="L163" s="154"/>
      <c r="M163" s="160"/>
      <c r="N163" s="161"/>
      <c r="O163" s="161"/>
      <c r="P163" s="161"/>
      <c r="Q163" s="161"/>
      <c r="R163" s="161"/>
      <c r="S163" s="161"/>
      <c r="T163" s="162"/>
      <c r="AT163" s="156" t="s">
        <v>155</v>
      </c>
      <c r="AU163" s="156" t="s">
        <v>84</v>
      </c>
      <c r="AV163" s="13" t="s">
        <v>84</v>
      </c>
      <c r="AW163" s="13" t="s">
        <v>31</v>
      </c>
      <c r="AX163" s="13" t="s">
        <v>82</v>
      </c>
      <c r="AY163" s="156" t="s">
        <v>143</v>
      </c>
    </row>
    <row r="164" spans="1:65" s="2" customFormat="1" ht="66.75" customHeight="1">
      <c r="A164" s="32"/>
      <c r="B164" s="140"/>
      <c r="C164" s="141" t="s">
        <v>202</v>
      </c>
      <c r="D164" s="141" t="s">
        <v>145</v>
      </c>
      <c r="E164" s="142" t="s">
        <v>203</v>
      </c>
      <c r="F164" s="143" t="s">
        <v>204</v>
      </c>
      <c r="G164" s="144" t="s">
        <v>159</v>
      </c>
      <c r="H164" s="145">
        <v>14.84</v>
      </c>
      <c r="I164" s="146"/>
      <c r="J164" s="147">
        <f>ROUND(I164*H164,2)</f>
        <v>0</v>
      </c>
      <c r="K164" s="143" t="s">
        <v>149</v>
      </c>
      <c r="L164" s="33"/>
      <c r="M164" s="148" t="s">
        <v>1</v>
      </c>
      <c r="N164" s="149" t="s">
        <v>39</v>
      </c>
      <c r="O164" s="58"/>
      <c r="P164" s="150">
        <f>O164*H164</f>
        <v>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2" t="s">
        <v>150</v>
      </c>
      <c r="AT164" s="152" t="s">
        <v>145</v>
      </c>
      <c r="AU164" s="152" t="s">
        <v>84</v>
      </c>
      <c r="AY164" s="17" t="s">
        <v>143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7" t="s">
        <v>82</v>
      </c>
      <c r="BK164" s="153">
        <f>ROUND(I164*H164,2)</f>
        <v>0</v>
      </c>
      <c r="BL164" s="17" t="s">
        <v>150</v>
      </c>
      <c r="BM164" s="152" t="s">
        <v>205</v>
      </c>
    </row>
    <row r="165" spans="1:65" s="13" customFormat="1">
      <c r="B165" s="154"/>
      <c r="D165" s="155" t="s">
        <v>155</v>
      </c>
      <c r="E165" s="156" t="s">
        <v>92</v>
      </c>
      <c r="F165" s="157" t="s">
        <v>206</v>
      </c>
      <c r="H165" s="158">
        <v>14.84</v>
      </c>
      <c r="I165" s="159"/>
      <c r="L165" s="154"/>
      <c r="M165" s="160"/>
      <c r="N165" s="161"/>
      <c r="O165" s="161"/>
      <c r="P165" s="161"/>
      <c r="Q165" s="161"/>
      <c r="R165" s="161"/>
      <c r="S165" s="161"/>
      <c r="T165" s="162"/>
      <c r="AT165" s="156" t="s">
        <v>155</v>
      </c>
      <c r="AU165" s="156" t="s">
        <v>84</v>
      </c>
      <c r="AV165" s="13" t="s">
        <v>84</v>
      </c>
      <c r="AW165" s="13" t="s">
        <v>31</v>
      </c>
      <c r="AX165" s="13" t="s">
        <v>82</v>
      </c>
      <c r="AY165" s="156" t="s">
        <v>143</v>
      </c>
    </row>
    <row r="166" spans="1:65" s="2" customFormat="1" ht="16.5" customHeight="1">
      <c r="A166" s="32"/>
      <c r="B166" s="140"/>
      <c r="C166" s="178" t="s">
        <v>207</v>
      </c>
      <c r="D166" s="178" t="s">
        <v>208</v>
      </c>
      <c r="E166" s="179" t="s">
        <v>209</v>
      </c>
      <c r="F166" s="180" t="s">
        <v>210</v>
      </c>
      <c r="G166" s="181" t="s">
        <v>190</v>
      </c>
      <c r="H166" s="182">
        <v>29.68</v>
      </c>
      <c r="I166" s="183"/>
      <c r="J166" s="184">
        <f>ROUND(I166*H166,2)</f>
        <v>0</v>
      </c>
      <c r="K166" s="180" t="s">
        <v>149</v>
      </c>
      <c r="L166" s="185"/>
      <c r="M166" s="186" t="s">
        <v>1</v>
      </c>
      <c r="N166" s="187" t="s">
        <v>39</v>
      </c>
      <c r="O166" s="58"/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2" t="s">
        <v>183</v>
      </c>
      <c r="AT166" s="152" t="s">
        <v>208</v>
      </c>
      <c r="AU166" s="152" t="s">
        <v>84</v>
      </c>
      <c r="AY166" s="17" t="s">
        <v>143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7" t="s">
        <v>82</v>
      </c>
      <c r="BK166" s="153">
        <f>ROUND(I166*H166,2)</f>
        <v>0</v>
      </c>
      <c r="BL166" s="17" t="s">
        <v>150</v>
      </c>
      <c r="BM166" s="152" t="s">
        <v>211</v>
      </c>
    </row>
    <row r="167" spans="1:65" s="13" customFormat="1">
      <c r="B167" s="154"/>
      <c r="D167" s="155" t="s">
        <v>155</v>
      </c>
      <c r="E167" s="156" t="s">
        <v>1</v>
      </c>
      <c r="F167" s="157" t="s">
        <v>92</v>
      </c>
      <c r="H167" s="158">
        <v>14.84</v>
      </c>
      <c r="I167" s="159"/>
      <c r="L167" s="154"/>
      <c r="M167" s="160"/>
      <c r="N167" s="161"/>
      <c r="O167" s="161"/>
      <c r="P167" s="161"/>
      <c r="Q167" s="161"/>
      <c r="R167" s="161"/>
      <c r="S167" s="161"/>
      <c r="T167" s="162"/>
      <c r="AT167" s="156" t="s">
        <v>155</v>
      </c>
      <c r="AU167" s="156" t="s">
        <v>84</v>
      </c>
      <c r="AV167" s="13" t="s">
        <v>84</v>
      </c>
      <c r="AW167" s="13" t="s">
        <v>31</v>
      </c>
      <c r="AX167" s="13" t="s">
        <v>82</v>
      </c>
      <c r="AY167" s="156" t="s">
        <v>143</v>
      </c>
    </row>
    <row r="168" spans="1:65" s="13" customFormat="1">
      <c r="B168" s="154"/>
      <c r="D168" s="155" t="s">
        <v>155</v>
      </c>
      <c r="F168" s="157" t="s">
        <v>212</v>
      </c>
      <c r="H168" s="158">
        <v>29.68</v>
      </c>
      <c r="I168" s="159"/>
      <c r="L168" s="154"/>
      <c r="M168" s="160"/>
      <c r="N168" s="161"/>
      <c r="O168" s="161"/>
      <c r="P168" s="161"/>
      <c r="Q168" s="161"/>
      <c r="R168" s="161"/>
      <c r="S168" s="161"/>
      <c r="T168" s="162"/>
      <c r="AT168" s="156" t="s">
        <v>155</v>
      </c>
      <c r="AU168" s="156" t="s">
        <v>84</v>
      </c>
      <c r="AV168" s="13" t="s">
        <v>84</v>
      </c>
      <c r="AW168" s="13" t="s">
        <v>3</v>
      </c>
      <c r="AX168" s="13" t="s">
        <v>82</v>
      </c>
      <c r="AY168" s="156" t="s">
        <v>143</v>
      </c>
    </row>
    <row r="169" spans="1:65" s="2" customFormat="1" ht="37.9" customHeight="1">
      <c r="A169" s="32"/>
      <c r="B169" s="140"/>
      <c r="C169" s="141" t="s">
        <v>213</v>
      </c>
      <c r="D169" s="141" t="s">
        <v>145</v>
      </c>
      <c r="E169" s="142" t="s">
        <v>214</v>
      </c>
      <c r="F169" s="143" t="s">
        <v>215</v>
      </c>
      <c r="G169" s="144" t="s">
        <v>148</v>
      </c>
      <c r="H169" s="145">
        <v>30</v>
      </c>
      <c r="I169" s="146"/>
      <c r="J169" s="147">
        <f>ROUND(I169*H169,2)</f>
        <v>0</v>
      </c>
      <c r="K169" s="143" t="s">
        <v>149</v>
      </c>
      <c r="L169" s="33"/>
      <c r="M169" s="148" t="s">
        <v>1</v>
      </c>
      <c r="N169" s="149" t="s">
        <v>39</v>
      </c>
      <c r="O169" s="58"/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2" t="s">
        <v>150</v>
      </c>
      <c r="AT169" s="152" t="s">
        <v>145</v>
      </c>
      <c r="AU169" s="152" t="s">
        <v>84</v>
      </c>
      <c r="AY169" s="17" t="s">
        <v>143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7" t="s">
        <v>82</v>
      </c>
      <c r="BK169" s="153">
        <f>ROUND(I169*H169,2)</f>
        <v>0</v>
      </c>
      <c r="BL169" s="17" t="s">
        <v>150</v>
      </c>
      <c r="BM169" s="152" t="s">
        <v>216</v>
      </c>
    </row>
    <row r="170" spans="1:65" s="2" customFormat="1" ht="16.5" customHeight="1">
      <c r="A170" s="32"/>
      <c r="B170" s="140"/>
      <c r="C170" s="178" t="s">
        <v>8</v>
      </c>
      <c r="D170" s="178" t="s">
        <v>208</v>
      </c>
      <c r="E170" s="179" t="s">
        <v>217</v>
      </c>
      <c r="F170" s="180" t="s">
        <v>218</v>
      </c>
      <c r="G170" s="181" t="s">
        <v>219</v>
      </c>
      <c r="H170" s="182">
        <v>6</v>
      </c>
      <c r="I170" s="183"/>
      <c r="J170" s="184">
        <f>ROUND(I170*H170,2)</f>
        <v>0</v>
      </c>
      <c r="K170" s="180" t="s">
        <v>149</v>
      </c>
      <c r="L170" s="185"/>
      <c r="M170" s="186" t="s">
        <v>1</v>
      </c>
      <c r="N170" s="187" t="s">
        <v>39</v>
      </c>
      <c r="O170" s="58"/>
      <c r="P170" s="150">
        <f>O170*H170</f>
        <v>0</v>
      </c>
      <c r="Q170" s="150">
        <v>1E-3</v>
      </c>
      <c r="R170" s="150">
        <f>Q170*H170</f>
        <v>6.0000000000000001E-3</v>
      </c>
      <c r="S170" s="150">
        <v>0</v>
      </c>
      <c r="T170" s="15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2" t="s">
        <v>183</v>
      </c>
      <c r="AT170" s="152" t="s">
        <v>208</v>
      </c>
      <c r="AU170" s="152" t="s">
        <v>84</v>
      </c>
      <c r="AY170" s="17" t="s">
        <v>143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7" t="s">
        <v>82</v>
      </c>
      <c r="BK170" s="153">
        <f>ROUND(I170*H170,2)</f>
        <v>0</v>
      </c>
      <c r="BL170" s="17" t="s">
        <v>150</v>
      </c>
      <c r="BM170" s="152" t="s">
        <v>220</v>
      </c>
    </row>
    <row r="171" spans="1:65" s="13" customFormat="1">
      <c r="B171" s="154"/>
      <c r="D171" s="155" t="s">
        <v>155</v>
      </c>
      <c r="F171" s="157" t="s">
        <v>221</v>
      </c>
      <c r="H171" s="158">
        <v>6</v>
      </c>
      <c r="I171" s="159"/>
      <c r="L171" s="154"/>
      <c r="M171" s="160"/>
      <c r="N171" s="161"/>
      <c r="O171" s="161"/>
      <c r="P171" s="161"/>
      <c r="Q171" s="161"/>
      <c r="R171" s="161"/>
      <c r="S171" s="161"/>
      <c r="T171" s="162"/>
      <c r="AT171" s="156" t="s">
        <v>155</v>
      </c>
      <c r="AU171" s="156" t="s">
        <v>84</v>
      </c>
      <c r="AV171" s="13" t="s">
        <v>84</v>
      </c>
      <c r="AW171" s="13" t="s">
        <v>3</v>
      </c>
      <c r="AX171" s="13" t="s">
        <v>82</v>
      </c>
      <c r="AY171" s="156" t="s">
        <v>143</v>
      </c>
    </row>
    <row r="172" spans="1:65" s="12" customFormat="1" ht="22.9" customHeight="1">
      <c r="B172" s="127"/>
      <c r="D172" s="128" t="s">
        <v>73</v>
      </c>
      <c r="E172" s="138" t="s">
        <v>150</v>
      </c>
      <c r="F172" s="138" t="s">
        <v>222</v>
      </c>
      <c r="I172" s="130"/>
      <c r="J172" s="139">
        <f>BK172</f>
        <v>0</v>
      </c>
      <c r="L172" s="127"/>
      <c r="M172" s="132"/>
      <c r="N172" s="133"/>
      <c r="O172" s="133"/>
      <c r="P172" s="134">
        <f>SUM(P173:P180)</f>
        <v>0</v>
      </c>
      <c r="Q172" s="133"/>
      <c r="R172" s="134">
        <f>SUM(R173:R180)</f>
        <v>0</v>
      </c>
      <c r="S172" s="133"/>
      <c r="T172" s="135">
        <f>SUM(T173:T180)</f>
        <v>0</v>
      </c>
      <c r="AR172" s="128" t="s">
        <v>82</v>
      </c>
      <c r="AT172" s="136" t="s">
        <v>73</v>
      </c>
      <c r="AU172" s="136" t="s">
        <v>82</v>
      </c>
      <c r="AY172" s="128" t="s">
        <v>143</v>
      </c>
      <c r="BK172" s="137">
        <f>SUM(BK173:BK180)</f>
        <v>0</v>
      </c>
    </row>
    <row r="173" spans="1:65" s="2" customFormat="1" ht="33" customHeight="1">
      <c r="A173" s="32"/>
      <c r="B173" s="140"/>
      <c r="C173" s="141" t="s">
        <v>223</v>
      </c>
      <c r="D173" s="141" t="s">
        <v>145</v>
      </c>
      <c r="E173" s="142" t="s">
        <v>224</v>
      </c>
      <c r="F173" s="143" t="s">
        <v>225</v>
      </c>
      <c r="G173" s="144" t="s">
        <v>159</v>
      </c>
      <c r="H173" s="145">
        <v>4.4960000000000004</v>
      </c>
      <c r="I173" s="146"/>
      <c r="J173" s="147">
        <f>ROUND(I173*H173,2)</f>
        <v>0</v>
      </c>
      <c r="K173" s="143" t="s">
        <v>149</v>
      </c>
      <c r="L173" s="33"/>
      <c r="M173" s="148" t="s">
        <v>1</v>
      </c>
      <c r="N173" s="149" t="s">
        <v>39</v>
      </c>
      <c r="O173" s="58"/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2" t="s">
        <v>150</v>
      </c>
      <c r="AT173" s="152" t="s">
        <v>145</v>
      </c>
      <c r="AU173" s="152" t="s">
        <v>84</v>
      </c>
      <c r="AY173" s="17" t="s">
        <v>143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7" t="s">
        <v>82</v>
      </c>
      <c r="BK173" s="153">
        <f>ROUND(I173*H173,2)</f>
        <v>0</v>
      </c>
      <c r="BL173" s="17" t="s">
        <v>150</v>
      </c>
      <c r="BM173" s="152" t="s">
        <v>226</v>
      </c>
    </row>
    <row r="174" spans="1:65" s="13" customFormat="1">
      <c r="B174" s="154"/>
      <c r="D174" s="155" t="s">
        <v>155</v>
      </c>
      <c r="E174" s="156" t="s">
        <v>90</v>
      </c>
      <c r="F174" s="157" t="s">
        <v>227</v>
      </c>
      <c r="H174" s="158">
        <v>4.24</v>
      </c>
      <c r="I174" s="159"/>
      <c r="L174" s="154"/>
      <c r="M174" s="160"/>
      <c r="N174" s="161"/>
      <c r="O174" s="161"/>
      <c r="P174" s="161"/>
      <c r="Q174" s="161"/>
      <c r="R174" s="161"/>
      <c r="S174" s="161"/>
      <c r="T174" s="162"/>
      <c r="AT174" s="156" t="s">
        <v>155</v>
      </c>
      <c r="AU174" s="156" t="s">
        <v>84</v>
      </c>
      <c r="AV174" s="13" t="s">
        <v>84</v>
      </c>
      <c r="AW174" s="13" t="s">
        <v>31</v>
      </c>
      <c r="AX174" s="13" t="s">
        <v>74</v>
      </c>
      <c r="AY174" s="156" t="s">
        <v>143</v>
      </c>
    </row>
    <row r="175" spans="1:65" s="13" customFormat="1">
      <c r="B175" s="154"/>
      <c r="D175" s="155" t="s">
        <v>155</v>
      </c>
      <c r="E175" s="156" t="s">
        <v>99</v>
      </c>
      <c r="F175" s="157" t="s">
        <v>228</v>
      </c>
      <c r="H175" s="158">
        <v>0.25600000000000001</v>
      </c>
      <c r="I175" s="159"/>
      <c r="L175" s="154"/>
      <c r="M175" s="160"/>
      <c r="N175" s="161"/>
      <c r="O175" s="161"/>
      <c r="P175" s="161"/>
      <c r="Q175" s="161"/>
      <c r="R175" s="161"/>
      <c r="S175" s="161"/>
      <c r="T175" s="162"/>
      <c r="AT175" s="156" t="s">
        <v>155</v>
      </c>
      <c r="AU175" s="156" t="s">
        <v>84</v>
      </c>
      <c r="AV175" s="13" t="s">
        <v>84</v>
      </c>
      <c r="AW175" s="13" t="s">
        <v>31</v>
      </c>
      <c r="AX175" s="13" t="s">
        <v>74</v>
      </c>
      <c r="AY175" s="156" t="s">
        <v>143</v>
      </c>
    </row>
    <row r="176" spans="1:65" s="15" customFormat="1">
      <c r="B176" s="170"/>
      <c r="D176" s="155" t="s">
        <v>155</v>
      </c>
      <c r="E176" s="171" t="s">
        <v>1</v>
      </c>
      <c r="F176" s="172" t="s">
        <v>176</v>
      </c>
      <c r="H176" s="173">
        <v>4.4960000000000004</v>
      </c>
      <c r="I176" s="174"/>
      <c r="L176" s="170"/>
      <c r="M176" s="175"/>
      <c r="N176" s="176"/>
      <c r="O176" s="176"/>
      <c r="P176" s="176"/>
      <c r="Q176" s="176"/>
      <c r="R176" s="176"/>
      <c r="S176" s="176"/>
      <c r="T176" s="177"/>
      <c r="AT176" s="171" t="s">
        <v>155</v>
      </c>
      <c r="AU176" s="171" t="s">
        <v>84</v>
      </c>
      <c r="AV176" s="15" t="s">
        <v>150</v>
      </c>
      <c r="AW176" s="15" t="s">
        <v>31</v>
      </c>
      <c r="AX176" s="15" t="s">
        <v>82</v>
      </c>
      <c r="AY176" s="171" t="s">
        <v>143</v>
      </c>
    </row>
    <row r="177" spans="1:65" s="2" customFormat="1" ht="37.9" customHeight="1">
      <c r="A177" s="32"/>
      <c r="B177" s="140"/>
      <c r="C177" s="141" t="s">
        <v>229</v>
      </c>
      <c r="D177" s="141" t="s">
        <v>145</v>
      </c>
      <c r="E177" s="142" t="s">
        <v>230</v>
      </c>
      <c r="F177" s="143" t="s">
        <v>231</v>
      </c>
      <c r="G177" s="144" t="s">
        <v>148</v>
      </c>
      <c r="H177" s="145">
        <v>5</v>
      </c>
      <c r="I177" s="146"/>
      <c r="J177" s="147">
        <f>ROUND(I177*H177,2)</f>
        <v>0</v>
      </c>
      <c r="K177" s="143" t="s">
        <v>149</v>
      </c>
      <c r="L177" s="33"/>
      <c r="M177" s="148" t="s">
        <v>1</v>
      </c>
      <c r="N177" s="149" t="s">
        <v>39</v>
      </c>
      <c r="O177" s="58"/>
      <c r="P177" s="150">
        <f>O177*H177</f>
        <v>0</v>
      </c>
      <c r="Q177" s="150">
        <v>0</v>
      </c>
      <c r="R177" s="150">
        <f>Q177*H177</f>
        <v>0</v>
      </c>
      <c r="S177" s="150">
        <v>0</v>
      </c>
      <c r="T177" s="15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2" t="s">
        <v>150</v>
      </c>
      <c r="AT177" s="152" t="s">
        <v>145</v>
      </c>
      <c r="AU177" s="152" t="s">
        <v>84</v>
      </c>
      <c r="AY177" s="17" t="s">
        <v>143</v>
      </c>
      <c r="BE177" s="153">
        <f>IF(N177="základní",J177,0)</f>
        <v>0</v>
      </c>
      <c r="BF177" s="153">
        <f>IF(N177="snížená",J177,0)</f>
        <v>0</v>
      </c>
      <c r="BG177" s="153">
        <f>IF(N177="zákl. přenesená",J177,0)</f>
        <v>0</v>
      </c>
      <c r="BH177" s="153">
        <f>IF(N177="sníž. přenesená",J177,0)</f>
        <v>0</v>
      </c>
      <c r="BI177" s="153">
        <f>IF(N177="nulová",J177,0)</f>
        <v>0</v>
      </c>
      <c r="BJ177" s="17" t="s">
        <v>82</v>
      </c>
      <c r="BK177" s="153">
        <f>ROUND(I177*H177,2)</f>
        <v>0</v>
      </c>
      <c r="BL177" s="17" t="s">
        <v>150</v>
      </c>
      <c r="BM177" s="152" t="s">
        <v>232</v>
      </c>
    </row>
    <row r="178" spans="1:65" s="13" customFormat="1">
      <c r="B178" s="154"/>
      <c r="D178" s="155" t="s">
        <v>155</v>
      </c>
      <c r="E178" s="156" t="s">
        <v>1</v>
      </c>
      <c r="F178" s="157" t="s">
        <v>104</v>
      </c>
      <c r="H178" s="158">
        <v>5</v>
      </c>
      <c r="I178" s="159"/>
      <c r="L178" s="154"/>
      <c r="M178" s="160"/>
      <c r="N178" s="161"/>
      <c r="O178" s="161"/>
      <c r="P178" s="161"/>
      <c r="Q178" s="161"/>
      <c r="R178" s="161"/>
      <c r="S178" s="161"/>
      <c r="T178" s="162"/>
      <c r="AT178" s="156" t="s">
        <v>155</v>
      </c>
      <c r="AU178" s="156" t="s">
        <v>84</v>
      </c>
      <c r="AV178" s="13" t="s">
        <v>84</v>
      </c>
      <c r="AW178" s="13" t="s">
        <v>31</v>
      </c>
      <c r="AX178" s="13" t="s">
        <v>82</v>
      </c>
      <c r="AY178" s="156" t="s">
        <v>143</v>
      </c>
    </row>
    <row r="179" spans="1:65" s="2" customFormat="1" ht="49.15" customHeight="1">
      <c r="A179" s="32"/>
      <c r="B179" s="140"/>
      <c r="C179" s="141" t="s">
        <v>233</v>
      </c>
      <c r="D179" s="141" t="s">
        <v>145</v>
      </c>
      <c r="E179" s="142" t="s">
        <v>234</v>
      </c>
      <c r="F179" s="143" t="s">
        <v>235</v>
      </c>
      <c r="G179" s="144" t="s">
        <v>159</v>
      </c>
      <c r="H179" s="145">
        <v>0.38400000000000001</v>
      </c>
      <c r="I179" s="146"/>
      <c r="J179" s="147">
        <f>ROUND(I179*H179,2)</f>
        <v>0</v>
      </c>
      <c r="K179" s="143" t="s">
        <v>149</v>
      </c>
      <c r="L179" s="33"/>
      <c r="M179" s="148" t="s">
        <v>1</v>
      </c>
      <c r="N179" s="149" t="s">
        <v>39</v>
      </c>
      <c r="O179" s="58"/>
      <c r="P179" s="150">
        <f>O179*H179</f>
        <v>0</v>
      </c>
      <c r="Q179" s="150">
        <v>0</v>
      </c>
      <c r="R179" s="150">
        <f>Q179*H179</f>
        <v>0</v>
      </c>
      <c r="S179" s="150">
        <v>0</v>
      </c>
      <c r="T179" s="15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2" t="s">
        <v>150</v>
      </c>
      <c r="AT179" s="152" t="s">
        <v>145</v>
      </c>
      <c r="AU179" s="152" t="s">
        <v>84</v>
      </c>
      <c r="AY179" s="17" t="s">
        <v>143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7" t="s">
        <v>82</v>
      </c>
      <c r="BK179" s="153">
        <f>ROUND(I179*H179,2)</f>
        <v>0</v>
      </c>
      <c r="BL179" s="17" t="s">
        <v>150</v>
      </c>
      <c r="BM179" s="152" t="s">
        <v>236</v>
      </c>
    </row>
    <row r="180" spans="1:65" s="13" customFormat="1">
      <c r="B180" s="154"/>
      <c r="D180" s="155" t="s">
        <v>155</v>
      </c>
      <c r="E180" s="156" t="s">
        <v>102</v>
      </c>
      <c r="F180" s="157" t="s">
        <v>237</v>
      </c>
      <c r="H180" s="158">
        <v>0.38400000000000001</v>
      </c>
      <c r="I180" s="159"/>
      <c r="L180" s="154"/>
      <c r="M180" s="160"/>
      <c r="N180" s="161"/>
      <c r="O180" s="161"/>
      <c r="P180" s="161"/>
      <c r="Q180" s="161"/>
      <c r="R180" s="161"/>
      <c r="S180" s="161"/>
      <c r="T180" s="162"/>
      <c r="AT180" s="156" t="s">
        <v>155</v>
      </c>
      <c r="AU180" s="156" t="s">
        <v>84</v>
      </c>
      <c r="AV180" s="13" t="s">
        <v>84</v>
      </c>
      <c r="AW180" s="13" t="s">
        <v>31</v>
      </c>
      <c r="AX180" s="13" t="s">
        <v>82</v>
      </c>
      <c r="AY180" s="156" t="s">
        <v>143</v>
      </c>
    </row>
    <row r="181" spans="1:65" s="12" customFormat="1" ht="22.9" customHeight="1">
      <c r="B181" s="127"/>
      <c r="D181" s="128" t="s">
        <v>73</v>
      </c>
      <c r="E181" s="138" t="s">
        <v>105</v>
      </c>
      <c r="F181" s="138" t="s">
        <v>238</v>
      </c>
      <c r="I181" s="130"/>
      <c r="J181" s="139">
        <f>BK181</f>
        <v>0</v>
      </c>
      <c r="L181" s="127"/>
      <c r="M181" s="132"/>
      <c r="N181" s="133"/>
      <c r="O181" s="133"/>
      <c r="P181" s="134">
        <f>SUM(P182:P183)</f>
        <v>0</v>
      </c>
      <c r="Q181" s="133"/>
      <c r="R181" s="134">
        <f>SUM(R182:R183)</f>
        <v>0.44609999999999994</v>
      </c>
      <c r="S181" s="133"/>
      <c r="T181" s="135">
        <f>SUM(T182:T183)</f>
        <v>0</v>
      </c>
      <c r="AR181" s="128" t="s">
        <v>82</v>
      </c>
      <c r="AT181" s="136" t="s">
        <v>73</v>
      </c>
      <c r="AU181" s="136" t="s">
        <v>82</v>
      </c>
      <c r="AY181" s="128" t="s">
        <v>143</v>
      </c>
      <c r="BK181" s="137">
        <f>SUM(BK182:BK183)</f>
        <v>0</v>
      </c>
    </row>
    <row r="182" spans="1:65" s="2" customFormat="1" ht="78" customHeight="1">
      <c r="A182" s="32"/>
      <c r="B182" s="140"/>
      <c r="C182" s="141" t="s">
        <v>239</v>
      </c>
      <c r="D182" s="141" t="s">
        <v>145</v>
      </c>
      <c r="E182" s="142" t="s">
        <v>240</v>
      </c>
      <c r="F182" s="143" t="s">
        <v>241</v>
      </c>
      <c r="G182" s="144" t="s">
        <v>148</v>
      </c>
      <c r="H182" s="145">
        <v>5</v>
      </c>
      <c r="I182" s="146"/>
      <c r="J182" s="147">
        <f>ROUND(I182*H182,2)</f>
        <v>0</v>
      </c>
      <c r="K182" s="143" t="s">
        <v>149</v>
      </c>
      <c r="L182" s="33"/>
      <c r="M182" s="148" t="s">
        <v>1</v>
      </c>
      <c r="N182" s="149" t="s">
        <v>39</v>
      </c>
      <c r="O182" s="58"/>
      <c r="P182" s="150">
        <f>O182*H182</f>
        <v>0</v>
      </c>
      <c r="Q182" s="150">
        <v>8.9219999999999994E-2</v>
      </c>
      <c r="R182" s="150">
        <f>Q182*H182</f>
        <v>0.44609999999999994</v>
      </c>
      <c r="S182" s="150">
        <v>0</v>
      </c>
      <c r="T182" s="15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2" t="s">
        <v>150</v>
      </c>
      <c r="AT182" s="152" t="s">
        <v>145</v>
      </c>
      <c r="AU182" s="152" t="s">
        <v>84</v>
      </c>
      <c r="AY182" s="17" t="s">
        <v>143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17" t="s">
        <v>82</v>
      </c>
      <c r="BK182" s="153">
        <f>ROUND(I182*H182,2)</f>
        <v>0</v>
      </c>
      <c r="BL182" s="17" t="s">
        <v>150</v>
      </c>
      <c r="BM182" s="152" t="s">
        <v>242</v>
      </c>
    </row>
    <row r="183" spans="1:65" s="13" customFormat="1">
      <c r="B183" s="154"/>
      <c r="D183" s="155" t="s">
        <v>155</v>
      </c>
      <c r="E183" s="156" t="s">
        <v>1</v>
      </c>
      <c r="F183" s="157" t="s">
        <v>104</v>
      </c>
      <c r="H183" s="158">
        <v>5</v>
      </c>
      <c r="I183" s="159"/>
      <c r="L183" s="154"/>
      <c r="M183" s="160"/>
      <c r="N183" s="161"/>
      <c r="O183" s="161"/>
      <c r="P183" s="161"/>
      <c r="Q183" s="161"/>
      <c r="R183" s="161"/>
      <c r="S183" s="161"/>
      <c r="T183" s="162"/>
      <c r="AT183" s="156" t="s">
        <v>155</v>
      </c>
      <c r="AU183" s="156" t="s">
        <v>84</v>
      </c>
      <c r="AV183" s="13" t="s">
        <v>84</v>
      </c>
      <c r="AW183" s="13" t="s">
        <v>31</v>
      </c>
      <c r="AX183" s="13" t="s">
        <v>82</v>
      </c>
      <c r="AY183" s="156" t="s">
        <v>143</v>
      </c>
    </row>
    <row r="184" spans="1:65" s="12" customFormat="1" ht="22.9" customHeight="1">
      <c r="B184" s="127"/>
      <c r="D184" s="128" t="s">
        <v>73</v>
      </c>
      <c r="E184" s="138" t="s">
        <v>170</v>
      </c>
      <c r="F184" s="138" t="s">
        <v>243</v>
      </c>
      <c r="I184" s="130"/>
      <c r="J184" s="139">
        <f>BK184</f>
        <v>0</v>
      </c>
      <c r="L184" s="127"/>
      <c r="M184" s="132"/>
      <c r="N184" s="133"/>
      <c r="O184" s="133"/>
      <c r="P184" s="134">
        <f>SUM(P185:P186)</f>
        <v>0</v>
      </c>
      <c r="Q184" s="133"/>
      <c r="R184" s="134">
        <f>SUM(R185:R186)</f>
        <v>1.1767099999999999</v>
      </c>
      <c r="S184" s="133"/>
      <c r="T184" s="135">
        <f>SUM(T185:T186)</f>
        <v>0</v>
      </c>
      <c r="AR184" s="128" t="s">
        <v>82</v>
      </c>
      <c r="AT184" s="136" t="s">
        <v>73</v>
      </c>
      <c r="AU184" s="136" t="s">
        <v>82</v>
      </c>
      <c r="AY184" s="128" t="s">
        <v>143</v>
      </c>
      <c r="BK184" s="137">
        <f>SUM(BK185:BK186)</f>
        <v>0</v>
      </c>
    </row>
    <row r="185" spans="1:65" s="2" customFormat="1" ht="37.9" customHeight="1">
      <c r="A185" s="32"/>
      <c r="B185" s="140"/>
      <c r="C185" s="141" t="s">
        <v>244</v>
      </c>
      <c r="D185" s="141" t="s">
        <v>145</v>
      </c>
      <c r="E185" s="142" t="s">
        <v>245</v>
      </c>
      <c r="F185" s="143" t="s">
        <v>246</v>
      </c>
      <c r="G185" s="144" t="s">
        <v>148</v>
      </c>
      <c r="H185" s="145">
        <v>1</v>
      </c>
      <c r="I185" s="146"/>
      <c r="J185" s="147">
        <f>ROUND(I185*H185,2)</f>
        <v>0</v>
      </c>
      <c r="K185" s="143" t="s">
        <v>149</v>
      </c>
      <c r="L185" s="33"/>
      <c r="M185" s="148" t="s">
        <v>1</v>
      </c>
      <c r="N185" s="149" t="s">
        <v>39</v>
      </c>
      <c r="O185" s="58"/>
      <c r="P185" s="150">
        <f>O185*H185</f>
        <v>0</v>
      </c>
      <c r="Q185" s="150">
        <v>2.6200000000000001E-2</v>
      </c>
      <c r="R185" s="150">
        <f>Q185*H185</f>
        <v>2.6200000000000001E-2</v>
      </c>
      <c r="S185" s="150">
        <v>0</v>
      </c>
      <c r="T185" s="15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2" t="s">
        <v>150</v>
      </c>
      <c r="AT185" s="152" t="s">
        <v>145</v>
      </c>
      <c r="AU185" s="152" t="s">
        <v>84</v>
      </c>
      <c r="AY185" s="17" t="s">
        <v>143</v>
      </c>
      <c r="BE185" s="153">
        <f>IF(N185="základní",J185,0)</f>
        <v>0</v>
      </c>
      <c r="BF185" s="153">
        <f>IF(N185="snížená",J185,0)</f>
        <v>0</v>
      </c>
      <c r="BG185" s="153">
        <f>IF(N185="zákl. přenesená",J185,0)</f>
        <v>0</v>
      </c>
      <c r="BH185" s="153">
        <f>IF(N185="sníž. přenesená",J185,0)</f>
        <v>0</v>
      </c>
      <c r="BI185" s="153">
        <f>IF(N185="nulová",J185,0)</f>
        <v>0</v>
      </c>
      <c r="BJ185" s="17" t="s">
        <v>82</v>
      </c>
      <c r="BK185" s="153">
        <f>ROUND(I185*H185,2)</f>
        <v>0</v>
      </c>
      <c r="BL185" s="17" t="s">
        <v>150</v>
      </c>
      <c r="BM185" s="152" t="s">
        <v>247</v>
      </c>
    </row>
    <row r="186" spans="1:65" s="2" customFormat="1" ht="33" customHeight="1">
      <c r="A186" s="32"/>
      <c r="B186" s="140"/>
      <c r="C186" s="141" t="s">
        <v>7</v>
      </c>
      <c r="D186" s="141" t="s">
        <v>145</v>
      </c>
      <c r="E186" s="142" t="s">
        <v>248</v>
      </c>
      <c r="F186" s="143" t="s">
        <v>249</v>
      </c>
      <c r="G186" s="144" t="s">
        <v>159</v>
      </c>
      <c r="H186" s="145">
        <v>0.5</v>
      </c>
      <c r="I186" s="146"/>
      <c r="J186" s="147">
        <f>ROUND(I186*H186,2)</f>
        <v>0</v>
      </c>
      <c r="K186" s="143" t="s">
        <v>149</v>
      </c>
      <c r="L186" s="33"/>
      <c r="M186" s="148" t="s">
        <v>1</v>
      </c>
      <c r="N186" s="149" t="s">
        <v>39</v>
      </c>
      <c r="O186" s="58"/>
      <c r="P186" s="150">
        <f>O186*H186</f>
        <v>0</v>
      </c>
      <c r="Q186" s="150">
        <v>2.3010199999999998</v>
      </c>
      <c r="R186" s="150">
        <f>Q186*H186</f>
        <v>1.1505099999999999</v>
      </c>
      <c r="S186" s="150">
        <v>0</v>
      </c>
      <c r="T186" s="15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2" t="s">
        <v>150</v>
      </c>
      <c r="AT186" s="152" t="s">
        <v>145</v>
      </c>
      <c r="AU186" s="152" t="s">
        <v>84</v>
      </c>
      <c r="AY186" s="17" t="s">
        <v>143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17" t="s">
        <v>82</v>
      </c>
      <c r="BK186" s="153">
        <f>ROUND(I186*H186,2)</f>
        <v>0</v>
      </c>
      <c r="BL186" s="17" t="s">
        <v>150</v>
      </c>
      <c r="BM186" s="152" t="s">
        <v>250</v>
      </c>
    </row>
    <row r="187" spans="1:65" s="12" customFormat="1" ht="22.9" customHeight="1">
      <c r="B187" s="127"/>
      <c r="D187" s="128" t="s">
        <v>73</v>
      </c>
      <c r="E187" s="138" t="s">
        <v>183</v>
      </c>
      <c r="F187" s="138" t="s">
        <v>251</v>
      </c>
      <c r="I187" s="130"/>
      <c r="J187" s="139">
        <f>BK187</f>
        <v>0</v>
      </c>
      <c r="L187" s="127"/>
      <c r="M187" s="132"/>
      <c r="N187" s="133"/>
      <c r="O187" s="133"/>
      <c r="P187" s="134">
        <f>SUM(P188:P199)</f>
        <v>0</v>
      </c>
      <c r="Q187" s="133"/>
      <c r="R187" s="134">
        <f>SUM(R188:R199)</f>
        <v>0.92406500000000014</v>
      </c>
      <c r="S187" s="133"/>
      <c r="T187" s="135">
        <f>SUM(T188:T199)</f>
        <v>0</v>
      </c>
      <c r="AR187" s="128" t="s">
        <v>82</v>
      </c>
      <c r="AT187" s="136" t="s">
        <v>73</v>
      </c>
      <c r="AU187" s="136" t="s">
        <v>82</v>
      </c>
      <c r="AY187" s="128" t="s">
        <v>143</v>
      </c>
      <c r="BK187" s="137">
        <f>SUM(BK188:BK199)</f>
        <v>0</v>
      </c>
    </row>
    <row r="188" spans="1:65" s="2" customFormat="1" ht="37.9" customHeight="1">
      <c r="A188" s="32"/>
      <c r="B188" s="140"/>
      <c r="C188" s="141" t="s">
        <v>252</v>
      </c>
      <c r="D188" s="141" t="s">
        <v>145</v>
      </c>
      <c r="E188" s="142" t="s">
        <v>253</v>
      </c>
      <c r="F188" s="143" t="s">
        <v>254</v>
      </c>
      <c r="G188" s="144" t="s">
        <v>255</v>
      </c>
      <c r="H188" s="145">
        <v>45.3</v>
      </c>
      <c r="I188" s="146"/>
      <c r="J188" s="147">
        <f t="shared" ref="J188:J199" si="0">ROUND(I188*H188,2)</f>
        <v>0</v>
      </c>
      <c r="K188" s="143" t="s">
        <v>1</v>
      </c>
      <c r="L188" s="33"/>
      <c r="M188" s="148" t="s">
        <v>1</v>
      </c>
      <c r="N188" s="149" t="s">
        <v>39</v>
      </c>
      <c r="O188" s="58"/>
      <c r="P188" s="150">
        <f t="shared" ref="P188:P199" si="1">O188*H188</f>
        <v>0</v>
      </c>
      <c r="Q188" s="150">
        <v>0</v>
      </c>
      <c r="R188" s="150">
        <f t="shared" ref="R188:R199" si="2">Q188*H188</f>
        <v>0</v>
      </c>
      <c r="S188" s="150">
        <v>0</v>
      </c>
      <c r="T188" s="151">
        <f t="shared" ref="T188:T199" si="3"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2" t="s">
        <v>150</v>
      </c>
      <c r="AT188" s="152" t="s">
        <v>145</v>
      </c>
      <c r="AU188" s="152" t="s">
        <v>84</v>
      </c>
      <c r="AY188" s="17" t="s">
        <v>143</v>
      </c>
      <c r="BE188" s="153">
        <f t="shared" ref="BE188:BE199" si="4">IF(N188="základní",J188,0)</f>
        <v>0</v>
      </c>
      <c r="BF188" s="153">
        <f t="shared" ref="BF188:BF199" si="5">IF(N188="snížená",J188,0)</f>
        <v>0</v>
      </c>
      <c r="BG188" s="153">
        <f t="shared" ref="BG188:BG199" si="6">IF(N188="zákl. přenesená",J188,0)</f>
        <v>0</v>
      </c>
      <c r="BH188" s="153">
        <f t="shared" ref="BH188:BH199" si="7">IF(N188="sníž. přenesená",J188,0)</f>
        <v>0</v>
      </c>
      <c r="BI188" s="153">
        <f t="shared" ref="BI188:BI199" si="8">IF(N188="nulová",J188,0)</f>
        <v>0</v>
      </c>
      <c r="BJ188" s="17" t="s">
        <v>82</v>
      </c>
      <c r="BK188" s="153">
        <f t="shared" ref="BK188:BK199" si="9">ROUND(I188*H188,2)</f>
        <v>0</v>
      </c>
      <c r="BL188" s="17" t="s">
        <v>150</v>
      </c>
      <c r="BM188" s="152" t="s">
        <v>256</v>
      </c>
    </row>
    <row r="189" spans="1:65" s="2" customFormat="1" ht="16.5" customHeight="1">
      <c r="A189" s="32"/>
      <c r="B189" s="140"/>
      <c r="C189" s="178" t="s">
        <v>257</v>
      </c>
      <c r="D189" s="178" t="s">
        <v>208</v>
      </c>
      <c r="E189" s="179" t="s">
        <v>258</v>
      </c>
      <c r="F189" s="180" t="s">
        <v>259</v>
      </c>
      <c r="G189" s="181" t="s">
        <v>255</v>
      </c>
      <c r="H189" s="182">
        <v>45.3</v>
      </c>
      <c r="I189" s="183"/>
      <c r="J189" s="184">
        <f t="shared" si="0"/>
        <v>0</v>
      </c>
      <c r="K189" s="180" t="s">
        <v>1</v>
      </c>
      <c r="L189" s="185"/>
      <c r="M189" s="186" t="s">
        <v>1</v>
      </c>
      <c r="N189" s="187" t="s">
        <v>39</v>
      </c>
      <c r="O189" s="58"/>
      <c r="P189" s="150">
        <f t="shared" si="1"/>
        <v>0</v>
      </c>
      <c r="Q189" s="150">
        <v>2.7E-4</v>
      </c>
      <c r="R189" s="150">
        <f t="shared" si="2"/>
        <v>1.2230999999999999E-2</v>
      </c>
      <c r="S189" s="150">
        <v>0</v>
      </c>
      <c r="T189" s="151">
        <f t="shared" si="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2" t="s">
        <v>183</v>
      </c>
      <c r="AT189" s="152" t="s">
        <v>208</v>
      </c>
      <c r="AU189" s="152" t="s">
        <v>84</v>
      </c>
      <c r="AY189" s="17" t="s">
        <v>143</v>
      </c>
      <c r="BE189" s="153">
        <f t="shared" si="4"/>
        <v>0</v>
      </c>
      <c r="BF189" s="153">
        <f t="shared" si="5"/>
        <v>0</v>
      </c>
      <c r="BG189" s="153">
        <f t="shared" si="6"/>
        <v>0</v>
      </c>
      <c r="BH189" s="153">
        <f t="shared" si="7"/>
        <v>0</v>
      </c>
      <c r="BI189" s="153">
        <f t="shared" si="8"/>
        <v>0</v>
      </c>
      <c r="BJ189" s="17" t="s">
        <v>82</v>
      </c>
      <c r="BK189" s="153">
        <f t="shared" si="9"/>
        <v>0</v>
      </c>
      <c r="BL189" s="17" t="s">
        <v>150</v>
      </c>
      <c r="BM189" s="152" t="s">
        <v>260</v>
      </c>
    </row>
    <row r="190" spans="1:65" s="2" customFormat="1" ht="16.5" customHeight="1">
      <c r="A190" s="32"/>
      <c r="B190" s="140"/>
      <c r="C190" s="178" t="s">
        <v>261</v>
      </c>
      <c r="D190" s="178" t="s">
        <v>208</v>
      </c>
      <c r="E190" s="179" t="s">
        <v>262</v>
      </c>
      <c r="F190" s="180" t="s">
        <v>263</v>
      </c>
      <c r="G190" s="181" t="s">
        <v>255</v>
      </c>
      <c r="H190" s="182">
        <v>11</v>
      </c>
      <c r="I190" s="183"/>
      <c r="J190" s="184">
        <f t="shared" si="0"/>
        <v>0</v>
      </c>
      <c r="K190" s="180" t="s">
        <v>149</v>
      </c>
      <c r="L190" s="185"/>
      <c r="M190" s="186" t="s">
        <v>1</v>
      </c>
      <c r="N190" s="187" t="s">
        <v>39</v>
      </c>
      <c r="O190" s="58"/>
      <c r="P190" s="150">
        <f t="shared" si="1"/>
        <v>0</v>
      </c>
      <c r="Q190" s="150">
        <v>4.4000000000000002E-4</v>
      </c>
      <c r="R190" s="150">
        <f t="shared" si="2"/>
        <v>4.8400000000000006E-3</v>
      </c>
      <c r="S190" s="150">
        <v>0</v>
      </c>
      <c r="T190" s="151">
        <f t="shared" si="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2" t="s">
        <v>183</v>
      </c>
      <c r="AT190" s="152" t="s">
        <v>208</v>
      </c>
      <c r="AU190" s="152" t="s">
        <v>84</v>
      </c>
      <c r="AY190" s="17" t="s">
        <v>143</v>
      </c>
      <c r="BE190" s="153">
        <f t="shared" si="4"/>
        <v>0</v>
      </c>
      <c r="BF190" s="153">
        <f t="shared" si="5"/>
        <v>0</v>
      </c>
      <c r="BG190" s="153">
        <f t="shared" si="6"/>
        <v>0</v>
      </c>
      <c r="BH190" s="153">
        <f t="shared" si="7"/>
        <v>0</v>
      </c>
      <c r="BI190" s="153">
        <f t="shared" si="8"/>
        <v>0</v>
      </c>
      <c r="BJ190" s="17" t="s">
        <v>82</v>
      </c>
      <c r="BK190" s="153">
        <f t="shared" si="9"/>
        <v>0</v>
      </c>
      <c r="BL190" s="17" t="s">
        <v>150</v>
      </c>
      <c r="BM190" s="152" t="s">
        <v>264</v>
      </c>
    </row>
    <row r="191" spans="1:65" s="2" customFormat="1" ht="44.25" customHeight="1">
      <c r="A191" s="32"/>
      <c r="B191" s="140"/>
      <c r="C191" s="141" t="s">
        <v>265</v>
      </c>
      <c r="D191" s="141" t="s">
        <v>145</v>
      </c>
      <c r="E191" s="142" t="s">
        <v>266</v>
      </c>
      <c r="F191" s="143" t="s">
        <v>267</v>
      </c>
      <c r="G191" s="144" t="s">
        <v>268</v>
      </c>
      <c r="H191" s="145">
        <v>1</v>
      </c>
      <c r="I191" s="146"/>
      <c r="J191" s="147">
        <f t="shared" si="0"/>
        <v>0</v>
      </c>
      <c r="K191" s="143" t="s">
        <v>149</v>
      </c>
      <c r="L191" s="33"/>
      <c r="M191" s="148" t="s">
        <v>1</v>
      </c>
      <c r="N191" s="149" t="s">
        <v>39</v>
      </c>
      <c r="O191" s="58"/>
      <c r="P191" s="150">
        <f t="shared" si="1"/>
        <v>0</v>
      </c>
      <c r="Q191" s="150">
        <v>0</v>
      </c>
      <c r="R191" s="150">
        <f t="shared" si="2"/>
        <v>0</v>
      </c>
      <c r="S191" s="150">
        <v>0</v>
      </c>
      <c r="T191" s="151">
        <f t="shared" si="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2" t="s">
        <v>150</v>
      </c>
      <c r="AT191" s="152" t="s">
        <v>145</v>
      </c>
      <c r="AU191" s="152" t="s">
        <v>84</v>
      </c>
      <c r="AY191" s="17" t="s">
        <v>143</v>
      </c>
      <c r="BE191" s="153">
        <f t="shared" si="4"/>
        <v>0</v>
      </c>
      <c r="BF191" s="153">
        <f t="shared" si="5"/>
        <v>0</v>
      </c>
      <c r="BG191" s="153">
        <f t="shared" si="6"/>
        <v>0</v>
      </c>
      <c r="BH191" s="153">
        <f t="shared" si="7"/>
        <v>0</v>
      </c>
      <c r="BI191" s="153">
        <f t="shared" si="8"/>
        <v>0</v>
      </c>
      <c r="BJ191" s="17" t="s">
        <v>82</v>
      </c>
      <c r="BK191" s="153">
        <f t="shared" si="9"/>
        <v>0</v>
      </c>
      <c r="BL191" s="17" t="s">
        <v>150</v>
      </c>
      <c r="BM191" s="152" t="s">
        <v>269</v>
      </c>
    </row>
    <row r="192" spans="1:65" s="2" customFormat="1" ht="16.5" customHeight="1">
      <c r="A192" s="32"/>
      <c r="B192" s="140"/>
      <c r="C192" s="178" t="s">
        <v>270</v>
      </c>
      <c r="D192" s="178" t="s">
        <v>208</v>
      </c>
      <c r="E192" s="179" t="s">
        <v>271</v>
      </c>
      <c r="F192" s="180" t="s">
        <v>272</v>
      </c>
      <c r="G192" s="181" t="s">
        <v>268</v>
      </c>
      <c r="H192" s="182">
        <v>1</v>
      </c>
      <c r="I192" s="183"/>
      <c r="J192" s="184">
        <f t="shared" si="0"/>
        <v>0</v>
      </c>
      <c r="K192" s="180" t="s">
        <v>1</v>
      </c>
      <c r="L192" s="185"/>
      <c r="M192" s="186" t="s">
        <v>1</v>
      </c>
      <c r="N192" s="187" t="s">
        <v>39</v>
      </c>
      <c r="O192" s="58"/>
      <c r="P192" s="150">
        <f t="shared" si="1"/>
        <v>0</v>
      </c>
      <c r="Q192" s="150">
        <v>3.0999999999999999E-3</v>
      </c>
      <c r="R192" s="150">
        <f t="shared" si="2"/>
        <v>3.0999999999999999E-3</v>
      </c>
      <c r="S192" s="150">
        <v>0</v>
      </c>
      <c r="T192" s="151">
        <f t="shared" si="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2" t="s">
        <v>183</v>
      </c>
      <c r="AT192" s="152" t="s">
        <v>208</v>
      </c>
      <c r="AU192" s="152" t="s">
        <v>84</v>
      </c>
      <c r="AY192" s="17" t="s">
        <v>143</v>
      </c>
      <c r="BE192" s="153">
        <f t="shared" si="4"/>
        <v>0</v>
      </c>
      <c r="BF192" s="153">
        <f t="shared" si="5"/>
        <v>0</v>
      </c>
      <c r="BG192" s="153">
        <f t="shared" si="6"/>
        <v>0</v>
      </c>
      <c r="BH192" s="153">
        <f t="shared" si="7"/>
        <v>0</v>
      </c>
      <c r="BI192" s="153">
        <f t="shared" si="8"/>
        <v>0</v>
      </c>
      <c r="BJ192" s="17" t="s">
        <v>82</v>
      </c>
      <c r="BK192" s="153">
        <f t="shared" si="9"/>
        <v>0</v>
      </c>
      <c r="BL192" s="17" t="s">
        <v>150</v>
      </c>
      <c r="BM192" s="152" t="s">
        <v>273</v>
      </c>
    </row>
    <row r="193" spans="1:65" s="2" customFormat="1" ht="44.25" customHeight="1">
      <c r="A193" s="32"/>
      <c r="B193" s="140"/>
      <c r="C193" s="141" t="s">
        <v>274</v>
      </c>
      <c r="D193" s="141" t="s">
        <v>145</v>
      </c>
      <c r="E193" s="142" t="s">
        <v>275</v>
      </c>
      <c r="F193" s="143" t="s">
        <v>276</v>
      </c>
      <c r="G193" s="144" t="s">
        <v>268</v>
      </c>
      <c r="H193" s="145">
        <v>1</v>
      </c>
      <c r="I193" s="146"/>
      <c r="J193" s="147">
        <f t="shared" si="0"/>
        <v>0</v>
      </c>
      <c r="K193" s="143" t="s">
        <v>149</v>
      </c>
      <c r="L193" s="33"/>
      <c r="M193" s="148" t="s">
        <v>1</v>
      </c>
      <c r="N193" s="149" t="s">
        <v>39</v>
      </c>
      <c r="O193" s="58"/>
      <c r="P193" s="150">
        <f t="shared" si="1"/>
        <v>0</v>
      </c>
      <c r="Q193" s="150">
        <v>0.43786000000000003</v>
      </c>
      <c r="R193" s="150">
        <f t="shared" si="2"/>
        <v>0.43786000000000003</v>
      </c>
      <c r="S193" s="150">
        <v>0</v>
      </c>
      <c r="T193" s="151">
        <f t="shared" si="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2" t="s">
        <v>150</v>
      </c>
      <c r="AT193" s="152" t="s">
        <v>145</v>
      </c>
      <c r="AU193" s="152" t="s">
        <v>84</v>
      </c>
      <c r="AY193" s="17" t="s">
        <v>143</v>
      </c>
      <c r="BE193" s="153">
        <f t="shared" si="4"/>
        <v>0</v>
      </c>
      <c r="BF193" s="153">
        <f t="shared" si="5"/>
        <v>0</v>
      </c>
      <c r="BG193" s="153">
        <f t="shared" si="6"/>
        <v>0</v>
      </c>
      <c r="BH193" s="153">
        <f t="shared" si="7"/>
        <v>0</v>
      </c>
      <c r="BI193" s="153">
        <f t="shared" si="8"/>
        <v>0</v>
      </c>
      <c r="BJ193" s="17" t="s">
        <v>82</v>
      </c>
      <c r="BK193" s="153">
        <f t="shared" si="9"/>
        <v>0</v>
      </c>
      <c r="BL193" s="17" t="s">
        <v>150</v>
      </c>
      <c r="BM193" s="152" t="s">
        <v>277</v>
      </c>
    </row>
    <row r="194" spans="1:65" s="2" customFormat="1" ht="38.65" customHeight="1">
      <c r="A194" s="32"/>
      <c r="B194" s="140"/>
      <c r="C194" s="178" t="s">
        <v>278</v>
      </c>
      <c r="D194" s="178" t="s">
        <v>208</v>
      </c>
      <c r="E194" s="179" t="s">
        <v>279</v>
      </c>
      <c r="F194" s="180" t="s">
        <v>280</v>
      </c>
      <c r="G194" s="181" t="s">
        <v>268</v>
      </c>
      <c r="H194" s="182">
        <v>1</v>
      </c>
      <c r="I194" s="183"/>
      <c r="J194" s="184">
        <f t="shared" si="0"/>
        <v>0</v>
      </c>
      <c r="K194" s="180" t="s">
        <v>1</v>
      </c>
      <c r="L194" s="185"/>
      <c r="M194" s="186" t="s">
        <v>1</v>
      </c>
      <c r="N194" s="187" t="s">
        <v>39</v>
      </c>
      <c r="O194" s="58"/>
      <c r="P194" s="150">
        <f t="shared" si="1"/>
        <v>0</v>
      </c>
      <c r="Q194" s="150">
        <v>8.1000000000000003E-2</v>
      </c>
      <c r="R194" s="150">
        <f t="shared" si="2"/>
        <v>8.1000000000000003E-2</v>
      </c>
      <c r="S194" s="150">
        <v>0</v>
      </c>
      <c r="T194" s="151">
        <f t="shared" si="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2" t="s">
        <v>183</v>
      </c>
      <c r="AT194" s="152" t="s">
        <v>208</v>
      </c>
      <c r="AU194" s="152" t="s">
        <v>84</v>
      </c>
      <c r="AY194" s="17" t="s">
        <v>143</v>
      </c>
      <c r="BE194" s="153">
        <f t="shared" si="4"/>
        <v>0</v>
      </c>
      <c r="BF194" s="153">
        <f t="shared" si="5"/>
        <v>0</v>
      </c>
      <c r="BG194" s="153">
        <f t="shared" si="6"/>
        <v>0</v>
      </c>
      <c r="BH194" s="153">
        <f t="shared" si="7"/>
        <v>0</v>
      </c>
      <c r="BI194" s="153">
        <f t="shared" si="8"/>
        <v>0</v>
      </c>
      <c r="BJ194" s="17" t="s">
        <v>82</v>
      </c>
      <c r="BK194" s="153">
        <f t="shared" si="9"/>
        <v>0</v>
      </c>
      <c r="BL194" s="17" t="s">
        <v>150</v>
      </c>
      <c r="BM194" s="152" t="s">
        <v>281</v>
      </c>
    </row>
    <row r="195" spans="1:65" s="2" customFormat="1" ht="24.2" customHeight="1">
      <c r="A195" s="32"/>
      <c r="B195" s="140"/>
      <c r="C195" s="141" t="s">
        <v>282</v>
      </c>
      <c r="D195" s="141" t="s">
        <v>145</v>
      </c>
      <c r="E195" s="142" t="s">
        <v>283</v>
      </c>
      <c r="F195" s="143" t="s">
        <v>284</v>
      </c>
      <c r="G195" s="144" t="s">
        <v>268</v>
      </c>
      <c r="H195" s="145">
        <v>1</v>
      </c>
      <c r="I195" s="146"/>
      <c r="J195" s="147">
        <f t="shared" si="0"/>
        <v>0</v>
      </c>
      <c r="K195" s="143" t="s">
        <v>149</v>
      </c>
      <c r="L195" s="33"/>
      <c r="M195" s="148" t="s">
        <v>1</v>
      </c>
      <c r="N195" s="149" t="s">
        <v>39</v>
      </c>
      <c r="O195" s="58"/>
      <c r="P195" s="150">
        <f t="shared" si="1"/>
        <v>0</v>
      </c>
      <c r="Q195" s="150">
        <v>1.0189999999999999E-2</v>
      </c>
      <c r="R195" s="150">
        <f t="shared" si="2"/>
        <v>1.0189999999999999E-2</v>
      </c>
      <c r="S195" s="150">
        <v>0</v>
      </c>
      <c r="T195" s="151">
        <f t="shared" si="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2" t="s">
        <v>150</v>
      </c>
      <c r="AT195" s="152" t="s">
        <v>145</v>
      </c>
      <c r="AU195" s="152" t="s">
        <v>84</v>
      </c>
      <c r="AY195" s="17" t="s">
        <v>143</v>
      </c>
      <c r="BE195" s="153">
        <f t="shared" si="4"/>
        <v>0</v>
      </c>
      <c r="BF195" s="153">
        <f t="shared" si="5"/>
        <v>0</v>
      </c>
      <c r="BG195" s="153">
        <f t="shared" si="6"/>
        <v>0</v>
      </c>
      <c r="BH195" s="153">
        <f t="shared" si="7"/>
        <v>0</v>
      </c>
      <c r="BI195" s="153">
        <f t="shared" si="8"/>
        <v>0</v>
      </c>
      <c r="BJ195" s="17" t="s">
        <v>82</v>
      </c>
      <c r="BK195" s="153">
        <f t="shared" si="9"/>
        <v>0</v>
      </c>
      <c r="BL195" s="17" t="s">
        <v>150</v>
      </c>
      <c r="BM195" s="152" t="s">
        <v>285</v>
      </c>
    </row>
    <row r="196" spans="1:65" s="2" customFormat="1" ht="24.2" customHeight="1">
      <c r="A196" s="32"/>
      <c r="B196" s="140"/>
      <c r="C196" s="178" t="s">
        <v>286</v>
      </c>
      <c r="D196" s="178" t="s">
        <v>208</v>
      </c>
      <c r="E196" s="179" t="s">
        <v>287</v>
      </c>
      <c r="F196" s="180" t="s">
        <v>288</v>
      </c>
      <c r="G196" s="181" t="s">
        <v>268</v>
      </c>
      <c r="H196" s="182">
        <v>1</v>
      </c>
      <c r="I196" s="183"/>
      <c r="J196" s="184">
        <f t="shared" si="0"/>
        <v>0</v>
      </c>
      <c r="K196" s="180" t="s">
        <v>149</v>
      </c>
      <c r="L196" s="185"/>
      <c r="M196" s="186" t="s">
        <v>1</v>
      </c>
      <c r="N196" s="187" t="s">
        <v>39</v>
      </c>
      <c r="O196" s="58"/>
      <c r="P196" s="150">
        <f t="shared" si="1"/>
        <v>0</v>
      </c>
      <c r="Q196" s="150">
        <v>0.36199999999999999</v>
      </c>
      <c r="R196" s="150">
        <f t="shared" si="2"/>
        <v>0.36199999999999999</v>
      </c>
      <c r="S196" s="150">
        <v>0</v>
      </c>
      <c r="T196" s="151">
        <f t="shared" si="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2" t="s">
        <v>183</v>
      </c>
      <c r="AT196" s="152" t="s">
        <v>208</v>
      </c>
      <c r="AU196" s="152" t="s">
        <v>84</v>
      </c>
      <c r="AY196" s="17" t="s">
        <v>143</v>
      </c>
      <c r="BE196" s="153">
        <f t="shared" si="4"/>
        <v>0</v>
      </c>
      <c r="BF196" s="153">
        <f t="shared" si="5"/>
        <v>0</v>
      </c>
      <c r="BG196" s="153">
        <f t="shared" si="6"/>
        <v>0</v>
      </c>
      <c r="BH196" s="153">
        <f t="shared" si="7"/>
        <v>0</v>
      </c>
      <c r="BI196" s="153">
        <f t="shared" si="8"/>
        <v>0</v>
      </c>
      <c r="BJ196" s="17" t="s">
        <v>82</v>
      </c>
      <c r="BK196" s="153">
        <f t="shared" si="9"/>
        <v>0</v>
      </c>
      <c r="BL196" s="17" t="s">
        <v>150</v>
      </c>
      <c r="BM196" s="152" t="s">
        <v>289</v>
      </c>
    </row>
    <row r="197" spans="1:65" s="2" customFormat="1" ht="56.25" customHeight="1">
      <c r="A197" s="32"/>
      <c r="B197" s="140"/>
      <c r="C197" s="141" t="s">
        <v>290</v>
      </c>
      <c r="D197" s="141" t="s">
        <v>145</v>
      </c>
      <c r="E197" s="142" t="s">
        <v>291</v>
      </c>
      <c r="F197" s="143" t="s">
        <v>292</v>
      </c>
      <c r="G197" s="144" t="s">
        <v>268</v>
      </c>
      <c r="H197" s="145">
        <v>1</v>
      </c>
      <c r="I197" s="146"/>
      <c r="J197" s="147">
        <f t="shared" si="0"/>
        <v>0</v>
      </c>
      <c r="K197" s="143" t="s">
        <v>1</v>
      </c>
      <c r="L197" s="33"/>
      <c r="M197" s="148" t="s">
        <v>1</v>
      </c>
      <c r="N197" s="149" t="s">
        <v>39</v>
      </c>
      <c r="O197" s="58"/>
      <c r="P197" s="150">
        <f t="shared" si="1"/>
        <v>0</v>
      </c>
      <c r="Q197" s="150">
        <v>1.6000000000000001E-4</v>
      </c>
      <c r="R197" s="150">
        <f t="shared" si="2"/>
        <v>1.6000000000000001E-4</v>
      </c>
      <c r="S197" s="150">
        <v>0</v>
      </c>
      <c r="T197" s="151">
        <f t="shared" si="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2" t="s">
        <v>150</v>
      </c>
      <c r="AT197" s="152" t="s">
        <v>145</v>
      </c>
      <c r="AU197" s="152" t="s">
        <v>84</v>
      </c>
      <c r="AY197" s="17" t="s">
        <v>143</v>
      </c>
      <c r="BE197" s="153">
        <f t="shared" si="4"/>
        <v>0</v>
      </c>
      <c r="BF197" s="153">
        <f t="shared" si="5"/>
        <v>0</v>
      </c>
      <c r="BG197" s="153">
        <f t="shared" si="6"/>
        <v>0</v>
      </c>
      <c r="BH197" s="153">
        <f t="shared" si="7"/>
        <v>0</v>
      </c>
      <c r="BI197" s="153">
        <f t="shared" si="8"/>
        <v>0</v>
      </c>
      <c r="BJ197" s="17" t="s">
        <v>82</v>
      </c>
      <c r="BK197" s="153">
        <f t="shared" si="9"/>
        <v>0</v>
      </c>
      <c r="BL197" s="17" t="s">
        <v>150</v>
      </c>
      <c r="BM197" s="152" t="s">
        <v>293</v>
      </c>
    </row>
    <row r="198" spans="1:65" s="2" customFormat="1" ht="16.5" customHeight="1">
      <c r="A198" s="32"/>
      <c r="B198" s="140"/>
      <c r="C198" s="141" t="s">
        <v>294</v>
      </c>
      <c r="D198" s="141" t="s">
        <v>145</v>
      </c>
      <c r="E198" s="142" t="s">
        <v>295</v>
      </c>
      <c r="F198" s="143" t="s">
        <v>296</v>
      </c>
      <c r="G198" s="144" t="s">
        <v>255</v>
      </c>
      <c r="H198" s="145">
        <v>45.3</v>
      </c>
      <c r="I198" s="146"/>
      <c r="J198" s="147">
        <f t="shared" si="0"/>
        <v>0</v>
      </c>
      <c r="K198" s="143" t="s">
        <v>149</v>
      </c>
      <c r="L198" s="33"/>
      <c r="M198" s="148" t="s">
        <v>1</v>
      </c>
      <c r="N198" s="149" t="s">
        <v>39</v>
      </c>
      <c r="O198" s="58"/>
      <c r="P198" s="150">
        <f t="shared" si="1"/>
        <v>0</v>
      </c>
      <c r="Q198" s="150">
        <v>1.9000000000000001E-4</v>
      </c>
      <c r="R198" s="150">
        <f t="shared" si="2"/>
        <v>8.6070000000000001E-3</v>
      </c>
      <c r="S198" s="150">
        <v>0</v>
      </c>
      <c r="T198" s="151">
        <f t="shared" si="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2" t="s">
        <v>150</v>
      </c>
      <c r="AT198" s="152" t="s">
        <v>145</v>
      </c>
      <c r="AU198" s="152" t="s">
        <v>84</v>
      </c>
      <c r="AY198" s="17" t="s">
        <v>143</v>
      </c>
      <c r="BE198" s="153">
        <f t="shared" si="4"/>
        <v>0</v>
      </c>
      <c r="BF198" s="153">
        <f t="shared" si="5"/>
        <v>0</v>
      </c>
      <c r="BG198" s="153">
        <f t="shared" si="6"/>
        <v>0</v>
      </c>
      <c r="BH198" s="153">
        <f t="shared" si="7"/>
        <v>0</v>
      </c>
      <c r="BI198" s="153">
        <f t="shared" si="8"/>
        <v>0</v>
      </c>
      <c r="BJ198" s="17" t="s">
        <v>82</v>
      </c>
      <c r="BK198" s="153">
        <f t="shared" si="9"/>
        <v>0</v>
      </c>
      <c r="BL198" s="17" t="s">
        <v>150</v>
      </c>
      <c r="BM198" s="152" t="s">
        <v>297</v>
      </c>
    </row>
    <row r="199" spans="1:65" s="2" customFormat="1" ht="21.75" customHeight="1">
      <c r="A199" s="32"/>
      <c r="B199" s="140"/>
      <c r="C199" s="141" t="s">
        <v>298</v>
      </c>
      <c r="D199" s="141" t="s">
        <v>145</v>
      </c>
      <c r="E199" s="142" t="s">
        <v>299</v>
      </c>
      <c r="F199" s="143" t="s">
        <v>300</v>
      </c>
      <c r="G199" s="144" t="s">
        <v>255</v>
      </c>
      <c r="H199" s="145">
        <v>45.3</v>
      </c>
      <c r="I199" s="146"/>
      <c r="J199" s="147">
        <f t="shared" si="0"/>
        <v>0</v>
      </c>
      <c r="K199" s="143" t="s">
        <v>149</v>
      </c>
      <c r="L199" s="33"/>
      <c r="M199" s="148" t="s">
        <v>1</v>
      </c>
      <c r="N199" s="149" t="s">
        <v>39</v>
      </c>
      <c r="O199" s="58"/>
      <c r="P199" s="150">
        <f t="shared" si="1"/>
        <v>0</v>
      </c>
      <c r="Q199" s="150">
        <v>9.0000000000000006E-5</v>
      </c>
      <c r="R199" s="150">
        <f t="shared" si="2"/>
        <v>4.0769999999999999E-3</v>
      </c>
      <c r="S199" s="150">
        <v>0</v>
      </c>
      <c r="T199" s="151">
        <f t="shared" si="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2" t="s">
        <v>150</v>
      </c>
      <c r="AT199" s="152" t="s">
        <v>145</v>
      </c>
      <c r="AU199" s="152" t="s">
        <v>84</v>
      </c>
      <c r="AY199" s="17" t="s">
        <v>143</v>
      </c>
      <c r="BE199" s="153">
        <f t="shared" si="4"/>
        <v>0</v>
      </c>
      <c r="BF199" s="153">
        <f t="shared" si="5"/>
        <v>0</v>
      </c>
      <c r="BG199" s="153">
        <f t="shared" si="6"/>
        <v>0</v>
      </c>
      <c r="BH199" s="153">
        <f t="shared" si="7"/>
        <v>0</v>
      </c>
      <c r="BI199" s="153">
        <f t="shared" si="8"/>
        <v>0</v>
      </c>
      <c r="BJ199" s="17" t="s">
        <v>82</v>
      </c>
      <c r="BK199" s="153">
        <f t="shared" si="9"/>
        <v>0</v>
      </c>
      <c r="BL199" s="17" t="s">
        <v>150</v>
      </c>
      <c r="BM199" s="152" t="s">
        <v>301</v>
      </c>
    </row>
    <row r="200" spans="1:65" s="12" customFormat="1" ht="22.9" customHeight="1">
      <c r="B200" s="127"/>
      <c r="D200" s="128" t="s">
        <v>73</v>
      </c>
      <c r="E200" s="138" t="s">
        <v>188</v>
      </c>
      <c r="F200" s="138" t="s">
        <v>302</v>
      </c>
      <c r="I200" s="130"/>
      <c r="J200" s="139">
        <f>BK200</f>
        <v>0</v>
      </c>
      <c r="L200" s="127"/>
      <c r="M200" s="132"/>
      <c r="N200" s="133"/>
      <c r="O200" s="133"/>
      <c r="P200" s="134">
        <f>SUM(P201:P204)</f>
        <v>0</v>
      </c>
      <c r="Q200" s="133"/>
      <c r="R200" s="134">
        <f>SUM(R201:R204)</f>
        <v>1.2800000000000001E-3</v>
      </c>
      <c r="S200" s="133"/>
      <c r="T200" s="135">
        <f>SUM(T201:T204)</f>
        <v>1.121</v>
      </c>
      <c r="AR200" s="128" t="s">
        <v>82</v>
      </c>
      <c r="AT200" s="136" t="s">
        <v>73</v>
      </c>
      <c r="AU200" s="136" t="s">
        <v>82</v>
      </c>
      <c r="AY200" s="128" t="s">
        <v>143</v>
      </c>
      <c r="BK200" s="137">
        <f>SUM(BK201:BK204)</f>
        <v>0</v>
      </c>
    </row>
    <row r="201" spans="1:65" s="2" customFormat="1" ht="24.2" customHeight="1">
      <c r="A201" s="32"/>
      <c r="B201" s="140"/>
      <c r="C201" s="141" t="s">
        <v>303</v>
      </c>
      <c r="D201" s="141" t="s">
        <v>145</v>
      </c>
      <c r="E201" s="142" t="s">
        <v>304</v>
      </c>
      <c r="F201" s="143" t="s">
        <v>305</v>
      </c>
      <c r="G201" s="144" t="s">
        <v>159</v>
      </c>
      <c r="H201" s="145">
        <v>0.5</v>
      </c>
      <c r="I201" s="146"/>
      <c r="J201" s="147">
        <f>ROUND(I201*H201,2)</f>
        <v>0</v>
      </c>
      <c r="K201" s="143" t="s">
        <v>149</v>
      </c>
      <c r="L201" s="33"/>
      <c r="M201" s="148" t="s">
        <v>1</v>
      </c>
      <c r="N201" s="149" t="s">
        <v>39</v>
      </c>
      <c r="O201" s="58"/>
      <c r="P201" s="150">
        <f>O201*H201</f>
        <v>0</v>
      </c>
      <c r="Q201" s="150">
        <v>0</v>
      </c>
      <c r="R201" s="150">
        <f>Q201*H201</f>
        <v>0</v>
      </c>
      <c r="S201" s="150">
        <v>2.2000000000000002</v>
      </c>
      <c r="T201" s="151">
        <f>S201*H201</f>
        <v>1.1000000000000001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2" t="s">
        <v>150</v>
      </c>
      <c r="AT201" s="152" t="s">
        <v>145</v>
      </c>
      <c r="AU201" s="152" t="s">
        <v>84</v>
      </c>
      <c r="AY201" s="17" t="s">
        <v>143</v>
      </c>
      <c r="BE201" s="153">
        <f>IF(N201="základní",J201,0)</f>
        <v>0</v>
      </c>
      <c r="BF201" s="153">
        <f>IF(N201="snížená",J201,0)</f>
        <v>0</v>
      </c>
      <c r="BG201" s="153">
        <f>IF(N201="zákl. přenesená",J201,0)</f>
        <v>0</v>
      </c>
      <c r="BH201" s="153">
        <f>IF(N201="sníž. přenesená",J201,0)</f>
        <v>0</v>
      </c>
      <c r="BI201" s="153">
        <f>IF(N201="nulová",J201,0)</f>
        <v>0</v>
      </c>
      <c r="BJ201" s="17" t="s">
        <v>82</v>
      </c>
      <c r="BK201" s="153">
        <f>ROUND(I201*H201,2)</f>
        <v>0</v>
      </c>
      <c r="BL201" s="17" t="s">
        <v>150</v>
      </c>
      <c r="BM201" s="152" t="s">
        <v>306</v>
      </c>
    </row>
    <row r="202" spans="1:65" s="2" customFormat="1" ht="44.25" customHeight="1">
      <c r="A202" s="32"/>
      <c r="B202" s="140"/>
      <c r="C202" s="141" t="s">
        <v>307</v>
      </c>
      <c r="D202" s="141" t="s">
        <v>145</v>
      </c>
      <c r="E202" s="142" t="s">
        <v>308</v>
      </c>
      <c r="F202" s="143" t="s">
        <v>309</v>
      </c>
      <c r="G202" s="144" t="s">
        <v>268</v>
      </c>
      <c r="H202" s="145">
        <v>1</v>
      </c>
      <c r="I202" s="146"/>
      <c r="J202" s="147">
        <f>ROUND(I202*H202,2)</f>
        <v>0</v>
      </c>
      <c r="K202" s="143" t="s">
        <v>149</v>
      </c>
      <c r="L202" s="33"/>
      <c r="M202" s="148" t="s">
        <v>1</v>
      </c>
      <c r="N202" s="149" t="s">
        <v>39</v>
      </c>
      <c r="O202" s="58"/>
      <c r="P202" s="150">
        <f>O202*H202</f>
        <v>0</v>
      </c>
      <c r="Q202" s="150">
        <v>1.2800000000000001E-3</v>
      </c>
      <c r="R202" s="150">
        <f>Q202*H202</f>
        <v>1.2800000000000001E-3</v>
      </c>
      <c r="S202" s="150">
        <v>2.1000000000000001E-2</v>
      </c>
      <c r="T202" s="151">
        <f>S202*H202</f>
        <v>2.1000000000000001E-2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2" t="s">
        <v>150</v>
      </c>
      <c r="AT202" s="152" t="s">
        <v>145</v>
      </c>
      <c r="AU202" s="152" t="s">
        <v>84</v>
      </c>
      <c r="AY202" s="17" t="s">
        <v>143</v>
      </c>
      <c r="BE202" s="153">
        <f>IF(N202="základní",J202,0)</f>
        <v>0</v>
      </c>
      <c r="BF202" s="153">
        <f>IF(N202="snížená",J202,0)</f>
        <v>0</v>
      </c>
      <c r="BG202" s="153">
        <f>IF(N202="zákl. přenesená",J202,0)</f>
        <v>0</v>
      </c>
      <c r="BH202" s="153">
        <f>IF(N202="sníž. přenesená",J202,0)</f>
        <v>0</v>
      </c>
      <c r="BI202" s="153">
        <f>IF(N202="nulová",J202,0)</f>
        <v>0</v>
      </c>
      <c r="BJ202" s="17" t="s">
        <v>82</v>
      </c>
      <c r="BK202" s="153">
        <f>ROUND(I202*H202,2)</f>
        <v>0</v>
      </c>
      <c r="BL202" s="17" t="s">
        <v>150</v>
      </c>
      <c r="BM202" s="152" t="s">
        <v>310</v>
      </c>
    </row>
    <row r="203" spans="1:65" s="2" customFormat="1" ht="66.75" customHeight="1">
      <c r="A203" s="32"/>
      <c r="B203" s="140"/>
      <c r="C203" s="141" t="s">
        <v>311</v>
      </c>
      <c r="D203" s="141" t="s">
        <v>145</v>
      </c>
      <c r="E203" s="142" t="s">
        <v>312</v>
      </c>
      <c r="F203" s="143" t="s">
        <v>313</v>
      </c>
      <c r="G203" s="144" t="s">
        <v>148</v>
      </c>
      <c r="H203" s="145">
        <v>5</v>
      </c>
      <c r="I203" s="146"/>
      <c r="J203" s="147">
        <f>ROUND(I203*H203,2)</f>
        <v>0</v>
      </c>
      <c r="K203" s="143" t="s">
        <v>149</v>
      </c>
      <c r="L203" s="33"/>
      <c r="M203" s="148" t="s">
        <v>1</v>
      </c>
      <c r="N203" s="149" t="s">
        <v>39</v>
      </c>
      <c r="O203" s="58"/>
      <c r="P203" s="150">
        <f>O203*H203</f>
        <v>0</v>
      </c>
      <c r="Q203" s="150">
        <v>0</v>
      </c>
      <c r="R203" s="150">
        <f>Q203*H203</f>
        <v>0</v>
      </c>
      <c r="S203" s="150">
        <v>0</v>
      </c>
      <c r="T203" s="15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2" t="s">
        <v>150</v>
      </c>
      <c r="AT203" s="152" t="s">
        <v>145</v>
      </c>
      <c r="AU203" s="152" t="s">
        <v>84</v>
      </c>
      <c r="AY203" s="17" t="s">
        <v>143</v>
      </c>
      <c r="BE203" s="153">
        <f>IF(N203="základní",J203,0)</f>
        <v>0</v>
      </c>
      <c r="BF203" s="153">
        <f>IF(N203="snížená",J203,0)</f>
        <v>0</v>
      </c>
      <c r="BG203" s="153">
        <f>IF(N203="zákl. přenesená",J203,0)</f>
        <v>0</v>
      </c>
      <c r="BH203" s="153">
        <f>IF(N203="sníž. přenesená",J203,0)</f>
        <v>0</v>
      </c>
      <c r="BI203" s="153">
        <f>IF(N203="nulová",J203,0)</f>
        <v>0</v>
      </c>
      <c r="BJ203" s="17" t="s">
        <v>82</v>
      </c>
      <c r="BK203" s="153">
        <f>ROUND(I203*H203,2)</f>
        <v>0</v>
      </c>
      <c r="BL203" s="17" t="s">
        <v>150</v>
      </c>
      <c r="BM203" s="152" t="s">
        <v>314</v>
      </c>
    </row>
    <row r="204" spans="1:65" s="13" customFormat="1">
      <c r="B204" s="154"/>
      <c r="D204" s="155" t="s">
        <v>155</v>
      </c>
      <c r="E204" s="156" t="s">
        <v>1</v>
      </c>
      <c r="F204" s="157" t="s">
        <v>104</v>
      </c>
      <c r="H204" s="158">
        <v>5</v>
      </c>
      <c r="I204" s="159"/>
      <c r="L204" s="154"/>
      <c r="M204" s="160"/>
      <c r="N204" s="161"/>
      <c r="O204" s="161"/>
      <c r="P204" s="161"/>
      <c r="Q204" s="161"/>
      <c r="R204" s="161"/>
      <c r="S204" s="161"/>
      <c r="T204" s="162"/>
      <c r="AT204" s="156" t="s">
        <v>155</v>
      </c>
      <c r="AU204" s="156" t="s">
        <v>84</v>
      </c>
      <c r="AV204" s="13" t="s">
        <v>84</v>
      </c>
      <c r="AW204" s="13" t="s">
        <v>31</v>
      </c>
      <c r="AX204" s="13" t="s">
        <v>82</v>
      </c>
      <c r="AY204" s="156" t="s">
        <v>143</v>
      </c>
    </row>
    <row r="205" spans="1:65" s="12" customFormat="1" ht="22.9" customHeight="1">
      <c r="B205" s="127"/>
      <c r="D205" s="128" t="s">
        <v>73</v>
      </c>
      <c r="E205" s="138" t="s">
        <v>315</v>
      </c>
      <c r="F205" s="138" t="s">
        <v>316</v>
      </c>
      <c r="I205" s="130"/>
      <c r="J205" s="139">
        <f>BK205</f>
        <v>0</v>
      </c>
      <c r="L205" s="127"/>
      <c r="M205" s="132"/>
      <c r="N205" s="133"/>
      <c r="O205" s="133"/>
      <c r="P205" s="134">
        <f>SUM(P206:P207)</f>
        <v>0</v>
      </c>
      <c r="Q205" s="133"/>
      <c r="R205" s="134">
        <f>SUM(R206:R207)</f>
        <v>0</v>
      </c>
      <c r="S205" s="133"/>
      <c r="T205" s="135">
        <f>SUM(T206:T207)</f>
        <v>0</v>
      </c>
      <c r="AR205" s="128" t="s">
        <v>82</v>
      </c>
      <c r="AT205" s="136" t="s">
        <v>73</v>
      </c>
      <c r="AU205" s="136" t="s">
        <v>82</v>
      </c>
      <c r="AY205" s="128" t="s">
        <v>143</v>
      </c>
      <c r="BK205" s="137">
        <f>SUM(BK206:BK207)</f>
        <v>0</v>
      </c>
    </row>
    <row r="206" spans="1:65" s="2" customFormat="1" ht="49.15" customHeight="1">
      <c r="A206" s="32"/>
      <c r="B206" s="140"/>
      <c r="C206" s="141" t="s">
        <v>317</v>
      </c>
      <c r="D206" s="141" t="s">
        <v>145</v>
      </c>
      <c r="E206" s="142" t="s">
        <v>318</v>
      </c>
      <c r="F206" s="143" t="s">
        <v>319</v>
      </c>
      <c r="G206" s="144" t="s">
        <v>190</v>
      </c>
      <c r="H206" s="145">
        <v>0.92400000000000004</v>
      </c>
      <c r="I206" s="146"/>
      <c r="J206" s="147">
        <f>ROUND(I206*H206,2)</f>
        <v>0</v>
      </c>
      <c r="K206" s="143" t="s">
        <v>149</v>
      </c>
      <c r="L206" s="33"/>
      <c r="M206" s="148" t="s">
        <v>1</v>
      </c>
      <c r="N206" s="149" t="s">
        <v>39</v>
      </c>
      <c r="O206" s="58"/>
      <c r="P206" s="150">
        <f>O206*H206</f>
        <v>0</v>
      </c>
      <c r="Q206" s="150">
        <v>0</v>
      </c>
      <c r="R206" s="150">
        <f>Q206*H206</f>
        <v>0</v>
      </c>
      <c r="S206" s="150">
        <v>0</v>
      </c>
      <c r="T206" s="15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2" t="s">
        <v>150</v>
      </c>
      <c r="AT206" s="152" t="s">
        <v>145</v>
      </c>
      <c r="AU206" s="152" t="s">
        <v>84</v>
      </c>
      <c r="AY206" s="17" t="s">
        <v>143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7" t="s">
        <v>82</v>
      </c>
      <c r="BK206" s="153">
        <f>ROUND(I206*H206,2)</f>
        <v>0</v>
      </c>
      <c r="BL206" s="17" t="s">
        <v>150</v>
      </c>
      <c r="BM206" s="152" t="s">
        <v>320</v>
      </c>
    </row>
    <row r="207" spans="1:65" s="2" customFormat="1" ht="55.5" customHeight="1">
      <c r="A207" s="32"/>
      <c r="B207" s="140"/>
      <c r="C207" s="141" t="s">
        <v>321</v>
      </c>
      <c r="D207" s="141" t="s">
        <v>145</v>
      </c>
      <c r="E207" s="142" t="s">
        <v>322</v>
      </c>
      <c r="F207" s="143" t="s">
        <v>323</v>
      </c>
      <c r="G207" s="144" t="s">
        <v>190</v>
      </c>
      <c r="H207" s="145">
        <v>0.92400000000000004</v>
      </c>
      <c r="I207" s="146"/>
      <c r="J207" s="147">
        <f>ROUND(I207*H207,2)</f>
        <v>0</v>
      </c>
      <c r="K207" s="143" t="s">
        <v>149</v>
      </c>
      <c r="L207" s="33"/>
      <c r="M207" s="148" t="s">
        <v>1</v>
      </c>
      <c r="N207" s="149" t="s">
        <v>39</v>
      </c>
      <c r="O207" s="58"/>
      <c r="P207" s="150">
        <f>O207*H207</f>
        <v>0</v>
      </c>
      <c r="Q207" s="150">
        <v>0</v>
      </c>
      <c r="R207" s="150">
        <f>Q207*H207</f>
        <v>0</v>
      </c>
      <c r="S207" s="150">
        <v>0</v>
      </c>
      <c r="T207" s="15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2" t="s">
        <v>150</v>
      </c>
      <c r="AT207" s="152" t="s">
        <v>145</v>
      </c>
      <c r="AU207" s="152" t="s">
        <v>84</v>
      </c>
      <c r="AY207" s="17" t="s">
        <v>143</v>
      </c>
      <c r="BE207" s="153">
        <f>IF(N207="základní",J207,0)</f>
        <v>0</v>
      </c>
      <c r="BF207" s="153">
        <f>IF(N207="snížená",J207,0)</f>
        <v>0</v>
      </c>
      <c r="BG207" s="153">
        <f>IF(N207="zákl. přenesená",J207,0)</f>
        <v>0</v>
      </c>
      <c r="BH207" s="153">
        <f>IF(N207="sníž. přenesená",J207,0)</f>
        <v>0</v>
      </c>
      <c r="BI207" s="153">
        <f>IF(N207="nulová",J207,0)</f>
        <v>0</v>
      </c>
      <c r="BJ207" s="17" t="s">
        <v>82</v>
      </c>
      <c r="BK207" s="153">
        <f>ROUND(I207*H207,2)</f>
        <v>0</v>
      </c>
      <c r="BL207" s="17" t="s">
        <v>150</v>
      </c>
      <c r="BM207" s="152" t="s">
        <v>324</v>
      </c>
    </row>
    <row r="208" spans="1:65" s="12" customFormat="1" ht="22.9" customHeight="1">
      <c r="B208" s="127"/>
      <c r="D208" s="128" t="s">
        <v>73</v>
      </c>
      <c r="E208" s="138" t="s">
        <v>325</v>
      </c>
      <c r="F208" s="138" t="s">
        <v>326</v>
      </c>
      <c r="I208" s="130"/>
      <c r="J208" s="139">
        <f>J209+J211</f>
        <v>0</v>
      </c>
      <c r="L208" s="127"/>
      <c r="M208" s="132"/>
      <c r="N208" s="133"/>
      <c r="O208" s="133"/>
      <c r="P208" s="134">
        <f>P211</f>
        <v>0</v>
      </c>
      <c r="Q208" s="133"/>
      <c r="R208" s="134">
        <f>R211</f>
        <v>5.62E-2</v>
      </c>
      <c r="S208" s="133"/>
      <c r="T208" s="135">
        <f>T211</f>
        <v>0</v>
      </c>
      <c r="AR208" s="128" t="s">
        <v>84</v>
      </c>
      <c r="AT208" s="136" t="s">
        <v>73</v>
      </c>
      <c r="AU208" s="136" t="s">
        <v>82</v>
      </c>
      <c r="AY208" s="128" t="s">
        <v>143</v>
      </c>
      <c r="BK208" s="137">
        <f>BK211</f>
        <v>0</v>
      </c>
    </row>
    <row r="209" spans="1:65" s="244" customFormat="1" ht="50.25" customHeight="1">
      <c r="B209" s="245"/>
      <c r="C209" s="246" t="s">
        <v>327</v>
      </c>
      <c r="D209" s="246" t="s">
        <v>145</v>
      </c>
      <c r="E209" s="247" t="s">
        <v>328</v>
      </c>
      <c r="F209" s="248" t="s">
        <v>385</v>
      </c>
      <c r="G209" s="249" t="s">
        <v>330</v>
      </c>
      <c r="H209" s="250">
        <v>1</v>
      </c>
      <c r="I209" s="251"/>
      <c r="J209" s="251">
        <f>ROUND(I209*H209,2)</f>
        <v>0</v>
      </c>
      <c r="K209" s="248" t="s">
        <v>1</v>
      </c>
      <c r="L209" s="245"/>
      <c r="M209" s="252"/>
      <c r="N209" s="253"/>
      <c r="O209" s="253"/>
      <c r="P209" s="254"/>
      <c r="Q209" s="253"/>
      <c r="R209" s="254"/>
      <c r="S209" s="253"/>
      <c r="T209" s="255"/>
      <c r="AR209" s="256"/>
      <c r="AT209" s="257"/>
      <c r="AU209" s="257"/>
      <c r="AY209" s="256"/>
      <c r="BK209" s="258"/>
    </row>
    <row r="210" spans="1:65" s="244" customFormat="1" ht="22.9" customHeight="1">
      <c r="B210" s="245"/>
      <c r="D210" s="256"/>
      <c r="E210" s="259"/>
      <c r="F210" s="259"/>
      <c r="I210" s="260"/>
      <c r="J210" s="261"/>
      <c r="L210" s="245"/>
      <c r="M210" s="252"/>
      <c r="N210" s="253"/>
      <c r="O210" s="253"/>
      <c r="P210" s="254"/>
      <c r="Q210" s="253"/>
      <c r="R210" s="254"/>
      <c r="S210" s="253"/>
      <c r="T210" s="255"/>
      <c r="AR210" s="256"/>
      <c r="AT210" s="257"/>
      <c r="AU210" s="257"/>
      <c r="AY210" s="256"/>
      <c r="BK210" s="258"/>
    </row>
    <row r="211" spans="1:65" s="270" customFormat="1" ht="55.5" customHeight="1">
      <c r="A211" s="262"/>
      <c r="B211" s="263"/>
      <c r="C211" s="246">
        <v>41</v>
      </c>
      <c r="D211" s="246" t="s">
        <v>145</v>
      </c>
      <c r="E211" s="247" t="s">
        <v>328</v>
      </c>
      <c r="F211" s="248" t="s">
        <v>329</v>
      </c>
      <c r="G211" s="249" t="s">
        <v>330</v>
      </c>
      <c r="H211" s="250">
        <v>1</v>
      </c>
      <c r="I211" s="251"/>
      <c r="J211" s="251">
        <f>ROUND(I211*H211,2)</f>
        <v>0</v>
      </c>
      <c r="K211" s="248" t="s">
        <v>1</v>
      </c>
      <c r="L211" s="264"/>
      <c r="M211" s="265" t="s">
        <v>1</v>
      </c>
      <c r="N211" s="266" t="s">
        <v>39</v>
      </c>
      <c r="O211" s="267"/>
      <c r="P211" s="268">
        <f>O211*H211</f>
        <v>0</v>
      </c>
      <c r="Q211" s="268">
        <v>5.62E-2</v>
      </c>
      <c r="R211" s="268">
        <f>Q211*H211</f>
        <v>5.62E-2</v>
      </c>
      <c r="S211" s="268">
        <v>0</v>
      </c>
      <c r="T211" s="269">
        <f>S211*H211</f>
        <v>0</v>
      </c>
      <c r="U211" s="262"/>
      <c r="V211" s="262"/>
      <c r="W211" s="262"/>
      <c r="X211" s="262"/>
      <c r="Y211" s="262"/>
      <c r="Z211" s="262"/>
      <c r="AA211" s="262"/>
      <c r="AB211" s="262"/>
      <c r="AC211" s="262"/>
      <c r="AD211" s="262"/>
      <c r="AE211" s="262"/>
      <c r="AR211" s="271" t="s">
        <v>223</v>
      </c>
      <c r="AT211" s="271" t="s">
        <v>145</v>
      </c>
      <c r="AU211" s="271" t="s">
        <v>84</v>
      </c>
      <c r="AY211" s="272" t="s">
        <v>143</v>
      </c>
      <c r="BE211" s="273">
        <f>IF(N211="základní",J211,0)</f>
        <v>0</v>
      </c>
      <c r="BF211" s="273">
        <f>IF(N211="snížená",J211,0)</f>
        <v>0</v>
      </c>
      <c r="BG211" s="273">
        <f>IF(N211="zákl. přenesená",J211,0)</f>
        <v>0</v>
      </c>
      <c r="BH211" s="273">
        <f>IF(N211="sníž. přenesená",J211,0)</f>
        <v>0</v>
      </c>
      <c r="BI211" s="273">
        <f>IF(N211="nulová",J211,0)</f>
        <v>0</v>
      </c>
      <c r="BJ211" s="272" t="s">
        <v>82</v>
      </c>
      <c r="BK211" s="273">
        <f>ROUND(I211*H211,2)</f>
        <v>0</v>
      </c>
      <c r="BL211" s="272" t="s">
        <v>223</v>
      </c>
      <c r="BM211" s="271" t="s">
        <v>331</v>
      </c>
    </row>
    <row r="212" spans="1:65" s="12" customFormat="1" ht="25.9" customHeight="1">
      <c r="B212" s="127"/>
      <c r="D212" s="128" t="s">
        <v>73</v>
      </c>
      <c r="E212" s="129" t="s">
        <v>332</v>
      </c>
      <c r="F212" s="129" t="s">
        <v>333</v>
      </c>
      <c r="I212" s="130"/>
      <c r="J212" s="131">
        <f>BK212</f>
        <v>0</v>
      </c>
      <c r="L212" s="127"/>
      <c r="M212" s="132"/>
      <c r="N212" s="133"/>
      <c r="O212" s="133"/>
      <c r="P212" s="134">
        <f>P213</f>
        <v>0</v>
      </c>
      <c r="Q212" s="133"/>
      <c r="R212" s="134">
        <f>R213</f>
        <v>2.1000000000000001E-4</v>
      </c>
      <c r="S212" s="133"/>
      <c r="T212" s="135">
        <f>T213</f>
        <v>0</v>
      </c>
      <c r="AR212" s="128" t="s">
        <v>84</v>
      </c>
      <c r="AT212" s="136" t="s">
        <v>73</v>
      </c>
      <c r="AU212" s="136" t="s">
        <v>74</v>
      </c>
      <c r="AY212" s="128" t="s">
        <v>143</v>
      </c>
      <c r="BK212" s="137">
        <f>BK213</f>
        <v>0</v>
      </c>
    </row>
    <row r="213" spans="1:65" s="12" customFormat="1" ht="22.9" customHeight="1">
      <c r="B213" s="127"/>
      <c r="D213" s="128" t="s">
        <v>73</v>
      </c>
      <c r="E213" s="138" t="s">
        <v>334</v>
      </c>
      <c r="F213" s="138" t="s">
        <v>335</v>
      </c>
      <c r="I213" s="130"/>
      <c r="J213" s="139">
        <f>BK213</f>
        <v>0</v>
      </c>
      <c r="L213" s="127"/>
      <c r="M213" s="132"/>
      <c r="N213" s="133"/>
      <c r="O213" s="133"/>
      <c r="P213" s="134">
        <f>P214</f>
        <v>0</v>
      </c>
      <c r="Q213" s="133"/>
      <c r="R213" s="134">
        <f>R214</f>
        <v>2.1000000000000001E-4</v>
      </c>
      <c r="S213" s="133"/>
      <c r="T213" s="135">
        <f>T214</f>
        <v>0</v>
      </c>
      <c r="AR213" s="128" t="s">
        <v>84</v>
      </c>
      <c r="AT213" s="136" t="s">
        <v>73</v>
      </c>
      <c r="AU213" s="136" t="s">
        <v>82</v>
      </c>
      <c r="AY213" s="128" t="s">
        <v>143</v>
      </c>
      <c r="BK213" s="137">
        <f>BK214</f>
        <v>0</v>
      </c>
    </row>
    <row r="214" spans="1:65" s="2" customFormat="1" ht="24.2" customHeight="1">
      <c r="A214" s="32"/>
      <c r="B214" s="140"/>
      <c r="C214" s="141">
        <v>42</v>
      </c>
      <c r="D214" s="141" t="s">
        <v>145</v>
      </c>
      <c r="E214" s="142" t="s">
        <v>336</v>
      </c>
      <c r="F214" s="143" t="s">
        <v>337</v>
      </c>
      <c r="G214" s="144" t="s">
        <v>268</v>
      </c>
      <c r="H214" s="145">
        <v>1</v>
      </c>
      <c r="I214" s="146"/>
      <c r="J214" s="147">
        <f>ROUND(I214*H214,2)</f>
        <v>0</v>
      </c>
      <c r="K214" s="143" t="s">
        <v>149</v>
      </c>
      <c r="L214" s="33"/>
      <c r="M214" s="148" t="s">
        <v>1</v>
      </c>
      <c r="N214" s="149" t="s">
        <v>39</v>
      </c>
      <c r="O214" s="58"/>
      <c r="P214" s="150">
        <f>O214*H214</f>
        <v>0</v>
      </c>
      <c r="Q214" s="150">
        <v>2.1000000000000001E-4</v>
      </c>
      <c r="R214" s="150">
        <f>Q214*H214</f>
        <v>2.1000000000000001E-4</v>
      </c>
      <c r="S214" s="150">
        <v>0</v>
      </c>
      <c r="T214" s="15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2" t="s">
        <v>223</v>
      </c>
      <c r="AT214" s="152" t="s">
        <v>145</v>
      </c>
      <c r="AU214" s="152" t="s">
        <v>84</v>
      </c>
      <c r="AY214" s="17" t="s">
        <v>143</v>
      </c>
      <c r="BE214" s="153">
        <f>IF(N214="základní",J214,0)</f>
        <v>0</v>
      </c>
      <c r="BF214" s="153">
        <f>IF(N214="snížená",J214,0)</f>
        <v>0</v>
      </c>
      <c r="BG214" s="153">
        <f>IF(N214="zákl. přenesená",J214,0)</f>
        <v>0</v>
      </c>
      <c r="BH214" s="153">
        <f>IF(N214="sníž. přenesená",J214,0)</f>
        <v>0</v>
      </c>
      <c r="BI214" s="153">
        <f>IF(N214="nulová",J214,0)</f>
        <v>0</v>
      </c>
      <c r="BJ214" s="17" t="s">
        <v>82</v>
      </c>
      <c r="BK214" s="153">
        <f>ROUND(I214*H214,2)</f>
        <v>0</v>
      </c>
      <c r="BL214" s="17" t="s">
        <v>223</v>
      </c>
      <c r="BM214" s="152" t="s">
        <v>338</v>
      </c>
    </row>
    <row r="215" spans="1:65" s="12" customFormat="1" ht="25.9" customHeight="1">
      <c r="B215" s="127"/>
      <c r="D215" s="128" t="s">
        <v>73</v>
      </c>
      <c r="E215" s="129" t="s">
        <v>339</v>
      </c>
      <c r="F215" s="129" t="s">
        <v>340</v>
      </c>
      <c r="I215" s="130"/>
      <c r="J215" s="131">
        <f>J216</f>
        <v>0</v>
      </c>
      <c r="L215" s="127"/>
      <c r="M215" s="132"/>
      <c r="N215" s="133"/>
      <c r="O215" s="133"/>
      <c r="P215" s="134">
        <f>P216+P223</f>
        <v>0</v>
      </c>
      <c r="Q215" s="133"/>
      <c r="R215" s="134">
        <f>R216+R223</f>
        <v>0</v>
      </c>
      <c r="S215" s="133"/>
      <c r="T215" s="135">
        <f>T216+T223</f>
        <v>0</v>
      </c>
      <c r="AR215" s="128" t="s">
        <v>105</v>
      </c>
      <c r="AT215" s="136" t="s">
        <v>73</v>
      </c>
      <c r="AU215" s="136" t="s">
        <v>74</v>
      </c>
      <c r="AY215" s="128" t="s">
        <v>143</v>
      </c>
      <c r="BK215" s="137">
        <f>BK216+BK223</f>
        <v>0</v>
      </c>
    </row>
    <row r="216" spans="1:65" s="12" customFormat="1" ht="22.9" customHeight="1">
      <c r="B216" s="127"/>
      <c r="D216" s="128" t="s">
        <v>73</v>
      </c>
      <c r="E216" s="138" t="s">
        <v>341</v>
      </c>
      <c r="F216" s="138" t="s">
        <v>342</v>
      </c>
      <c r="I216" s="130"/>
      <c r="J216" s="139">
        <f>SUM(J217:J222)</f>
        <v>0</v>
      </c>
      <c r="L216" s="127"/>
      <c r="M216" s="132"/>
      <c r="N216" s="133"/>
      <c r="O216" s="133"/>
      <c r="P216" s="134">
        <f>SUM(P217:P222)</f>
        <v>0</v>
      </c>
      <c r="Q216" s="133"/>
      <c r="R216" s="134">
        <f>SUM(R217:R222)</f>
        <v>0</v>
      </c>
      <c r="S216" s="133"/>
      <c r="T216" s="135">
        <f>SUM(T217:T222)</f>
        <v>0</v>
      </c>
      <c r="AR216" s="128" t="s">
        <v>105</v>
      </c>
      <c r="AT216" s="136" t="s">
        <v>73</v>
      </c>
      <c r="AU216" s="136" t="s">
        <v>82</v>
      </c>
      <c r="AY216" s="128" t="s">
        <v>143</v>
      </c>
      <c r="BK216" s="137">
        <f>SUM(BK217:BK222)</f>
        <v>0</v>
      </c>
    </row>
    <row r="217" spans="1:65" s="2" customFormat="1" ht="60" customHeight="1">
      <c r="A217" s="32"/>
      <c r="B217" s="140"/>
      <c r="C217" s="141">
        <v>43</v>
      </c>
      <c r="D217" s="141" t="s">
        <v>145</v>
      </c>
      <c r="E217" s="142" t="s">
        <v>343</v>
      </c>
      <c r="F217" s="143" t="s">
        <v>376</v>
      </c>
      <c r="G217" s="144" t="s">
        <v>330</v>
      </c>
      <c r="H217" s="145">
        <v>1</v>
      </c>
      <c r="I217" s="146"/>
      <c r="J217" s="147">
        <f>ROUND(I217*H217,2)</f>
        <v>0</v>
      </c>
      <c r="K217" s="143" t="s">
        <v>149</v>
      </c>
      <c r="L217" s="33"/>
      <c r="M217" s="148" t="s">
        <v>1</v>
      </c>
      <c r="N217" s="149" t="s">
        <v>39</v>
      </c>
      <c r="O217" s="58"/>
      <c r="P217" s="150">
        <f>O217*H217</f>
        <v>0</v>
      </c>
      <c r="Q217" s="150">
        <v>0</v>
      </c>
      <c r="R217" s="150">
        <f>Q217*H217</f>
        <v>0</v>
      </c>
      <c r="S217" s="150">
        <v>0</v>
      </c>
      <c r="T217" s="15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2" t="s">
        <v>344</v>
      </c>
      <c r="AT217" s="152" t="s">
        <v>145</v>
      </c>
      <c r="AU217" s="152" t="s">
        <v>84</v>
      </c>
      <c r="AY217" s="17" t="s">
        <v>143</v>
      </c>
      <c r="BE217" s="153">
        <f>IF(N217="základní",J217,0)</f>
        <v>0</v>
      </c>
      <c r="BF217" s="153">
        <f>IF(N217="snížená",J217,0)</f>
        <v>0</v>
      </c>
      <c r="BG217" s="153">
        <f>IF(N217="zákl. přenesená",J217,0)</f>
        <v>0</v>
      </c>
      <c r="BH217" s="153">
        <f>IF(N217="sníž. přenesená",J217,0)</f>
        <v>0</v>
      </c>
      <c r="BI217" s="153">
        <f>IF(N217="nulová",J217,0)</f>
        <v>0</v>
      </c>
      <c r="BJ217" s="17" t="s">
        <v>82</v>
      </c>
      <c r="BK217" s="153">
        <f>ROUND(I217*H217,2)</f>
        <v>0</v>
      </c>
      <c r="BL217" s="17" t="s">
        <v>344</v>
      </c>
      <c r="BM217" s="152" t="s">
        <v>345</v>
      </c>
    </row>
    <row r="218" spans="1:65" s="2" customFormat="1" ht="39" customHeight="1">
      <c r="A218" s="32"/>
      <c r="B218" s="140"/>
      <c r="C218" s="141">
        <v>44</v>
      </c>
      <c r="D218" s="141" t="s">
        <v>145</v>
      </c>
      <c r="E218" s="142" t="s">
        <v>346</v>
      </c>
      <c r="F218" s="143" t="s">
        <v>377</v>
      </c>
      <c r="G218" s="144" t="s">
        <v>330</v>
      </c>
      <c r="H218" s="145">
        <v>1</v>
      </c>
      <c r="I218" s="146"/>
      <c r="J218" s="147">
        <f>ROUND(I218*H218,2)</f>
        <v>0</v>
      </c>
      <c r="K218" s="143" t="s">
        <v>149</v>
      </c>
      <c r="L218" s="33"/>
      <c r="M218" s="148" t="s">
        <v>1</v>
      </c>
      <c r="N218" s="149" t="s">
        <v>39</v>
      </c>
      <c r="O218" s="58"/>
      <c r="P218" s="150">
        <f>O218*H218</f>
        <v>0</v>
      </c>
      <c r="Q218" s="150">
        <v>0</v>
      </c>
      <c r="R218" s="150">
        <f>Q218*H218</f>
        <v>0</v>
      </c>
      <c r="S218" s="150">
        <v>0</v>
      </c>
      <c r="T218" s="15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2" t="s">
        <v>344</v>
      </c>
      <c r="AT218" s="152" t="s">
        <v>145</v>
      </c>
      <c r="AU218" s="152" t="s">
        <v>84</v>
      </c>
      <c r="AY218" s="17" t="s">
        <v>143</v>
      </c>
      <c r="BE218" s="153">
        <f>IF(N218="základní",J218,0)</f>
        <v>0</v>
      </c>
      <c r="BF218" s="153">
        <f>IF(N218="snížená",J218,0)</f>
        <v>0</v>
      </c>
      <c r="BG218" s="153">
        <f>IF(N218="zákl. přenesená",J218,0)</f>
        <v>0</v>
      </c>
      <c r="BH218" s="153">
        <f>IF(N218="sníž. přenesená",J218,0)</f>
        <v>0</v>
      </c>
      <c r="BI218" s="153">
        <f>IF(N218="nulová",J218,0)</f>
        <v>0</v>
      </c>
      <c r="BJ218" s="17" t="s">
        <v>82</v>
      </c>
      <c r="BK218" s="153">
        <f>ROUND(I218*H218,2)</f>
        <v>0</v>
      </c>
      <c r="BL218" s="17" t="s">
        <v>344</v>
      </c>
      <c r="BM218" s="152" t="s">
        <v>347</v>
      </c>
    </row>
    <row r="219" spans="1:65" s="2" customFormat="1" ht="16.5" customHeight="1">
      <c r="A219" s="32"/>
      <c r="B219" s="140"/>
      <c r="C219" s="141">
        <v>45</v>
      </c>
      <c r="D219" s="141" t="s">
        <v>145</v>
      </c>
      <c r="E219" s="142" t="s">
        <v>381</v>
      </c>
      <c r="F219" s="143" t="s">
        <v>378</v>
      </c>
      <c r="G219" s="144" t="s">
        <v>330</v>
      </c>
      <c r="H219" s="145">
        <v>1</v>
      </c>
      <c r="I219" s="146"/>
      <c r="J219" s="147">
        <f t="shared" ref="J219:J221" si="10">ROUND(I219*H219,2)</f>
        <v>0</v>
      </c>
      <c r="K219" s="143"/>
      <c r="L219" s="33"/>
      <c r="M219" s="148"/>
      <c r="N219" s="149"/>
      <c r="O219" s="58"/>
      <c r="P219" s="150"/>
      <c r="Q219" s="150"/>
      <c r="R219" s="150"/>
      <c r="S219" s="150"/>
      <c r="T219" s="151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2"/>
      <c r="AT219" s="152"/>
      <c r="AU219" s="152"/>
      <c r="AY219" s="17"/>
      <c r="BE219" s="153"/>
      <c r="BF219" s="153"/>
      <c r="BG219" s="153"/>
      <c r="BH219" s="153"/>
      <c r="BI219" s="153"/>
      <c r="BJ219" s="17"/>
      <c r="BK219" s="153"/>
      <c r="BL219" s="17"/>
      <c r="BM219" s="152"/>
    </row>
    <row r="220" spans="1:65" s="2" customFormat="1" ht="16.5" customHeight="1">
      <c r="A220" s="32"/>
      <c r="B220" s="140"/>
      <c r="C220" s="141">
        <v>46</v>
      </c>
      <c r="D220" s="141" t="s">
        <v>145</v>
      </c>
      <c r="E220" s="142" t="s">
        <v>382</v>
      </c>
      <c r="F220" s="143" t="s">
        <v>379</v>
      </c>
      <c r="G220" s="144" t="s">
        <v>330</v>
      </c>
      <c r="H220" s="145">
        <v>1</v>
      </c>
      <c r="I220" s="146"/>
      <c r="J220" s="147">
        <f t="shared" si="10"/>
        <v>0</v>
      </c>
      <c r="K220" s="143"/>
      <c r="L220" s="33"/>
      <c r="M220" s="148"/>
      <c r="N220" s="149"/>
      <c r="O220" s="58"/>
      <c r="P220" s="150"/>
      <c r="Q220" s="150"/>
      <c r="R220" s="150"/>
      <c r="S220" s="150"/>
      <c r="T220" s="151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2"/>
      <c r="AT220" s="152"/>
      <c r="AU220" s="152"/>
      <c r="AY220" s="17"/>
      <c r="BE220" s="153"/>
      <c r="BF220" s="153"/>
      <c r="BG220" s="153"/>
      <c r="BH220" s="153"/>
      <c r="BI220" s="153"/>
      <c r="BJ220" s="17"/>
      <c r="BK220" s="153"/>
      <c r="BL220" s="17"/>
      <c r="BM220" s="152"/>
    </row>
    <row r="221" spans="1:65" s="2" customFormat="1" ht="16.5" customHeight="1">
      <c r="A221" s="32"/>
      <c r="B221" s="140"/>
      <c r="C221" s="141">
        <v>47</v>
      </c>
      <c r="D221" s="141" t="s">
        <v>145</v>
      </c>
      <c r="E221" s="142" t="s">
        <v>383</v>
      </c>
      <c r="F221" s="143" t="s">
        <v>380</v>
      </c>
      <c r="G221" s="144" t="s">
        <v>330</v>
      </c>
      <c r="H221" s="145">
        <v>1</v>
      </c>
      <c r="I221" s="146"/>
      <c r="J221" s="147">
        <f t="shared" si="10"/>
        <v>0</v>
      </c>
      <c r="K221" s="143"/>
      <c r="L221" s="33"/>
      <c r="M221" s="148"/>
      <c r="N221" s="149"/>
      <c r="O221" s="58"/>
      <c r="P221" s="150"/>
      <c r="Q221" s="150"/>
      <c r="R221" s="150"/>
      <c r="S221" s="150"/>
      <c r="T221" s="151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2"/>
      <c r="AT221" s="152"/>
      <c r="AU221" s="152"/>
      <c r="AY221" s="17"/>
      <c r="BE221" s="153"/>
      <c r="BF221" s="153"/>
      <c r="BG221" s="153"/>
      <c r="BH221" s="153"/>
      <c r="BI221" s="153"/>
      <c r="BJ221" s="17"/>
      <c r="BK221" s="153"/>
      <c r="BL221" s="17"/>
      <c r="BM221" s="152"/>
    </row>
    <row r="222" spans="1:65" s="2" customFormat="1" ht="16.5" customHeight="1">
      <c r="A222" s="32"/>
      <c r="B222" s="140"/>
      <c r="C222" s="141">
        <v>48</v>
      </c>
      <c r="D222" s="141" t="s">
        <v>145</v>
      </c>
      <c r="E222" s="142" t="s">
        <v>348</v>
      </c>
      <c r="F222" s="143" t="s">
        <v>349</v>
      </c>
      <c r="G222" s="144" t="s">
        <v>330</v>
      </c>
      <c r="H222" s="145">
        <v>1</v>
      </c>
      <c r="I222" s="146"/>
      <c r="J222" s="147">
        <f>ROUND(I222*H222,2)</f>
        <v>0</v>
      </c>
      <c r="K222" s="143" t="s">
        <v>149</v>
      </c>
      <c r="L222" s="33"/>
      <c r="M222" s="148" t="s">
        <v>1</v>
      </c>
      <c r="N222" s="149" t="s">
        <v>39</v>
      </c>
      <c r="O222" s="58"/>
      <c r="P222" s="150">
        <f>O222*H222</f>
        <v>0</v>
      </c>
      <c r="Q222" s="150">
        <v>0</v>
      </c>
      <c r="R222" s="150">
        <f>Q222*H222</f>
        <v>0</v>
      </c>
      <c r="S222" s="150">
        <v>0</v>
      </c>
      <c r="T222" s="15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2" t="s">
        <v>344</v>
      </c>
      <c r="AT222" s="152" t="s">
        <v>145</v>
      </c>
      <c r="AU222" s="152" t="s">
        <v>84</v>
      </c>
      <c r="AY222" s="17" t="s">
        <v>143</v>
      </c>
      <c r="BE222" s="153">
        <f>IF(N222="základní",J222,0)</f>
        <v>0</v>
      </c>
      <c r="BF222" s="153">
        <f>IF(N222="snížená",J222,0)</f>
        <v>0</v>
      </c>
      <c r="BG222" s="153">
        <f>IF(N222="zákl. přenesená",J222,0)</f>
        <v>0</v>
      </c>
      <c r="BH222" s="153">
        <f>IF(N222="sníž. přenesená",J222,0)</f>
        <v>0</v>
      </c>
      <c r="BI222" s="153">
        <f>IF(N222="nulová",J222,0)</f>
        <v>0</v>
      </c>
      <c r="BJ222" s="17" t="s">
        <v>82</v>
      </c>
      <c r="BK222" s="153">
        <f>ROUND(I222*H222,2)</f>
        <v>0</v>
      </c>
      <c r="BL222" s="17" t="s">
        <v>344</v>
      </c>
      <c r="BM222" s="152" t="s">
        <v>350</v>
      </c>
    </row>
    <row r="223" spans="1:65" s="12" customFormat="1" ht="22.9" customHeight="1">
      <c r="B223" s="127"/>
      <c r="D223" s="128" t="s">
        <v>73</v>
      </c>
      <c r="E223" s="138" t="s">
        <v>351</v>
      </c>
      <c r="F223" s="138" t="s">
        <v>352</v>
      </c>
      <c r="I223" s="130"/>
      <c r="J223" s="139">
        <f>BK223</f>
        <v>0</v>
      </c>
      <c r="L223" s="127"/>
      <c r="M223" s="132"/>
      <c r="N223" s="133"/>
      <c r="O223" s="133"/>
      <c r="P223" s="134">
        <f>P224</f>
        <v>0</v>
      </c>
      <c r="Q223" s="133"/>
      <c r="R223" s="134">
        <f>R224</f>
        <v>0</v>
      </c>
      <c r="S223" s="133"/>
      <c r="T223" s="135">
        <f>T224</f>
        <v>0</v>
      </c>
      <c r="AR223" s="128" t="s">
        <v>105</v>
      </c>
      <c r="AT223" s="136" t="s">
        <v>73</v>
      </c>
      <c r="AU223" s="136" t="s">
        <v>82</v>
      </c>
      <c r="AY223" s="128" t="s">
        <v>143</v>
      </c>
      <c r="BK223" s="137">
        <f>BK224</f>
        <v>0</v>
      </c>
    </row>
    <row r="224" spans="1:65" s="2" customFormat="1" ht="24.2" customHeight="1">
      <c r="A224" s="32"/>
      <c r="B224" s="140"/>
      <c r="C224" s="141">
        <v>49</v>
      </c>
      <c r="D224" s="141" t="s">
        <v>145</v>
      </c>
      <c r="E224" s="142" t="s">
        <v>353</v>
      </c>
      <c r="F224" s="143" t="s">
        <v>354</v>
      </c>
      <c r="G224" s="144" t="s">
        <v>330</v>
      </c>
      <c r="H224" s="145">
        <v>1</v>
      </c>
      <c r="I224" s="146"/>
      <c r="J224" s="147">
        <f>ROUND(I224*H224,2)</f>
        <v>0</v>
      </c>
      <c r="K224" s="143" t="s">
        <v>1</v>
      </c>
      <c r="L224" s="33"/>
      <c r="M224" s="188" t="s">
        <v>1</v>
      </c>
      <c r="N224" s="189" t="s">
        <v>39</v>
      </c>
      <c r="O224" s="190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2" t="s">
        <v>344</v>
      </c>
      <c r="AT224" s="152" t="s">
        <v>145</v>
      </c>
      <c r="AU224" s="152" t="s">
        <v>84</v>
      </c>
      <c r="AY224" s="17" t="s">
        <v>143</v>
      </c>
      <c r="BE224" s="153">
        <f>IF(N224="základní",J224,0)</f>
        <v>0</v>
      </c>
      <c r="BF224" s="153">
        <f>IF(N224="snížená",J224,0)</f>
        <v>0</v>
      </c>
      <c r="BG224" s="153">
        <f>IF(N224="zákl. přenesená",J224,0)</f>
        <v>0</v>
      </c>
      <c r="BH224" s="153">
        <f>IF(N224="sníž. přenesená",J224,0)</f>
        <v>0</v>
      </c>
      <c r="BI224" s="153">
        <f>IF(N224="nulová",J224,0)</f>
        <v>0</v>
      </c>
      <c r="BJ224" s="17" t="s">
        <v>82</v>
      </c>
      <c r="BK224" s="153">
        <f>ROUND(I224*H224,2)</f>
        <v>0</v>
      </c>
      <c r="BL224" s="17" t="s">
        <v>344</v>
      </c>
      <c r="BM224" s="152" t="s">
        <v>355</v>
      </c>
    </row>
    <row r="225" spans="1:31" s="2" customFormat="1" ht="6.95" customHeight="1">
      <c r="A225" s="32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33"/>
      <c r="M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</row>
  </sheetData>
  <autoFilter ref="C129:K224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356</v>
      </c>
      <c r="H4" s="20"/>
    </row>
    <row r="5" spans="1:8" s="1" customFormat="1" ht="12" customHeight="1">
      <c r="B5" s="20"/>
      <c r="C5" s="24" t="s">
        <v>13</v>
      </c>
      <c r="D5" s="212" t="s">
        <v>14</v>
      </c>
      <c r="E5" s="208"/>
      <c r="F5" s="208"/>
      <c r="H5" s="20"/>
    </row>
    <row r="6" spans="1:8" s="1" customFormat="1" ht="36.950000000000003" customHeight="1">
      <c r="B6" s="20"/>
      <c r="C6" s="26" t="s">
        <v>16</v>
      </c>
      <c r="D6" s="209" t="s">
        <v>17</v>
      </c>
      <c r="E6" s="208"/>
      <c r="F6" s="208"/>
      <c r="H6" s="20"/>
    </row>
    <row r="7" spans="1:8" s="1" customFormat="1" ht="16.5" customHeight="1">
      <c r="B7" s="20"/>
      <c r="C7" s="27" t="s">
        <v>22</v>
      </c>
      <c r="D7" s="55" t="str">
        <f>'Rekapitulace stavby'!AN8</f>
        <v>21. 6. 2023</v>
      </c>
      <c r="H7" s="20"/>
    </row>
    <row r="8" spans="1:8" s="2" customFormat="1" ht="10.9" customHeight="1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>
      <c r="A9" s="117"/>
      <c r="B9" s="118"/>
      <c r="C9" s="119" t="s">
        <v>55</v>
      </c>
      <c r="D9" s="120" t="s">
        <v>56</v>
      </c>
      <c r="E9" s="120" t="s">
        <v>130</v>
      </c>
      <c r="F9" s="121" t="s">
        <v>357</v>
      </c>
      <c r="G9" s="117"/>
      <c r="H9" s="118"/>
    </row>
    <row r="10" spans="1:8" s="2" customFormat="1" ht="26.45" customHeight="1">
      <c r="A10" s="32"/>
      <c r="B10" s="33"/>
      <c r="C10" s="193" t="s">
        <v>358</v>
      </c>
      <c r="D10" s="193" t="s">
        <v>80</v>
      </c>
      <c r="E10" s="32"/>
      <c r="F10" s="32"/>
      <c r="G10" s="32"/>
      <c r="H10" s="33"/>
    </row>
    <row r="11" spans="1:8" s="2" customFormat="1" ht="16.899999999999999" customHeight="1">
      <c r="A11" s="32"/>
      <c r="B11" s="33"/>
      <c r="C11" s="194" t="s">
        <v>90</v>
      </c>
      <c r="D11" s="195" t="s">
        <v>1</v>
      </c>
      <c r="E11" s="196" t="s">
        <v>1</v>
      </c>
      <c r="F11" s="197">
        <v>4.24</v>
      </c>
      <c r="G11" s="32"/>
      <c r="H11" s="33"/>
    </row>
    <row r="12" spans="1:8" s="2" customFormat="1" ht="16.899999999999999" customHeight="1">
      <c r="A12" s="32"/>
      <c r="B12" s="33"/>
      <c r="C12" s="198" t="s">
        <v>90</v>
      </c>
      <c r="D12" s="198" t="s">
        <v>227</v>
      </c>
      <c r="E12" s="17" t="s">
        <v>1</v>
      </c>
      <c r="F12" s="199">
        <v>4.24</v>
      </c>
      <c r="G12" s="32"/>
      <c r="H12" s="33"/>
    </row>
    <row r="13" spans="1:8" s="2" customFormat="1" ht="16.899999999999999" customHeight="1">
      <c r="A13" s="32"/>
      <c r="B13" s="33"/>
      <c r="C13" s="200" t="s">
        <v>359</v>
      </c>
      <c r="D13" s="32"/>
      <c r="E13" s="32"/>
      <c r="F13" s="32"/>
      <c r="G13" s="32"/>
      <c r="H13" s="33"/>
    </row>
    <row r="14" spans="1:8" s="2" customFormat="1" ht="16.899999999999999" customHeight="1">
      <c r="A14" s="32"/>
      <c r="B14" s="33"/>
      <c r="C14" s="198" t="s">
        <v>224</v>
      </c>
      <c r="D14" s="198" t="s">
        <v>360</v>
      </c>
      <c r="E14" s="17" t="s">
        <v>159</v>
      </c>
      <c r="F14" s="199">
        <v>4.4960000000000004</v>
      </c>
      <c r="G14" s="32"/>
      <c r="H14" s="33"/>
    </row>
    <row r="15" spans="1:8" s="2" customFormat="1" ht="16.899999999999999" customHeight="1">
      <c r="A15" s="32"/>
      <c r="B15" s="33"/>
      <c r="C15" s="198" t="s">
        <v>198</v>
      </c>
      <c r="D15" s="198" t="s">
        <v>361</v>
      </c>
      <c r="E15" s="17" t="s">
        <v>159</v>
      </c>
      <c r="F15" s="199">
        <v>44.656999999999996</v>
      </c>
      <c r="G15" s="32"/>
      <c r="H15" s="33"/>
    </row>
    <row r="16" spans="1:8" s="2" customFormat="1" ht="16.899999999999999" customHeight="1">
      <c r="A16" s="32"/>
      <c r="B16" s="33"/>
      <c r="C16" s="194" t="s">
        <v>94</v>
      </c>
      <c r="D16" s="195" t="s">
        <v>1</v>
      </c>
      <c r="E16" s="196" t="s">
        <v>1</v>
      </c>
      <c r="F16" s="197">
        <v>35.28</v>
      </c>
      <c r="G16" s="32"/>
      <c r="H16" s="33"/>
    </row>
    <row r="17" spans="1:8" s="2" customFormat="1" ht="16.899999999999999" customHeight="1">
      <c r="A17" s="32"/>
      <c r="B17" s="33"/>
      <c r="C17" s="198" t="s">
        <v>94</v>
      </c>
      <c r="D17" s="198" t="s">
        <v>165</v>
      </c>
      <c r="E17" s="17" t="s">
        <v>1</v>
      </c>
      <c r="F17" s="199">
        <v>35.28</v>
      </c>
      <c r="G17" s="32"/>
      <c r="H17" s="33"/>
    </row>
    <row r="18" spans="1:8" s="2" customFormat="1" ht="16.899999999999999" customHeight="1">
      <c r="A18" s="32"/>
      <c r="B18" s="33"/>
      <c r="C18" s="200" t="s">
        <v>359</v>
      </c>
      <c r="D18" s="32"/>
      <c r="E18" s="32"/>
      <c r="F18" s="32"/>
      <c r="G18" s="32"/>
      <c r="H18" s="33"/>
    </row>
    <row r="19" spans="1:8" s="2" customFormat="1" ht="22.5">
      <c r="A19" s="32"/>
      <c r="B19" s="33"/>
      <c r="C19" s="198" t="s">
        <v>162</v>
      </c>
      <c r="D19" s="198" t="s">
        <v>362</v>
      </c>
      <c r="E19" s="17" t="s">
        <v>159</v>
      </c>
      <c r="F19" s="199">
        <v>35.28</v>
      </c>
      <c r="G19" s="32"/>
      <c r="H19" s="33"/>
    </row>
    <row r="20" spans="1:8" s="2" customFormat="1" ht="22.5">
      <c r="A20" s="32"/>
      <c r="B20" s="33"/>
      <c r="C20" s="198" t="s">
        <v>178</v>
      </c>
      <c r="D20" s="198" t="s">
        <v>363</v>
      </c>
      <c r="E20" s="17" t="s">
        <v>159</v>
      </c>
      <c r="F20" s="199">
        <v>21.303000000000001</v>
      </c>
      <c r="G20" s="32"/>
      <c r="H20" s="33"/>
    </row>
    <row r="21" spans="1:8" s="2" customFormat="1" ht="16.899999999999999" customHeight="1">
      <c r="A21" s="32"/>
      <c r="B21" s="33"/>
      <c r="C21" s="198" t="s">
        <v>198</v>
      </c>
      <c r="D21" s="198" t="s">
        <v>361</v>
      </c>
      <c r="E21" s="17" t="s">
        <v>159</v>
      </c>
      <c r="F21" s="199">
        <v>44.656999999999996</v>
      </c>
      <c r="G21" s="32"/>
      <c r="H21" s="33"/>
    </row>
    <row r="22" spans="1:8" s="2" customFormat="1" ht="16.899999999999999" customHeight="1">
      <c r="A22" s="32"/>
      <c r="B22" s="33"/>
      <c r="C22" s="194" t="s">
        <v>96</v>
      </c>
      <c r="D22" s="195" t="s">
        <v>1</v>
      </c>
      <c r="E22" s="196" t="s">
        <v>1</v>
      </c>
      <c r="F22" s="197">
        <v>6.6</v>
      </c>
      <c r="G22" s="32"/>
      <c r="H22" s="33"/>
    </row>
    <row r="23" spans="1:8" s="2" customFormat="1" ht="16.899999999999999" customHeight="1">
      <c r="A23" s="32"/>
      <c r="B23" s="33"/>
      <c r="C23" s="198" t="s">
        <v>96</v>
      </c>
      <c r="D23" s="198" t="s">
        <v>169</v>
      </c>
      <c r="E23" s="17" t="s">
        <v>1</v>
      </c>
      <c r="F23" s="199">
        <v>6.6</v>
      </c>
      <c r="G23" s="32"/>
      <c r="H23" s="33"/>
    </row>
    <row r="24" spans="1:8" s="2" customFormat="1" ht="16.899999999999999" customHeight="1">
      <c r="A24" s="32"/>
      <c r="B24" s="33"/>
      <c r="C24" s="200" t="s">
        <v>359</v>
      </c>
      <c r="D24" s="32"/>
      <c r="E24" s="32"/>
      <c r="F24" s="32"/>
      <c r="G24" s="32"/>
      <c r="H24" s="33"/>
    </row>
    <row r="25" spans="1:8" s="2" customFormat="1" ht="16.899999999999999" customHeight="1">
      <c r="A25" s="32"/>
      <c r="B25" s="33"/>
      <c r="C25" s="198" t="s">
        <v>166</v>
      </c>
      <c r="D25" s="198" t="s">
        <v>364</v>
      </c>
      <c r="E25" s="17" t="s">
        <v>159</v>
      </c>
      <c r="F25" s="199">
        <v>6.6</v>
      </c>
      <c r="G25" s="32"/>
      <c r="H25" s="33"/>
    </row>
    <row r="26" spans="1:8" s="2" customFormat="1" ht="22.5">
      <c r="A26" s="32"/>
      <c r="B26" s="33"/>
      <c r="C26" s="198" t="s">
        <v>178</v>
      </c>
      <c r="D26" s="198" t="s">
        <v>363</v>
      </c>
      <c r="E26" s="17" t="s">
        <v>159</v>
      </c>
      <c r="F26" s="199">
        <v>21.303000000000001</v>
      </c>
      <c r="G26" s="32"/>
      <c r="H26" s="33"/>
    </row>
    <row r="27" spans="1:8" s="2" customFormat="1" ht="16.899999999999999" customHeight="1">
      <c r="A27" s="32"/>
      <c r="B27" s="33"/>
      <c r="C27" s="198" t="s">
        <v>198</v>
      </c>
      <c r="D27" s="198" t="s">
        <v>361</v>
      </c>
      <c r="E27" s="17" t="s">
        <v>159</v>
      </c>
      <c r="F27" s="199">
        <v>44.656999999999996</v>
      </c>
      <c r="G27" s="32"/>
      <c r="H27" s="33"/>
    </row>
    <row r="28" spans="1:8" s="2" customFormat="1" ht="16.899999999999999" customHeight="1">
      <c r="A28" s="32"/>
      <c r="B28" s="33"/>
      <c r="C28" s="194" t="s">
        <v>106</v>
      </c>
      <c r="D28" s="195" t="s">
        <v>1</v>
      </c>
      <c r="E28" s="196" t="s">
        <v>1</v>
      </c>
      <c r="F28" s="197">
        <v>24.08</v>
      </c>
      <c r="G28" s="32"/>
      <c r="H28" s="33"/>
    </row>
    <row r="29" spans="1:8" s="2" customFormat="1" ht="16.899999999999999" customHeight="1">
      <c r="A29" s="32"/>
      <c r="B29" s="33"/>
      <c r="C29" s="198" t="s">
        <v>106</v>
      </c>
      <c r="D29" s="198" t="s">
        <v>161</v>
      </c>
      <c r="E29" s="17" t="s">
        <v>1</v>
      </c>
      <c r="F29" s="199">
        <v>24.08</v>
      </c>
      <c r="G29" s="32"/>
      <c r="H29" s="33"/>
    </row>
    <row r="30" spans="1:8" s="2" customFormat="1" ht="16.899999999999999" customHeight="1">
      <c r="A30" s="32"/>
      <c r="B30" s="33"/>
      <c r="C30" s="200" t="s">
        <v>359</v>
      </c>
      <c r="D30" s="32"/>
      <c r="E30" s="32"/>
      <c r="F30" s="32"/>
      <c r="G30" s="32"/>
      <c r="H30" s="33"/>
    </row>
    <row r="31" spans="1:8" s="2" customFormat="1" ht="22.5">
      <c r="A31" s="32"/>
      <c r="B31" s="33"/>
      <c r="C31" s="198" t="s">
        <v>157</v>
      </c>
      <c r="D31" s="198" t="s">
        <v>365</v>
      </c>
      <c r="E31" s="17" t="s">
        <v>159</v>
      </c>
      <c r="F31" s="199">
        <v>24.08</v>
      </c>
      <c r="G31" s="32"/>
      <c r="H31" s="33"/>
    </row>
    <row r="32" spans="1:8" s="2" customFormat="1" ht="22.5">
      <c r="A32" s="32"/>
      <c r="B32" s="33"/>
      <c r="C32" s="198" t="s">
        <v>178</v>
      </c>
      <c r="D32" s="198" t="s">
        <v>363</v>
      </c>
      <c r="E32" s="17" t="s">
        <v>159</v>
      </c>
      <c r="F32" s="199">
        <v>21.303000000000001</v>
      </c>
      <c r="G32" s="32"/>
      <c r="H32" s="33"/>
    </row>
    <row r="33" spans="1:8" s="2" customFormat="1" ht="16.899999999999999" customHeight="1">
      <c r="A33" s="32"/>
      <c r="B33" s="33"/>
      <c r="C33" s="198" t="s">
        <v>198</v>
      </c>
      <c r="D33" s="198" t="s">
        <v>361</v>
      </c>
      <c r="E33" s="17" t="s">
        <v>159</v>
      </c>
      <c r="F33" s="199">
        <v>44.656999999999996</v>
      </c>
      <c r="G33" s="32"/>
      <c r="H33" s="33"/>
    </row>
    <row r="34" spans="1:8" s="2" customFormat="1" ht="16.899999999999999" customHeight="1">
      <c r="A34" s="32"/>
      <c r="B34" s="33"/>
      <c r="C34" s="194" t="s">
        <v>92</v>
      </c>
      <c r="D34" s="195" t="s">
        <v>1</v>
      </c>
      <c r="E34" s="196" t="s">
        <v>1</v>
      </c>
      <c r="F34" s="197">
        <v>14.84</v>
      </c>
      <c r="G34" s="32"/>
      <c r="H34" s="33"/>
    </row>
    <row r="35" spans="1:8" s="2" customFormat="1" ht="16.899999999999999" customHeight="1">
      <c r="A35" s="32"/>
      <c r="B35" s="33"/>
      <c r="C35" s="198" t="s">
        <v>92</v>
      </c>
      <c r="D35" s="198" t="s">
        <v>206</v>
      </c>
      <c r="E35" s="17" t="s">
        <v>1</v>
      </c>
      <c r="F35" s="199">
        <v>14.84</v>
      </c>
      <c r="G35" s="32"/>
      <c r="H35" s="33"/>
    </row>
    <row r="36" spans="1:8" s="2" customFormat="1" ht="16.899999999999999" customHeight="1">
      <c r="A36" s="32"/>
      <c r="B36" s="33"/>
      <c r="C36" s="200" t="s">
        <v>359</v>
      </c>
      <c r="D36" s="32"/>
      <c r="E36" s="32"/>
      <c r="F36" s="32"/>
      <c r="G36" s="32"/>
      <c r="H36" s="33"/>
    </row>
    <row r="37" spans="1:8" s="2" customFormat="1" ht="16.899999999999999" customHeight="1">
      <c r="A37" s="32"/>
      <c r="B37" s="33"/>
      <c r="C37" s="198" t="s">
        <v>203</v>
      </c>
      <c r="D37" s="198" t="s">
        <v>366</v>
      </c>
      <c r="E37" s="17" t="s">
        <v>159</v>
      </c>
      <c r="F37" s="199">
        <v>14.84</v>
      </c>
      <c r="G37" s="32"/>
      <c r="H37" s="33"/>
    </row>
    <row r="38" spans="1:8" s="2" customFormat="1" ht="16.899999999999999" customHeight="1">
      <c r="A38" s="32"/>
      <c r="B38" s="33"/>
      <c r="C38" s="198" t="s">
        <v>198</v>
      </c>
      <c r="D38" s="198" t="s">
        <v>361</v>
      </c>
      <c r="E38" s="17" t="s">
        <v>159</v>
      </c>
      <c r="F38" s="199">
        <v>44.656999999999996</v>
      </c>
      <c r="G38" s="32"/>
      <c r="H38" s="33"/>
    </row>
    <row r="39" spans="1:8" s="2" customFormat="1" ht="16.899999999999999" customHeight="1">
      <c r="A39" s="32"/>
      <c r="B39" s="33"/>
      <c r="C39" s="198" t="s">
        <v>209</v>
      </c>
      <c r="D39" s="198" t="s">
        <v>210</v>
      </c>
      <c r="E39" s="17" t="s">
        <v>190</v>
      </c>
      <c r="F39" s="199">
        <v>29.68</v>
      </c>
      <c r="G39" s="32"/>
      <c r="H39" s="33"/>
    </row>
    <row r="40" spans="1:8" s="2" customFormat="1" ht="16.899999999999999" customHeight="1">
      <c r="A40" s="32"/>
      <c r="B40" s="33"/>
      <c r="C40" s="194" t="s">
        <v>99</v>
      </c>
      <c r="D40" s="195" t="s">
        <v>1</v>
      </c>
      <c r="E40" s="196" t="s">
        <v>1</v>
      </c>
      <c r="F40" s="197">
        <v>0.25600000000000001</v>
      </c>
      <c r="G40" s="32"/>
      <c r="H40" s="33"/>
    </row>
    <row r="41" spans="1:8" s="2" customFormat="1" ht="16.899999999999999" customHeight="1">
      <c r="A41" s="32"/>
      <c r="B41" s="33"/>
      <c r="C41" s="198" t="s">
        <v>99</v>
      </c>
      <c r="D41" s="198" t="s">
        <v>228</v>
      </c>
      <c r="E41" s="17" t="s">
        <v>1</v>
      </c>
      <c r="F41" s="199">
        <v>0.25600000000000001</v>
      </c>
      <c r="G41" s="32"/>
      <c r="H41" s="33"/>
    </row>
    <row r="42" spans="1:8" s="2" customFormat="1" ht="16.899999999999999" customHeight="1">
      <c r="A42" s="32"/>
      <c r="B42" s="33"/>
      <c r="C42" s="200" t="s">
        <v>359</v>
      </c>
      <c r="D42" s="32"/>
      <c r="E42" s="32"/>
      <c r="F42" s="32"/>
      <c r="G42" s="32"/>
      <c r="H42" s="33"/>
    </row>
    <row r="43" spans="1:8" s="2" customFormat="1" ht="16.899999999999999" customHeight="1">
      <c r="A43" s="32"/>
      <c r="B43" s="33"/>
      <c r="C43" s="198" t="s">
        <v>224</v>
      </c>
      <c r="D43" s="198" t="s">
        <v>360</v>
      </c>
      <c r="E43" s="17" t="s">
        <v>159</v>
      </c>
      <c r="F43" s="199">
        <v>4.4960000000000004</v>
      </c>
      <c r="G43" s="32"/>
      <c r="H43" s="33"/>
    </row>
    <row r="44" spans="1:8" s="2" customFormat="1" ht="16.899999999999999" customHeight="1">
      <c r="A44" s="32"/>
      <c r="B44" s="33"/>
      <c r="C44" s="198" t="s">
        <v>198</v>
      </c>
      <c r="D44" s="198" t="s">
        <v>361</v>
      </c>
      <c r="E44" s="17" t="s">
        <v>159</v>
      </c>
      <c r="F44" s="199">
        <v>44.656999999999996</v>
      </c>
      <c r="G44" s="32"/>
      <c r="H44" s="33"/>
    </row>
    <row r="45" spans="1:8" s="2" customFormat="1" ht="16.899999999999999" customHeight="1">
      <c r="A45" s="32"/>
      <c r="B45" s="33"/>
      <c r="C45" s="194" t="s">
        <v>102</v>
      </c>
      <c r="D45" s="195" t="s">
        <v>1</v>
      </c>
      <c r="E45" s="196" t="s">
        <v>1</v>
      </c>
      <c r="F45" s="197">
        <v>0.38400000000000001</v>
      </c>
      <c r="G45" s="32"/>
      <c r="H45" s="33"/>
    </row>
    <row r="46" spans="1:8" s="2" customFormat="1" ht="16.899999999999999" customHeight="1">
      <c r="A46" s="32"/>
      <c r="B46" s="33"/>
      <c r="C46" s="198" t="s">
        <v>102</v>
      </c>
      <c r="D46" s="198" t="s">
        <v>237</v>
      </c>
      <c r="E46" s="17" t="s">
        <v>1</v>
      </c>
      <c r="F46" s="199">
        <v>0.38400000000000001</v>
      </c>
      <c r="G46" s="32"/>
      <c r="H46" s="33"/>
    </row>
    <row r="47" spans="1:8" s="2" customFormat="1" ht="16.899999999999999" customHeight="1">
      <c r="A47" s="32"/>
      <c r="B47" s="33"/>
      <c r="C47" s="200" t="s">
        <v>359</v>
      </c>
      <c r="D47" s="32"/>
      <c r="E47" s="32"/>
      <c r="F47" s="32"/>
      <c r="G47" s="32"/>
      <c r="H47" s="33"/>
    </row>
    <row r="48" spans="1:8" s="2" customFormat="1" ht="22.5">
      <c r="A48" s="32"/>
      <c r="B48" s="33"/>
      <c r="C48" s="198" t="s">
        <v>234</v>
      </c>
      <c r="D48" s="198" t="s">
        <v>367</v>
      </c>
      <c r="E48" s="17" t="s">
        <v>159</v>
      </c>
      <c r="F48" s="199">
        <v>0.38400000000000001</v>
      </c>
      <c r="G48" s="32"/>
      <c r="H48" s="33"/>
    </row>
    <row r="49" spans="1:8" s="2" customFormat="1" ht="16.899999999999999" customHeight="1">
      <c r="A49" s="32"/>
      <c r="B49" s="33"/>
      <c r="C49" s="198" t="s">
        <v>198</v>
      </c>
      <c r="D49" s="198" t="s">
        <v>361</v>
      </c>
      <c r="E49" s="17" t="s">
        <v>159</v>
      </c>
      <c r="F49" s="199">
        <v>44.656999999999996</v>
      </c>
      <c r="G49" s="32"/>
      <c r="H49" s="33"/>
    </row>
    <row r="50" spans="1:8" s="2" customFormat="1" ht="16.899999999999999" customHeight="1">
      <c r="A50" s="32"/>
      <c r="B50" s="33"/>
      <c r="C50" s="194" t="s">
        <v>104</v>
      </c>
      <c r="D50" s="195" t="s">
        <v>1</v>
      </c>
      <c r="E50" s="196" t="s">
        <v>1</v>
      </c>
      <c r="F50" s="197">
        <v>5</v>
      </c>
      <c r="G50" s="32"/>
      <c r="H50" s="33"/>
    </row>
    <row r="51" spans="1:8" s="2" customFormat="1" ht="16.899999999999999" customHeight="1">
      <c r="A51" s="32"/>
      <c r="B51" s="33"/>
      <c r="C51" s="198" t="s">
        <v>104</v>
      </c>
      <c r="D51" s="198" t="s">
        <v>105</v>
      </c>
      <c r="E51" s="17" t="s">
        <v>1</v>
      </c>
      <c r="F51" s="199">
        <v>5</v>
      </c>
      <c r="G51" s="32"/>
      <c r="H51" s="33"/>
    </row>
    <row r="52" spans="1:8" s="2" customFormat="1" ht="16.899999999999999" customHeight="1">
      <c r="A52" s="32"/>
      <c r="B52" s="33"/>
      <c r="C52" s="200" t="s">
        <v>359</v>
      </c>
      <c r="D52" s="32"/>
      <c r="E52" s="32"/>
      <c r="F52" s="32"/>
      <c r="G52" s="32"/>
      <c r="H52" s="33"/>
    </row>
    <row r="53" spans="1:8" s="2" customFormat="1" ht="16.899999999999999" customHeight="1">
      <c r="A53" s="32"/>
      <c r="B53" s="33"/>
      <c r="C53" s="198" t="s">
        <v>152</v>
      </c>
      <c r="D53" s="198" t="s">
        <v>368</v>
      </c>
      <c r="E53" s="17" t="s">
        <v>148</v>
      </c>
      <c r="F53" s="199">
        <v>5</v>
      </c>
      <c r="G53" s="32"/>
      <c r="H53" s="33"/>
    </row>
    <row r="54" spans="1:8" s="2" customFormat="1" ht="22.5">
      <c r="A54" s="32"/>
      <c r="B54" s="33"/>
      <c r="C54" s="198" t="s">
        <v>230</v>
      </c>
      <c r="D54" s="198" t="s">
        <v>369</v>
      </c>
      <c r="E54" s="17" t="s">
        <v>148</v>
      </c>
      <c r="F54" s="199">
        <v>5</v>
      </c>
      <c r="G54" s="32"/>
      <c r="H54" s="33"/>
    </row>
    <row r="55" spans="1:8" s="2" customFormat="1" ht="16.899999999999999" customHeight="1">
      <c r="A55" s="32"/>
      <c r="B55" s="33"/>
      <c r="C55" s="198" t="s">
        <v>240</v>
      </c>
      <c r="D55" s="198" t="s">
        <v>370</v>
      </c>
      <c r="E55" s="17" t="s">
        <v>148</v>
      </c>
      <c r="F55" s="199">
        <v>5</v>
      </c>
      <c r="G55" s="32"/>
      <c r="H55" s="33"/>
    </row>
    <row r="56" spans="1:8" s="2" customFormat="1" ht="22.5">
      <c r="A56" s="32"/>
      <c r="B56" s="33"/>
      <c r="C56" s="198" t="s">
        <v>312</v>
      </c>
      <c r="D56" s="198" t="s">
        <v>371</v>
      </c>
      <c r="E56" s="17" t="s">
        <v>148</v>
      </c>
      <c r="F56" s="199">
        <v>5</v>
      </c>
      <c r="G56" s="32"/>
      <c r="H56" s="33"/>
    </row>
    <row r="57" spans="1:8" s="2" customFormat="1" ht="16.899999999999999" customHeight="1">
      <c r="A57" s="32"/>
      <c r="B57" s="33"/>
      <c r="C57" s="194" t="s">
        <v>85</v>
      </c>
      <c r="D57" s="195" t="s">
        <v>1</v>
      </c>
      <c r="E57" s="196" t="s">
        <v>1</v>
      </c>
      <c r="F57" s="197">
        <v>44.656999999999996</v>
      </c>
      <c r="G57" s="32"/>
      <c r="H57" s="33"/>
    </row>
    <row r="58" spans="1:8" s="2" customFormat="1" ht="16.899999999999999" customHeight="1">
      <c r="A58" s="32"/>
      <c r="B58" s="33"/>
      <c r="C58" s="198" t="s">
        <v>85</v>
      </c>
      <c r="D58" s="198" t="s">
        <v>201</v>
      </c>
      <c r="E58" s="17" t="s">
        <v>1</v>
      </c>
      <c r="F58" s="199">
        <v>44.656999999999996</v>
      </c>
      <c r="G58" s="32"/>
      <c r="H58" s="33"/>
    </row>
    <row r="59" spans="1:8" s="2" customFormat="1" ht="16.899999999999999" customHeight="1">
      <c r="A59" s="32"/>
      <c r="B59" s="33"/>
      <c r="C59" s="200" t="s">
        <v>359</v>
      </c>
      <c r="D59" s="32"/>
      <c r="E59" s="32"/>
      <c r="F59" s="32"/>
      <c r="G59" s="32"/>
      <c r="H59" s="33"/>
    </row>
    <row r="60" spans="1:8" s="2" customFormat="1" ht="16.899999999999999" customHeight="1">
      <c r="A60" s="32"/>
      <c r="B60" s="33"/>
      <c r="C60" s="198" t="s">
        <v>198</v>
      </c>
      <c r="D60" s="198" t="s">
        <v>361</v>
      </c>
      <c r="E60" s="17" t="s">
        <v>159</v>
      </c>
      <c r="F60" s="199">
        <v>44.656999999999996</v>
      </c>
      <c r="G60" s="32"/>
      <c r="H60" s="33"/>
    </row>
    <row r="61" spans="1:8" s="2" customFormat="1" ht="22.5">
      <c r="A61" s="32"/>
      <c r="B61" s="33"/>
      <c r="C61" s="198" t="s">
        <v>171</v>
      </c>
      <c r="D61" s="198" t="s">
        <v>372</v>
      </c>
      <c r="E61" s="17" t="s">
        <v>159</v>
      </c>
      <c r="F61" s="199">
        <v>89.313999999999993</v>
      </c>
      <c r="G61" s="32"/>
      <c r="H61" s="33"/>
    </row>
    <row r="62" spans="1:8" s="2" customFormat="1" ht="22.5">
      <c r="A62" s="32"/>
      <c r="B62" s="33"/>
      <c r="C62" s="198" t="s">
        <v>178</v>
      </c>
      <c r="D62" s="198" t="s">
        <v>363</v>
      </c>
      <c r="E62" s="17" t="s">
        <v>159</v>
      </c>
      <c r="F62" s="199">
        <v>21.303000000000001</v>
      </c>
      <c r="G62" s="32"/>
      <c r="H62" s="33"/>
    </row>
    <row r="63" spans="1:8" s="2" customFormat="1" ht="16.899999999999999" customHeight="1">
      <c r="A63" s="32"/>
      <c r="B63" s="33"/>
      <c r="C63" s="198" t="s">
        <v>184</v>
      </c>
      <c r="D63" s="198" t="s">
        <v>373</v>
      </c>
      <c r="E63" s="17" t="s">
        <v>159</v>
      </c>
      <c r="F63" s="199">
        <v>65.959999999999994</v>
      </c>
      <c r="G63" s="32"/>
      <c r="H63" s="33"/>
    </row>
    <row r="64" spans="1:8" s="2" customFormat="1" ht="16.899999999999999" customHeight="1">
      <c r="A64" s="32"/>
      <c r="B64" s="33"/>
      <c r="C64" s="194" t="s">
        <v>87</v>
      </c>
      <c r="D64" s="195" t="s">
        <v>1</v>
      </c>
      <c r="E64" s="196" t="s">
        <v>1</v>
      </c>
      <c r="F64" s="197">
        <v>21.303000000000001</v>
      </c>
      <c r="G64" s="32"/>
      <c r="H64" s="33"/>
    </row>
    <row r="65" spans="1:8" s="2" customFormat="1" ht="16.899999999999999" customHeight="1">
      <c r="A65" s="32"/>
      <c r="B65" s="33"/>
      <c r="C65" s="198" t="s">
        <v>1</v>
      </c>
      <c r="D65" s="198" t="s">
        <v>181</v>
      </c>
      <c r="E65" s="17" t="s">
        <v>1</v>
      </c>
      <c r="F65" s="199">
        <v>0</v>
      </c>
      <c r="G65" s="32"/>
      <c r="H65" s="33"/>
    </row>
    <row r="66" spans="1:8" s="2" customFormat="1" ht="16.899999999999999" customHeight="1">
      <c r="A66" s="32"/>
      <c r="B66" s="33"/>
      <c r="C66" s="198" t="s">
        <v>87</v>
      </c>
      <c r="D66" s="198" t="s">
        <v>182</v>
      </c>
      <c r="E66" s="17" t="s">
        <v>1</v>
      </c>
      <c r="F66" s="199">
        <v>21.303000000000001</v>
      </c>
      <c r="G66" s="32"/>
      <c r="H66" s="33"/>
    </row>
    <row r="67" spans="1:8" s="2" customFormat="1" ht="16.899999999999999" customHeight="1">
      <c r="A67" s="32"/>
      <c r="B67" s="33"/>
      <c r="C67" s="200" t="s">
        <v>359</v>
      </c>
      <c r="D67" s="32"/>
      <c r="E67" s="32"/>
      <c r="F67" s="32"/>
      <c r="G67" s="32"/>
      <c r="H67" s="33"/>
    </row>
    <row r="68" spans="1:8" s="2" customFormat="1" ht="22.5">
      <c r="A68" s="32"/>
      <c r="B68" s="33"/>
      <c r="C68" s="198" t="s">
        <v>178</v>
      </c>
      <c r="D68" s="198" t="s">
        <v>363</v>
      </c>
      <c r="E68" s="17" t="s">
        <v>159</v>
      </c>
      <c r="F68" s="199">
        <v>21.303000000000001</v>
      </c>
      <c r="G68" s="32"/>
      <c r="H68" s="33"/>
    </row>
    <row r="69" spans="1:8" s="2" customFormat="1" ht="16.899999999999999" customHeight="1">
      <c r="A69" s="32"/>
      <c r="B69" s="33"/>
      <c r="C69" s="198" t="s">
        <v>184</v>
      </c>
      <c r="D69" s="198" t="s">
        <v>373</v>
      </c>
      <c r="E69" s="17" t="s">
        <v>159</v>
      </c>
      <c r="F69" s="199">
        <v>65.959999999999994</v>
      </c>
      <c r="G69" s="32"/>
      <c r="H69" s="33"/>
    </row>
    <row r="70" spans="1:8" s="2" customFormat="1" ht="22.5">
      <c r="A70" s="32"/>
      <c r="B70" s="33"/>
      <c r="C70" s="198" t="s">
        <v>189</v>
      </c>
      <c r="D70" s="198" t="s">
        <v>374</v>
      </c>
      <c r="E70" s="17" t="s">
        <v>190</v>
      </c>
      <c r="F70" s="199">
        <v>42.606000000000002</v>
      </c>
      <c r="G70" s="32"/>
      <c r="H70" s="33"/>
    </row>
    <row r="71" spans="1:8" s="2" customFormat="1" ht="16.899999999999999" customHeight="1">
      <c r="A71" s="32"/>
      <c r="B71" s="33"/>
      <c r="C71" s="198" t="s">
        <v>194</v>
      </c>
      <c r="D71" s="198" t="s">
        <v>375</v>
      </c>
      <c r="E71" s="17" t="s">
        <v>159</v>
      </c>
      <c r="F71" s="199">
        <v>21.303000000000001</v>
      </c>
      <c r="G71" s="32"/>
      <c r="H71" s="33"/>
    </row>
    <row r="72" spans="1:8" s="2" customFormat="1" ht="7.35" customHeight="1">
      <c r="A72" s="32"/>
      <c r="B72" s="47"/>
      <c r="C72" s="48"/>
      <c r="D72" s="48"/>
      <c r="E72" s="48"/>
      <c r="F72" s="48"/>
      <c r="G72" s="48"/>
      <c r="H72" s="33"/>
    </row>
    <row r="73" spans="1:8" s="2" customFormat="1">
      <c r="A73" s="32"/>
      <c r="B73" s="32"/>
      <c r="C73" s="32"/>
      <c r="D73" s="32"/>
      <c r="E73" s="32"/>
      <c r="F73" s="32"/>
      <c r="G73" s="32"/>
      <c r="H73" s="32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vodovodní přípojka</vt:lpstr>
      <vt:lpstr>Seznam figur</vt:lpstr>
      <vt:lpstr>'01 - vodovodní přípojka'!Názvy_tisku</vt:lpstr>
      <vt:lpstr>'Rekapitulace stavby'!Názvy_tisku</vt:lpstr>
      <vt:lpstr>'Seznam figur'!Názvy_tisku</vt:lpstr>
      <vt:lpstr>'01 - vodovodní přípojka'!Oblast_tisku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DESKTOP-CGQ0O1C\Tomáš</dc:creator>
  <cp:lastModifiedBy>Libor Obadal</cp:lastModifiedBy>
  <dcterms:created xsi:type="dcterms:W3CDTF">2023-06-29T06:06:41Z</dcterms:created>
  <dcterms:modified xsi:type="dcterms:W3CDTF">2023-09-22T08:48:05Z</dcterms:modified>
</cp:coreProperties>
</file>