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P:\2325_NemCL - instalace regálového systému\02 DVZb úsporná\F Soupis prací\F1.00 Soupis prací\"/>
    </mc:Choice>
  </mc:AlternateContent>
  <xr:revisionPtr revIDLastSave="0" documentId="13_ncr:1_{7BF42063-11C2-47AD-96BC-A567321A2E2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kapitulace stavby" sheetId="1" r:id="rId1"/>
    <sheet name="D1.01.100 - Architektonic..." sheetId="2" r:id="rId2"/>
    <sheet name="Seznam figur" sheetId="3" r:id="rId3"/>
    <sheet name="Pokyny pro vyplnění" sheetId="4" r:id="rId4"/>
  </sheets>
  <definedNames>
    <definedName name="_xlnm._FilterDatabase" localSheetId="1" hidden="1">'D1.01.100 - Architektonic...'!$C$99:$K$274</definedName>
    <definedName name="_xlnm.Print_Titles" localSheetId="1">'D1.01.100 - Architektonic...'!$99:$99</definedName>
    <definedName name="_xlnm.Print_Titles" localSheetId="0">'Rekapitulace stavby'!$52:$52</definedName>
    <definedName name="_xlnm.Print_Titles" localSheetId="2">'Seznam figur'!$9:$9</definedName>
    <definedName name="_xlnm.Print_Area" localSheetId="1">'D1.01.100 - Architektonic...'!$C$4:$J$39,'D1.01.100 - Architektonic...'!$C$45:$J$81,'D1.01.100 - Architektonic...'!$C$87:$K$274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  <definedName name="_xlnm.Print_Area" localSheetId="2">'Seznam figur'!$C$4:$G$59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195" i="2"/>
  <c r="J37" i="2"/>
  <c r="J36" i="2"/>
  <c r="AY55" i="1" s="1"/>
  <c r="J35" i="2"/>
  <c r="AX55" i="1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T252" i="2"/>
  <c r="R253" i="2"/>
  <c r="R252" i="2"/>
  <c r="P253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T245" i="2"/>
  <c r="R246" i="2"/>
  <c r="R245" i="2"/>
  <c r="P246" i="2"/>
  <c r="P245" i="2"/>
  <c r="BI243" i="2"/>
  <c r="BH243" i="2"/>
  <c r="BG243" i="2"/>
  <c r="BF243" i="2"/>
  <c r="T243" i="2"/>
  <c r="T242" i="2"/>
  <c r="R243" i="2"/>
  <c r="R242" i="2"/>
  <c r="P243" i="2"/>
  <c r="P242" i="2"/>
  <c r="BI238" i="2"/>
  <c r="BH238" i="2"/>
  <c r="BG238" i="2"/>
  <c r="BF238" i="2"/>
  <c r="T238" i="2"/>
  <c r="R238" i="2"/>
  <c r="P238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J70" i="2"/>
  <c r="BI191" i="2"/>
  <c r="BH191" i="2"/>
  <c r="BG191" i="2"/>
  <c r="BF191" i="2"/>
  <c r="T191" i="2"/>
  <c r="T190" i="2" s="1"/>
  <c r="R191" i="2"/>
  <c r="R190" i="2"/>
  <c r="P191" i="2"/>
  <c r="P190" i="2"/>
  <c r="BI187" i="2"/>
  <c r="BH187" i="2"/>
  <c r="BG187" i="2"/>
  <c r="BF187" i="2"/>
  <c r="T187" i="2"/>
  <c r="T186" i="2"/>
  <c r="R187" i="2"/>
  <c r="R186" i="2"/>
  <c r="P187" i="2"/>
  <c r="P186" i="2"/>
  <c r="BI185" i="2"/>
  <c r="BH185" i="2"/>
  <c r="BG185" i="2"/>
  <c r="BF185" i="2"/>
  <c r="T185" i="2"/>
  <c r="T184" i="2"/>
  <c r="R185" i="2"/>
  <c r="R184" i="2"/>
  <c r="P185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T172" i="2"/>
  <c r="R173" i="2"/>
  <c r="R172" i="2" s="1"/>
  <c r="P173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J97" i="2"/>
  <c r="J96" i="2"/>
  <c r="F96" i="2"/>
  <c r="F94" i="2"/>
  <c r="E92" i="2"/>
  <c r="J55" i="2"/>
  <c r="J54" i="2"/>
  <c r="F54" i="2"/>
  <c r="F52" i="2"/>
  <c r="E50" i="2"/>
  <c r="J18" i="2"/>
  <c r="E18" i="2"/>
  <c r="F97" i="2" s="1"/>
  <c r="J17" i="2"/>
  <c r="J12" i="2"/>
  <c r="J52" i="2"/>
  <c r="E7" i="2"/>
  <c r="E90" i="2" s="1"/>
  <c r="L50" i="1"/>
  <c r="AM50" i="1"/>
  <c r="AM49" i="1"/>
  <c r="L49" i="1"/>
  <c r="AM47" i="1"/>
  <c r="L47" i="1"/>
  <c r="L45" i="1"/>
  <c r="L44" i="1"/>
  <c r="BK177" i="2"/>
  <c r="BK271" i="2"/>
  <c r="J173" i="2"/>
  <c r="J146" i="2"/>
  <c r="J222" i="2"/>
  <c r="J258" i="2"/>
  <c r="BK182" i="2"/>
  <c r="BK273" i="2"/>
  <c r="J159" i="2"/>
  <c r="AS54" i="1"/>
  <c r="J180" i="2"/>
  <c r="BK258" i="2"/>
  <c r="J197" i="2"/>
  <c r="J126" i="2"/>
  <c r="BK103" i="2"/>
  <c r="J262" i="2"/>
  <c r="BK197" i="2"/>
  <c r="BK256" i="2"/>
  <c r="BK167" i="2"/>
  <c r="J249" i="2"/>
  <c r="BK173" i="2"/>
  <c r="BK262" i="2"/>
  <c r="J200" i="2"/>
  <c r="BK123" i="2"/>
  <c r="BK200" i="2"/>
  <c r="J103" i="2"/>
  <c r="J162" i="2"/>
  <c r="J250" i="2"/>
  <c r="BK185" i="2"/>
  <c r="BK152" i="2"/>
  <c r="BK159" i="2"/>
  <c r="J214" i="2"/>
  <c r="BK191" i="2"/>
  <c r="J152" i="2"/>
  <c r="J216" i="2"/>
  <c r="BK140" i="2"/>
  <c r="J203" i="2"/>
  <c r="BK135" i="2"/>
  <c r="J243" i="2"/>
  <c r="J109" i="2"/>
  <c r="J177" i="2"/>
  <c r="J140" i="2"/>
  <c r="J227" i="2"/>
  <c r="BK126" i="2"/>
  <c r="BK216" i="2"/>
  <c r="J169" i="2"/>
  <c r="BK222" i="2"/>
  <c r="BK114" i="2"/>
  <c r="J219" i="2"/>
  <c r="BK157" i="2"/>
  <c r="BK243" i="2"/>
  <c r="J167" i="2"/>
  <c r="BK132" i="2"/>
  <c r="BK109" i="2"/>
  <c r="J123" i="2"/>
  <c r="J271" i="2"/>
  <c r="BK169" i="2"/>
  <c r="J256" i="2"/>
  <c r="J155" i="2"/>
  <c r="BK250" i="2"/>
  <c r="J182" i="2"/>
  <c r="J106" i="2"/>
  <c r="J253" i="2"/>
  <c r="J211" i="2"/>
  <c r="J273" i="2"/>
  <c r="BK155" i="2"/>
  <c r="BK267" i="2"/>
  <c r="J191" i="2"/>
  <c r="J143" i="2"/>
  <c r="BK214" i="2"/>
  <c r="BK143" i="2"/>
  <c r="BK253" i="2"/>
  <c r="J132" i="2"/>
  <c r="J185" i="2"/>
  <c r="BK120" i="2"/>
  <c r="BK211" i="2"/>
  <c r="BK249" i="2"/>
  <c r="J267" i="2"/>
  <c r="BK106" i="2"/>
  <c r="BK180" i="2"/>
  <c r="J135" i="2"/>
  <c r="J238" i="2"/>
  <c r="J120" i="2"/>
  <c r="BK227" i="2"/>
  <c r="BK162" i="2"/>
  <c r="BK203" i="2"/>
  <c r="J246" i="2"/>
  <c r="BK246" i="2"/>
  <c r="BK146" i="2"/>
  <c r="J187" i="2"/>
  <c r="J114" i="2"/>
  <c r="BK219" i="2"/>
  <c r="J157" i="2"/>
  <c r="BK238" i="2"/>
  <c r="BK187" i="2"/>
  <c r="T226" i="2" l="1"/>
  <c r="R226" i="2"/>
  <c r="P226" i="2"/>
  <c r="R102" i="2"/>
  <c r="R131" i="2"/>
  <c r="P154" i="2"/>
  <c r="R176" i="2"/>
  <c r="T196" i="2"/>
  <c r="R218" i="2"/>
  <c r="R248" i="2"/>
  <c r="R255" i="2"/>
  <c r="BK102" i="2"/>
  <c r="BK131" i="2"/>
  <c r="J131" i="2"/>
  <c r="J62" i="2"/>
  <c r="BK154" i="2"/>
  <c r="J154" i="2" s="1"/>
  <c r="J63" i="2" s="1"/>
  <c r="P176" i="2"/>
  <c r="R196" i="2"/>
  <c r="P218" i="2"/>
  <c r="T248" i="2"/>
  <c r="P255" i="2"/>
  <c r="R270" i="2"/>
  <c r="P102" i="2"/>
  <c r="T131" i="2"/>
  <c r="T154" i="2"/>
  <c r="BK176" i="2"/>
  <c r="J176" i="2" s="1"/>
  <c r="J66" i="2" s="1"/>
  <c r="P196" i="2"/>
  <c r="BK248" i="2"/>
  <c r="J248" i="2" s="1"/>
  <c r="J77" i="2" s="1"/>
  <c r="T255" i="2"/>
  <c r="T270" i="2"/>
  <c r="T102" i="2"/>
  <c r="T101" i="2" s="1"/>
  <c r="P131" i="2"/>
  <c r="R154" i="2"/>
  <c r="T176" i="2"/>
  <c r="BK196" i="2"/>
  <c r="J196" i="2"/>
  <c r="J71" i="2"/>
  <c r="BK218" i="2"/>
  <c r="J218" i="2" s="1"/>
  <c r="J72" i="2" s="1"/>
  <c r="T218" i="2"/>
  <c r="P248" i="2"/>
  <c r="BK255" i="2"/>
  <c r="J255" i="2"/>
  <c r="J79" i="2"/>
  <c r="BK270" i="2"/>
  <c r="J270" i="2"/>
  <c r="J80" i="2"/>
  <c r="P270" i="2"/>
  <c r="BK184" i="2"/>
  <c r="J184" i="2" s="1"/>
  <c r="J67" i="2" s="1"/>
  <c r="BK172" i="2"/>
  <c r="J172" i="2" s="1"/>
  <c r="J64" i="2" s="1"/>
  <c r="BK242" i="2"/>
  <c r="J242" i="2"/>
  <c r="J75" i="2" s="1"/>
  <c r="BK245" i="2"/>
  <c r="J245" i="2"/>
  <c r="J76" i="2"/>
  <c r="BK190" i="2"/>
  <c r="J190" i="2" s="1"/>
  <c r="J69" i="2" s="1"/>
  <c r="BK226" i="2"/>
  <c r="J226" i="2" s="1"/>
  <c r="J73" i="2" s="1"/>
  <c r="BK252" i="2"/>
  <c r="J252" i="2"/>
  <c r="J78" i="2" s="1"/>
  <c r="BK186" i="2"/>
  <c r="J186" i="2"/>
  <c r="J68" i="2"/>
  <c r="F55" i="2"/>
  <c r="J94" i="2"/>
  <c r="BE114" i="2"/>
  <c r="BE126" i="2"/>
  <c r="BE132" i="2"/>
  <c r="BE146" i="2"/>
  <c r="BE152" i="2"/>
  <c r="BE155" i="2"/>
  <c r="BE157" i="2"/>
  <c r="BE173" i="2"/>
  <c r="BE177" i="2"/>
  <c r="BE243" i="2"/>
  <c r="BE249" i="2"/>
  <c r="BE258" i="2"/>
  <c r="E48" i="2"/>
  <c r="BE106" i="2"/>
  <c r="BE109" i="2"/>
  <c r="BE120" i="2"/>
  <c r="BE143" i="2"/>
  <c r="BE169" i="2"/>
  <c r="BE182" i="2"/>
  <c r="BE197" i="2"/>
  <c r="BE200" i="2"/>
  <c r="BE222" i="2"/>
  <c r="BE227" i="2"/>
  <c r="BE253" i="2"/>
  <c r="BE103" i="2"/>
  <c r="BE123" i="2"/>
  <c r="BE140" i="2"/>
  <c r="BE159" i="2"/>
  <c r="BE203" i="2"/>
  <c r="BE211" i="2"/>
  <c r="BE214" i="2"/>
  <c r="BE256" i="2"/>
  <c r="BE267" i="2"/>
  <c r="BE271" i="2"/>
  <c r="BE135" i="2"/>
  <c r="BE162" i="2"/>
  <c r="BE167" i="2"/>
  <c r="BE180" i="2"/>
  <c r="BE185" i="2"/>
  <c r="BE187" i="2"/>
  <c r="BE191" i="2"/>
  <c r="BE216" i="2"/>
  <c r="BE219" i="2"/>
  <c r="BE238" i="2"/>
  <c r="BE246" i="2"/>
  <c r="BE250" i="2"/>
  <c r="BE262" i="2"/>
  <c r="BE273" i="2"/>
  <c r="F34" i="2"/>
  <c r="BA55" i="1"/>
  <c r="BA54" i="1" s="1"/>
  <c r="AW54" i="1" s="1"/>
  <c r="AK30" i="1" s="1"/>
  <c r="F37" i="2"/>
  <c r="BD55" i="1" s="1"/>
  <c r="BD54" i="1" s="1"/>
  <c r="W33" i="1" s="1"/>
  <c r="F36" i="2"/>
  <c r="BC55" i="1" s="1"/>
  <c r="BC54" i="1" s="1"/>
  <c r="AY54" i="1" s="1"/>
  <c r="J34" i="2"/>
  <c r="AW55" i="1" s="1"/>
  <c r="F35" i="2"/>
  <c r="BB55" i="1"/>
  <c r="BB54" i="1"/>
  <c r="W31" i="1" s="1"/>
  <c r="T241" i="2" l="1"/>
  <c r="P241" i="2"/>
  <c r="R241" i="2"/>
  <c r="T175" i="2"/>
  <c r="T100" i="2" s="1"/>
  <c r="BK101" i="2"/>
  <c r="J101" i="2"/>
  <c r="J60" i="2"/>
  <c r="R175" i="2"/>
  <c r="P101" i="2"/>
  <c r="P175" i="2"/>
  <c r="R101" i="2"/>
  <c r="R100" i="2" s="1"/>
  <c r="BK175" i="2"/>
  <c r="J175" i="2"/>
  <c r="J65" i="2"/>
  <c r="J102" i="2"/>
  <c r="J61" i="2"/>
  <c r="BK241" i="2"/>
  <c r="J241" i="2"/>
  <c r="J74" i="2" s="1"/>
  <c r="J33" i="2"/>
  <c r="AV55" i="1"/>
  <c r="AT55" i="1"/>
  <c r="AX54" i="1"/>
  <c r="W32" i="1"/>
  <c r="W30" i="1"/>
  <c r="F33" i="2"/>
  <c r="AZ55" i="1" s="1"/>
  <c r="AZ54" i="1" s="1"/>
  <c r="W29" i="1" s="1"/>
  <c r="P100" i="2" l="1"/>
  <c r="AU55" i="1"/>
  <c r="BK100" i="2"/>
  <c r="J100" i="2"/>
  <c r="J30" i="2" s="1"/>
  <c r="AG55" i="1" s="1"/>
  <c r="AG54" i="1" s="1"/>
  <c r="AK26" i="1" s="1"/>
  <c r="AK35" i="1" s="1"/>
  <c r="AV54" i="1"/>
  <c r="AK29" i="1" s="1"/>
  <c r="AU54" i="1"/>
  <c r="J39" i="2" l="1"/>
  <c r="J59" i="2"/>
  <c r="AN55" i="1"/>
  <c r="AT54" i="1"/>
  <c r="AN54" i="1" s="1"/>
</calcChain>
</file>

<file path=xl/sharedStrings.xml><?xml version="1.0" encoding="utf-8"?>
<sst xmlns="http://schemas.openxmlformats.org/spreadsheetml/2006/main" count="2523" uniqueCount="672">
  <si>
    <t>Export Komplet</t>
  </si>
  <si>
    <t>VZ</t>
  </si>
  <si>
    <t>2.0</t>
  </si>
  <si>
    <t>ZAMOK</t>
  </si>
  <si>
    <t>False</t>
  </si>
  <si>
    <t>{5bc4ea89-398f-4519-9741-357acccf3fb2}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</si>
  <si>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</si>
  <si>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</si>
  <si>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</si>
  <si>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</si>
  <si>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</si>
  <si>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</si>
  <si>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</si>
  <si>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</si>
  <si>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2325_DVZb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</si>
  <si>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</si>
  <si>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</si>
  <si>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NemCL - INSTALACE REGÁLOVÉHO SYSTÉMU</t>
  </si>
  <si>
    <t>KSO:</t>
  </si>
  <si>
    <t>801 11 2</t>
  </si>
  <si>
    <t>CC-CZ:</t>
  </si>
  <si>
    <t>1264</t>
  </si>
  <si>
    <t>Místo:</t>
  </si>
  <si>
    <t>Česká Lípa</t>
  </si>
  <si>
    <t>Datum:</t>
  </si>
  <si>
    <t>15. 10. 2023</t>
  </si>
  <si>
    <t>CZ-CPV:</t>
  </si>
  <si>
    <t>45000000-7</t>
  </si>
  <si>
    <t>CZ-CPA:</t>
  </si>
  <si>
    <t>43.99.50</t>
  </si>
  <si>
    <t>Zadavatel:</t>
  </si>
  <si>
    <t>IČ:</t>
  </si>
  <si>
    <t>27283518</t>
  </si>
  <si>
    <t>Nemocnice s poliklinikou Česká Lípa,a.s.</t>
  </si>
  <si>
    <t>DIČ:</t>
  </si>
  <si>
    <t>CZ27283518</t>
  </si>
  <si>
    <t>Uchazeč:</t>
  </si>
  <si>
    <t>Vyplň údaj</t>
  </si>
  <si>
    <t>Projektant:</t>
  </si>
  <si>
    <t>25410482</t>
  </si>
  <si>
    <t>STORING spol. s r.o.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</si>
  <si>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</si>
  <si>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</si>
  <si>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</si>
  <si>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</si>
  <si>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</si>
  <si>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</si>
  <si>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</si>
  <si>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</si>
  <si>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</si>
  <si>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</si>
  <si>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</si>
  <si>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</si>
  <si>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</si>
  <si>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</si>
  <si>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</si>
  <si>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</si>
  <si>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</si>
  <si>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</si>
  <si>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</si>
  <si>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</si>
  <si>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</si>
  <si>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</si>
  <si>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</si>
  <si>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</si>
  <si>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</si>
  <si>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</si>
  <si>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</si>
  <si>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</si>
  <si>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</si>
  <si>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</si>
  <si>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</si>
  <si>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</si>
  <si>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</si>
  <si>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</si>
  <si>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</si>
  <si>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</si>
  <si>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</si>
  <si>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</si>
  <si>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</si>
  <si>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</si>
  <si>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</si>
  <si>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</si>
  <si>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</si>
  <si>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</si>
  <si>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</si>
  <si>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</si>
  <si>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D1.01.100</t>
  </si>
  <si>
    <t>Architektonické a stavební řešení</t>
  </si>
  <si>
    <t>STA</t>
  </si>
  <si>
    <t>1</t>
  </si>
  <si>
    <t>{64fb6d98-ad7d-458c-b95b-bbbcd62244f8}</t>
  </si>
  <si>
    <t>2</t>
  </si>
  <si>
    <t>P1</t>
  </si>
  <si>
    <t>pásy pod kolejnicemi</t>
  </si>
  <si>
    <t>m2</t>
  </si>
  <si>
    <t>27,584</t>
  </si>
  <si>
    <t>P2</t>
  </si>
  <si>
    <t>ostatní plocha</t>
  </si>
  <si>
    <t>94,536</t>
  </si>
  <si>
    <t>KRYCÍ LIST SOUPISU PRACÍ</t>
  </si>
  <si>
    <t>P3</t>
  </si>
  <si>
    <t>mezi osami 10-11</t>
  </si>
  <si>
    <t>32,635</t>
  </si>
  <si>
    <t>M1</t>
  </si>
  <si>
    <t>Malby vnitřní</t>
  </si>
  <si>
    <t>401,52</t>
  </si>
  <si>
    <t>LP1</t>
  </si>
  <si>
    <t>Litá podlaha</t>
  </si>
  <si>
    <t>145,756</t>
  </si>
  <si>
    <t>Objekt:</t>
  </si>
  <si>
    <t>D1.01.100 - Architektonické a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</si>
  <si>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</si>
  <si>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</si>
  <si>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</si>
  <si>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</si>
  <si>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</si>
  <si>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</si>
  <si>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</si>
  <si>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</si>
  <si>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</si>
  <si>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</si>
  <si>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</si>
  <si>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</si>
  <si>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751 - Vzduchotechnika</t>
  </si>
  <si>
    <t xml:space="preserve">    771 - Podlahy z dlaždic</t>
  </si>
  <si>
    <t xml:space="preserve">    776 - Podlahy povlakové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</si>
  <si>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</si>
  <si>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</si>
  <si>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</si>
  <si>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</si>
  <si>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0.10001 - Průzkumné, geodetické a projektové práce</t>
  </si>
  <si>
    <t xml:space="preserve">    0.20001 - Příprava staveniště</t>
  </si>
  <si>
    <t xml:space="preserve">    0.30001 - Zařízení staveniště</t>
  </si>
  <si>
    <t xml:space="preserve">    0.60001 - Územní vlivy</t>
  </si>
  <si>
    <t xml:space="preserve">    0.70001 - Provozní vlivy</t>
  </si>
  <si>
    <t xml:space="preserve">    0.90001 -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</si>
  <si>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</si>
  <si>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</si>
  <si>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</si>
  <si>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</si>
  <si>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</si>
  <si>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</si>
  <si>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</si>
  <si>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</si>
  <si>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</si>
  <si>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</si>
  <si>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</si>
  <si>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</si>
  <si>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</si>
  <si>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</si>
  <si>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</si>
  <si>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</si>
  <si>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</si>
  <si>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</si>
  <si>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</si>
  <si>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611325417</t>
  </si>
  <si>
    <t>Oprava vnitřní vápenocementové hladké omítky stropů v rozsahu plochy přes 10 do 30 % s celoplošným přeštukováním</t>
  </si>
  <si>
    <t>CS ÚRS 2023 02</t>
  </si>
  <si>
    <t>4</t>
  </si>
  <si>
    <t>56392062</t>
  </si>
  <si>
    <t>Online PSC</t>
  </si>
  <si>
    <t>https://podminky.urs.cz/item/CS_URS_2023_02/611325417</t>
  </si>
  <si>
    <t>VV</t>
  </si>
  <si>
    <t>"124 archív" 122,12</t>
  </si>
  <si>
    <t>631311131</t>
  </si>
  <si>
    <t>Doplnění dosavadních mazanin betonem prostým plochy do 1 m2 tloušťky přes 80 mm</t>
  </si>
  <si>
    <t>m3</t>
  </si>
  <si>
    <t>465383045</t>
  </si>
  <si>
    <t>https://podminky.urs.cz/item/CS_URS_2023_02/631311131</t>
  </si>
  <si>
    <t>"dobetonávka u sloupu 6´" 0,60*0,25*0,20</t>
  </si>
  <si>
    <t>3</t>
  </si>
  <si>
    <t>631312131</t>
  </si>
  <si>
    <t>Doplnění dosavadních mazanin betonem prostým plochy do 4 m2 tloušťky přes 80 mm</t>
  </si>
  <si>
    <t>-376573844</t>
  </si>
  <si>
    <t>https://podminky.urs.cz/item/CS_URS_2023_02/631312131</t>
  </si>
  <si>
    <t xml:space="preserve">   P1*0,20</t>
  </si>
  <si>
    <t>"stávající kanál, š. 400 mm" (4,00+0,70)*0,400*0,20</t>
  </si>
  <si>
    <t>Součet</t>
  </si>
  <si>
    <t>631362021</t>
  </si>
  <si>
    <t>Výztuž mazanin svařovanými sítěmi Kari</t>
  </si>
  <si>
    <t>t</t>
  </si>
  <si>
    <t>1219793771</t>
  </si>
  <si>
    <t>https://podminky.urs.cz/item/CS_URS_2023_02/631362021</t>
  </si>
  <si>
    <t>"KARI SÍŤ 4,50 kg/m2, styky 1,20"</t>
  </si>
  <si>
    <t>"pásy pod koleje" 4,50*P1*0,001*1,20</t>
  </si>
  <si>
    <t>"stávající kanál, š. 400 mm" (4,00+0,70)*0,40*4,50*0,001*1,20</t>
  </si>
  <si>
    <t>5</t>
  </si>
  <si>
    <t>632450124</t>
  </si>
  <si>
    <t>Potěr cementový vyrovnávací ze suchých směsí v pásu o průměrné (střední) tl. přes 40 mm</t>
  </si>
  <si>
    <t>-1728564431</t>
  </si>
  <si>
    <t>https://podminky.urs.cz/item/CS_URS_2023_02/632450124</t>
  </si>
  <si>
    <t>"celá plocha archívu" P1+P2</t>
  </si>
  <si>
    <t>632453422</t>
  </si>
  <si>
    <t>Potěr průmyslový samonivelační ze suchých směsí podkladní pro těžký provoz vícevrstvý</t>
  </si>
  <si>
    <t>1531637396</t>
  </si>
  <si>
    <t>https://podminky.urs.cz/item/CS_URS_2023_02/632453422</t>
  </si>
  <si>
    <t>"archív celý"   P1+P2</t>
  </si>
  <si>
    <t>7</t>
  </si>
  <si>
    <t>634112115</t>
  </si>
  <si>
    <t xml:space="preserve">Obvodová dilatace podlahovým páskem z pěnového PE mezi stěnou a mazaninou nebo potěrem </t>
  </si>
  <si>
    <t>m</t>
  </si>
  <si>
    <t>-113564533</t>
  </si>
  <si>
    <t>https://podminky.urs.cz/item/CS_URS_2023_02/634112115</t>
  </si>
  <si>
    <t>"do zbýv části archívu" 5,50*4</t>
  </si>
  <si>
    <t>"do podsklep části acrhívu" 4,50</t>
  </si>
  <si>
    <t>9</t>
  </si>
  <si>
    <t>Ostatní konstrukce a práce, bourání</t>
  </si>
  <si>
    <t>8</t>
  </si>
  <si>
    <t>952901221</t>
  </si>
  <si>
    <t>Vyčištění budov průmyslových objektů při jakékoliv výšce podlaží</t>
  </si>
  <si>
    <t>1257897437</t>
  </si>
  <si>
    <t>https://podminky.urs.cz/item/CS_URS_2023_02/952901221</t>
  </si>
  <si>
    <t xml:space="preserve">   30,00*6,00+20,00</t>
  </si>
  <si>
    <t>953321111</t>
  </si>
  <si>
    <t>Vložky do svislých dilatačních spár z minerální plsti tl. do 30 mm</t>
  </si>
  <si>
    <t>-1523992728</t>
  </si>
  <si>
    <t>https://podminky.urs.cz/item/CS_URS_2023_02/953321111</t>
  </si>
  <si>
    <t>"dilatační spára 6-6´" 0,25*5,20</t>
  </si>
  <si>
    <t>"připojení na stáv podlahu" 6,0*4,0*0,25</t>
  </si>
  <si>
    <t>10</t>
  </si>
  <si>
    <t>965042241</t>
  </si>
  <si>
    <t>Bourání podkladů pod dlažby nebo mazanin betonových nebo z litého asfaltu</t>
  </si>
  <si>
    <t>675969202</t>
  </si>
  <si>
    <t>https://podminky.urs.cz/item/CS_URS_2023_02/965042241</t>
  </si>
  <si>
    <t xml:space="preserve">   (P1+P3)*0,2</t>
  </si>
  <si>
    <t>11</t>
  </si>
  <si>
    <t>965046111</t>
  </si>
  <si>
    <t>Broušení stávajících betonových podlah úběr do 3 mm</t>
  </si>
  <si>
    <t>706773665</t>
  </si>
  <si>
    <t>https://podminky.urs.cz/item/CS_URS_2023_02/965046111</t>
  </si>
  <si>
    <t xml:space="preserve">   P2</t>
  </si>
  <si>
    <t>12</t>
  </si>
  <si>
    <t>977312113</t>
  </si>
  <si>
    <t>Řezání stávajících betonových mazanin vyztužených hl do 150 mm</t>
  </si>
  <si>
    <t>-1694729164</t>
  </si>
  <si>
    <t>https://podminky.urs.cz/item/CS_URS_2023_02/977312113</t>
  </si>
  <si>
    <t>"hrana podlahy" 4,50</t>
  </si>
  <si>
    <t>"pásy pod kolejnicemi" (5,75+6,00*3)*6+0,50*5</t>
  </si>
  <si>
    <t>"stávající kanál" 4,20*2+0,25+0,50+0,70+0,50</t>
  </si>
  <si>
    <t>13</t>
  </si>
  <si>
    <t>988-01</t>
  </si>
  <si>
    <t>Vybourání podlahového kanálu se zaříznutím hrany včetně likvidace odpadu</t>
  </si>
  <si>
    <t>168522709</t>
  </si>
  <si>
    <t>"stávající kanál, š. 400 mm" 4,00+0,70</t>
  </si>
  <si>
    <t>997</t>
  </si>
  <si>
    <t>Přesun sutě</t>
  </si>
  <si>
    <t>14</t>
  </si>
  <si>
    <t>997013151</t>
  </si>
  <si>
    <t>Vnitrostaveništní doprava suti a vybouraných hmot pro budovy v do 6 m s omezením mechanizace</t>
  </si>
  <si>
    <t>1204472079</t>
  </si>
  <si>
    <t>https://podminky.urs.cz/item/CS_URS_2023_02/997013151</t>
  </si>
  <si>
    <t>997013501</t>
  </si>
  <si>
    <t>Odvoz suti a vybouraných hmot na skládku nebo meziskládku do 1 km se složením</t>
  </si>
  <si>
    <t>-1775515091</t>
  </si>
  <si>
    <t>https://podminky.urs.cz/item/CS_URS_2023_02/997013501</t>
  </si>
  <si>
    <t>16</t>
  </si>
  <si>
    <t>997013509</t>
  </si>
  <si>
    <t>Příplatek k odvozu suti a vybouraných hmot na skládku ZKD 1 km přes 1 km</t>
  </si>
  <si>
    <t>1874000603</t>
  </si>
  <si>
    <t>https://podminky.urs.cz/item/CS_URS_2023_02/997013509</t>
  </si>
  <si>
    <t>38,193*19 'Přepočtené koeficientem množství</t>
  </si>
  <si>
    <t>17</t>
  </si>
  <si>
    <t>997013631</t>
  </si>
  <si>
    <t>Poplatek za uložení na skládce (skládkovné) stavebního odpadu směsného kód odpadu 17 09 04</t>
  </si>
  <si>
    <t>-2089241580</t>
  </si>
  <si>
    <t>https://podminky.urs.cz/item/CS_URS_2023_02/997013631</t>
  </si>
  <si>
    <t>"celkem" 36,675</t>
  </si>
  <si>
    <t>"beton k recyklaci" -34,469</t>
  </si>
  <si>
    <t>18</t>
  </si>
  <si>
    <t>997013862</t>
  </si>
  <si>
    <t>Poplatek za uložení stavebního odpadu na recyklační skládce (skládkovné) z armovaného betonu zatříděného do Katalogu odpadů pod kódem 17 01 01</t>
  </si>
  <si>
    <t>1448145285</t>
  </si>
  <si>
    <t>https://podminky.urs.cz/item/CS_URS_2023_02/997013862</t>
  </si>
  <si>
    <t>19</t>
  </si>
  <si>
    <t>997013867</t>
  </si>
  <si>
    <t>Poplatek za uložení stavebního odpadu na recyklační skládce (skládkovné) z tašek a keramických výrobků zatříděného do Katalogu odpadů pod kódem 17 01 03</t>
  </si>
  <si>
    <t>1830273858</t>
  </si>
  <si>
    <t>https://podminky.urs.cz/item/CS_URS_2023_02/997013867</t>
  </si>
  <si>
    <t>"dlažba" 10,157</t>
  </si>
  <si>
    <t>998</t>
  </si>
  <si>
    <t>Přesun hmot</t>
  </si>
  <si>
    <t>20</t>
  </si>
  <si>
    <t>998011001</t>
  </si>
  <si>
    <t>Přesun hmot pro budovy zděné v do 6 m</t>
  </si>
  <si>
    <t>-1573742431</t>
  </si>
  <si>
    <t>https://podminky.urs.cz/item/CS_URS_2023_02/998011001</t>
  </si>
  <si>
    <t>PSV</t>
  </si>
  <si>
    <t>Práce a dodávky PSV</t>
  </si>
  <si>
    <t>711</t>
  </si>
  <si>
    <t>Izolace proti vodě, vlhkosti a plynům</t>
  </si>
  <si>
    <t>711111002</t>
  </si>
  <si>
    <t>Provedení izolace proti zemní vlhkosti vodorovné za studena lakem asfaltovým</t>
  </si>
  <si>
    <t>-2076133148</t>
  </si>
  <si>
    <t>https://podminky.urs.cz/item/CS_URS_2023_02/711111002</t>
  </si>
  <si>
    <t>"asfaltová penetrace"    P1</t>
  </si>
  <si>
    <t>22</t>
  </si>
  <si>
    <t>M</t>
  </si>
  <si>
    <t>11163150</t>
  </si>
  <si>
    <t>lak penetrační asfaltový</t>
  </si>
  <si>
    <t>32</t>
  </si>
  <si>
    <t>-2014250212</t>
  </si>
  <si>
    <t>27,584*0,00039 'Přepočtené koeficientem množství</t>
  </si>
  <si>
    <t>23</t>
  </si>
  <si>
    <t>998711101</t>
  </si>
  <si>
    <t>Přesun hmot tonážní pro izolace proti vodě, vlhkosti a plynům v objektech v do 6 m</t>
  </si>
  <si>
    <t>-98351194</t>
  </si>
  <si>
    <t>https://podminky.urs.cz/item/CS_URS_2023_02/998711101</t>
  </si>
  <si>
    <t>721</t>
  </si>
  <si>
    <t>Zdravotechnika - vnitřní kanalizace</t>
  </si>
  <si>
    <t>24</t>
  </si>
  <si>
    <t>721-01</t>
  </si>
  <si>
    <t>Zrušení a zaslepení podlahové vpusti</t>
  </si>
  <si>
    <t>kus</t>
  </si>
  <si>
    <t>1552975403</t>
  </si>
  <si>
    <t>751</t>
  </si>
  <si>
    <t>Vzduchotechnika</t>
  </si>
  <si>
    <t>25</t>
  </si>
  <si>
    <t>751510863</t>
  </si>
  <si>
    <t>Demontáž vzduchotechnického potrubí plechového čtyřhranného s přírubou do suti včetně zaslepení odpojené části</t>
  </si>
  <si>
    <t>544015217</t>
  </si>
  <si>
    <t>https://podminky.urs.cz/item/CS_URS_2023_02/751510863</t>
  </si>
  <si>
    <t>"124 archív" 3,50+29,0</t>
  </si>
  <si>
    <t>771</t>
  </si>
  <si>
    <t>Podlahy z dlaždic</t>
  </si>
  <si>
    <t>26</t>
  </si>
  <si>
    <t>771571810</t>
  </si>
  <si>
    <t>Demontáž podlah z dlaždic keramických kladených do malty</t>
  </si>
  <si>
    <t>-252502800</t>
  </si>
  <si>
    <t>https://podminky.urs.cz/item/CS_URS_2023_02/771571810</t>
  </si>
  <si>
    <t>"1.NP bourací práce"</t>
  </si>
  <si>
    <t>"124 archiv"   122,12</t>
  </si>
  <si>
    <t>776</t>
  </si>
  <si>
    <t>Podlahy povlakové</t>
  </si>
  <si>
    <t>777</t>
  </si>
  <si>
    <t>Podlahy lité</t>
  </si>
  <si>
    <t>27</t>
  </si>
  <si>
    <t>777111111</t>
  </si>
  <si>
    <t>Příprava podkladu před provedením litých podlah vysátí</t>
  </si>
  <si>
    <t>-1096513598</t>
  </si>
  <si>
    <t>https://podminky.urs.cz/item/CS_URS_2023_02/777111111</t>
  </si>
  <si>
    <t>28</t>
  </si>
  <si>
    <t>777131101</t>
  </si>
  <si>
    <t>Penetrační nátěr podlahy epoxidový na podklad suchý a vyzrálý</t>
  </si>
  <si>
    <t>568045704</t>
  </si>
  <si>
    <t>https://podminky.urs.cz/item/CS_URS_2023_02/777131101</t>
  </si>
  <si>
    <t>29</t>
  </si>
  <si>
    <t>777521105</t>
  </si>
  <si>
    <t>Krycí stěrka dekorativní polyuretanová, tloušťky přes 2 do 3 mm</t>
  </si>
  <si>
    <t>121054330</t>
  </si>
  <si>
    <t>https://podminky.urs.cz/item/CS_URS_2023_02/777521105</t>
  </si>
  <si>
    <t>"celý archív" P1+P2</t>
  </si>
  <si>
    <t>"vytažení na obvod stěnu a sloupy" (0,73+23,57+0,30+(0,30*2+0,50)*4)*0,20</t>
  </si>
  <si>
    <t>"vytažení na př stěnu" (4,30+0,20*2+0,50+0,50)*0,20</t>
  </si>
  <si>
    <t>"vytažení na vnitřní sloupy" (0,50+0,50+(0,87*2+0,50)*2+0,50*3*2)*0,20</t>
  </si>
  <si>
    <t>"rezerva opravy" 15,0</t>
  </si>
  <si>
    <t>30</t>
  </si>
  <si>
    <t>776421312</t>
  </si>
  <si>
    <t>Montáž lišt přechodových šroubovaných</t>
  </si>
  <si>
    <t>777072451</t>
  </si>
  <si>
    <t>https://podminky.urs.cz/item/CS_URS_2023_02/776421312</t>
  </si>
  <si>
    <t>"přechod na dlažbu" 23,57+0,30+5,050</t>
  </si>
  <si>
    <t>31</t>
  </si>
  <si>
    <t>59054100</t>
  </si>
  <si>
    <t>profil přechodový Al s pohyblivým ramenem 8x20mm</t>
  </si>
  <si>
    <t>935263950</t>
  </si>
  <si>
    <t>28,92*1,02 'Přepočtené koeficientem množství</t>
  </si>
  <si>
    <t>998777101</t>
  </si>
  <si>
    <t>Přesun hmot pro podlahy lité stanovený z hmotnosti přesunovaného materiálu vodorovná dopravní vzdálenost do 50 m v objektech výšky do 6 m</t>
  </si>
  <si>
    <t>-1082128055</t>
  </si>
  <si>
    <t>https://podminky.urs.cz/item/CS_URS_2023_02/998777101</t>
  </si>
  <si>
    <t>783</t>
  </si>
  <si>
    <t>Dokončovací práce - nátěry</t>
  </si>
  <si>
    <t>33</t>
  </si>
  <si>
    <t>783923161</t>
  </si>
  <si>
    <t>Penetrační akrylátový nátěr pórovitých betonových podlah</t>
  </si>
  <si>
    <t>-110686185</t>
  </si>
  <si>
    <t>https://podminky.urs.cz/item/CS_URS_2023_02/783923161</t>
  </si>
  <si>
    <t xml:space="preserve">   P1+P2*2</t>
  </si>
  <si>
    <t>34</t>
  </si>
  <si>
    <t>783947161</t>
  </si>
  <si>
    <t>Krycí dvojnásobný polyuretanový vodou ředitelný nátěr betonové podlahy</t>
  </si>
  <si>
    <t>238613541</t>
  </si>
  <si>
    <t>https://podminky.urs.cz/item/CS_URS_2023_02/783947161</t>
  </si>
  <si>
    <t>"1.NP - nový stav"</t>
  </si>
  <si>
    <t>P1+P2</t>
  </si>
  <si>
    <t>784</t>
  </si>
  <si>
    <t>Dokončovací práce - malby a tapety</t>
  </si>
  <si>
    <t>35</t>
  </si>
  <si>
    <t>784181101</t>
  </si>
  <si>
    <t>Základní akrylátová jednonásobná bezbarvá penetrace podkladu v místnostech v do 3,80 m</t>
  </si>
  <si>
    <t>683691898</t>
  </si>
  <si>
    <t>https://podminky.urs.cz/item/CS_URS_2023_02/784181101</t>
  </si>
  <si>
    <t>Stěny</t>
  </si>
  <si>
    <t>"stěna vnější" 5,50*3,00*5-"okna" 5,50*1,80*5 + "sloupy" (0,40*2+0,50)*3,00*4+(0,40+0,50)*3,00*2</t>
  </si>
  <si>
    <t>"stěny příčné" (4,30+0,20*2)*3,00+4,30*3,00</t>
  </si>
  <si>
    <t>"sloupy vnitřní" 0,50*4*3,00*4+(0,50*2+0,30)*3,00*2</t>
  </si>
  <si>
    <t>"opravy archív ostatní" 50</t>
  </si>
  <si>
    <t>Strop</t>
  </si>
  <si>
    <t>"124 archív"122,12+6,10*6,00</t>
  </si>
  <si>
    <t>"opravy archív ostatní" 80</t>
  </si>
  <si>
    <t>36</t>
  </si>
  <si>
    <t>784211101</t>
  </si>
  <si>
    <t>Dvojnásobné bílé malby ze směsí za mokra výborně oděruvzdorných v místnostech v do 3,80 m</t>
  </si>
  <si>
    <t>482421925</t>
  </si>
  <si>
    <t>https://podminky.urs.cz/item/CS_URS_2023_02/784211101</t>
  </si>
  <si>
    <t>VRN</t>
  </si>
  <si>
    <t>Vedlejší rozpočtové náklady</t>
  </si>
  <si>
    <t>0.10001</t>
  </si>
  <si>
    <t>Průzkumné, geodetické a projektové práce</t>
  </si>
  <si>
    <t>37</t>
  </si>
  <si>
    <t>0.10001.006</t>
  </si>
  <si>
    <t>Celková kompletace a koordinace dokumentace skutečného provedení (dále jen „DSkP“) ve 4 vyhotoveních (3x tisk + 1x dig. forma - PDF a zdrojový formát)</t>
  </si>
  <si>
    <t>soubor</t>
  </si>
  <si>
    <t>1024</t>
  </si>
  <si>
    <t>398748781</t>
  </si>
  <si>
    <t>P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</si>
  <si>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</si>
  <si>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0.20001</t>
  </si>
  <si>
    <t>Příprava staveniště</t>
  </si>
  <si>
    <t>38</t>
  </si>
  <si>
    <t>0.20001.002</t>
  </si>
  <si>
    <t>Přípojky vody, elektro a dalších IS nutných pro realizaci zakázky včetně měření spotřeby, přičemž spotřebu těchto energií v průběhu provádění prací hradí uchazeč.</t>
  </si>
  <si>
    <t>473200063</t>
  </si>
  <si>
    <t>Poznámka k položce:_x000D_
Připojení zařízení staveniště a vnitřních prostor včetně měření a úhrady spotřeby. Položka obsahuje i dokumentaci přípojek, ochranných opatření a případné přeložky nebo úpravy pro zřízení napojovacích bodů. Odevzdání v digitální i tištěné formě.</t>
  </si>
  <si>
    <t>0.30001</t>
  </si>
  <si>
    <t>Zařízení staveniště</t>
  </si>
  <si>
    <t>39</t>
  </si>
  <si>
    <t>0.30001.003</t>
  </si>
  <si>
    <t xml:space="preserve">Odvoz a likvidace odpadů vzniklých při plnění zakázky včetně poplatků ve smyslu platné legislativy (mimo stavební odpady obsažené v jednotlivých stavebních částech) včetně evidence množství a způsobu likvidace. </t>
  </si>
  <si>
    <t>248400567</t>
  </si>
  <si>
    <t>40</t>
  </si>
  <si>
    <t>0.30001.004</t>
  </si>
  <si>
    <t>Vyklizení a provedení celkového úklidu staveniště a likvidace všech zařízení používaných k plnění zakázky.</t>
  </si>
  <si>
    <t>-1258178885</t>
  </si>
  <si>
    <t>Poznámka k položce:_x000D_
Vyklizení staveniště a jeho úklid po dokončení, bude prováděno vždy po dokončení jednotlivých etap.</t>
  </si>
  <si>
    <t>0.60001</t>
  </si>
  <si>
    <t>Územní vlivy</t>
  </si>
  <si>
    <t>41</t>
  </si>
  <si>
    <t>0.60001.002</t>
  </si>
  <si>
    <t>Zajištění čistoty staveniště a zejména okolí, v případě potřeby zajištění čištění komunikací dotčených provozem zhotovitele, zejména výjezd a příjezd na staveniště a obslužné plochy</t>
  </si>
  <si>
    <t>2029219546</t>
  </si>
  <si>
    <t>Poznámka k položce:_x000D_
Pravidelný úklid staveniště a přístupových a příjezdových tras.</t>
  </si>
  <si>
    <t>0.70001</t>
  </si>
  <si>
    <t>Provozní vlivy</t>
  </si>
  <si>
    <t>42</t>
  </si>
  <si>
    <t>0.70001.001</t>
  </si>
  <si>
    <t>Ztížené výrobní podmínky související s umístěním stavby a provozními omezeními z důvodu zajištění provozu investora.</t>
  </si>
  <si>
    <t>1239336602</t>
  </si>
  <si>
    <t>Poznámka k položce:_x000D_
Omezení prací v době mimořádných situací - akutní operační výkony, nepřekonatelné negativní vlivy v průběhu stavebních prací, atd…</t>
  </si>
  <si>
    <t>43</t>
  </si>
  <si>
    <t>0.70001.003</t>
  </si>
  <si>
    <t>Provizorní příčky v rámci stavby k oddělení prostor stavby od provozu archívu</t>
  </si>
  <si>
    <t>213627657</t>
  </si>
  <si>
    <t>Oddělení od prostor archívu</t>
  </si>
  <si>
    <t>(30+4*2)*3,50</t>
  </si>
  <si>
    <t>44</t>
  </si>
  <si>
    <t>0.70001.004</t>
  </si>
  <si>
    <t>Ochrana stávajících podlah geotextílií a PVC fólií proti poškození při provádění prací ve vnitřních prostorech</t>
  </si>
  <si>
    <t>-1645592208</t>
  </si>
  <si>
    <t>"Podlahy pod proviz příčkou" (30+2*4)*1,0</t>
  </si>
  <si>
    <t>"Transportní cesta" 50*2,0</t>
  </si>
  <si>
    <t>"Rezerva" 30</t>
  </si>
  <si>
    <t>45</t>
  </si>
  <si>
    <t>0.70001.005</t>
  </si>
  <si>
    <t>Ochrana stávajících konstrukcí geotextílií a PVC fólií při provádění prací ve vnitřních prostorech</t>
  </si>
  <si>
    <t>-335887274</t>
  </si>
  <si>
    <t>"Ochrana regálů podél transportní cesty" 150</t>
  </si>
  <si>
    <t>0.90001</t>
  </si>
  <si>
    <t>Ostatní náklady stavby</t>
  </si>
  <si>
    <t>46</t>
  </si>
  <si>
    <t>0.90001.001</t>
  </si>
  <si>
    <t>Průběžná fotodokumentace z průběhu provádění zakázky (digitální forma) v počtu min. 40 ks fotek měsíčně. Soubory fotodokumentace řazené po datech jejich provedení.</t>
  </si>
  <si>
    <t>1872761341</t>
  </si>
  <si>
    <t>Poznámka k položce:_x000D_
Řazení fotodokumentace do adresářů po jednotlivých datech s popisem zachycených stavů stavby.</t>
  </si>
  <si>
    <t>47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</si>
  <si>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</si>
  <si>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o likvidaci odpadů v souladu s platnou legislativou atd.);</t>
  </si>
  <si>
    <t>-1153752801</t>
  </si>
  <si>
    <t>Poznámka k položce:_x000D_
Doklady pro kolaudaci stavby, předávané po dokončených etapác, odevzdání v digitální i tištěné formě.</t>
  </si>
  <si>
    <t>SEZNAM FIGUR</t>
  </si>
  <si>
    <t>Výměra</t>
  </si>
  <si>
    <t xml:space="preserve"> D1.01.100</t>
  </si>
  <si>
    <t>Použití figury:</t>
  </si>
  <si>
    <t>P01</t>
  </si>
  <si>
    <t>P02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</si>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</sst>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49" fontId="44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361315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86</xdr:row>
      <xdr:rowOff>0</xdr:rowOff>
    </xdr:from>
    <xdr:to>
      <xdr:col>9</xdr:col>
      <xdr:colOff>1214120</xdr:colOff>
      <xdr:row>90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997013151" TargetMode="External"/><Relationship Id="rId18" Type="http://schemas.openxmlformats.org/officeDocument/2006/relationships/hyperlink" Target="https://podminky.urs.cz/item/CS_URS_2023_02/997013867" TargetMode="External"/><Relationship Id="rId26" Type="http://schemas.openxmlformats.org/officeDocument/2006/relationships/hyperlink" Target="https://podminky.urs.cz/item/CS_URS_2023_02/777521105" TargetMode="External"/><Relationship Id="rId3" Type="http://schemas.openxmlformats.org/officeDocument/2006/relationships/hyperlink" Target="https://podminky.urs.cz/item/CS_URS_2023_02/631312131" TargetMode="External"/><Relationship Id="rId21" Type="http://schemas.openxmlformats.org/officeDocument/2006/relationships/hyperlink" Target="https://podminky.urs.cz/item/CS_URS_2023_02/998711101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634112115" TargetMode="External"/><Relationship Id="rId12" Type="http://schemas.openxmlformats.org/officeDocument/2006/relationships/hyperlink" Target="https://podminky.urs.cz/item/CS_URS_2023_02/977312113" TargetMode="External"/><Relationship Id="rId17" Type="http://schemas.openxmlformats.org/officeDocument/2006/relationships/hyperlink" Target="https://podminky.urs.cz/item/CS_URS_2023_02/997013862" TargetMode="External"/><Relationship Id="rId25" Type="http://schemas.openxmlformats.org/officeDocument/2006/relationships/hyperlink" Target="https://podminky.urs.cz/item/CS_URS_2023_02/777131101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podminky.urs.cz/item/CS_URS_2023_02/631311131" TargetMode="External"/><Relationship Id="rId16" Type="http://schemas.openxmlformats.org/officeDocument/2006/relationships/hyperlink" Target="https://podminky.urs.cz/item/CS_URS_2023_02/997013631" TargetMode="External"/><Relationship Id="rId20" Type="http://schemas.openxmlformats.org/officeDocument/2006/relationships/hyperlink" Target="https://podminky.urs.cz/item/CS_URS_2023_02/711111002" TargetMode="External"/><Relationship Id="rId29" Type="http://schemas.openxmlformats.org/officeDocument/2006/relationships/hyperlink" Target="https://podminky.urs.cz/item/CS_URS_2023_02/783923161" TargetMode="External"/><Relationship Id="rId1" Type="http://schemas.openxmlformats.org/officeDocument/2006/relationships/hyperlink" Target="https://podminky.urs.cz/item/CS_URS_2023_02/611325417" TargetMode="External"/><Relationship Id="rId6" Type="http://schemas.openxmlformats.org/officeDocument/2006/relationships/hyperlink" Target="https://podminky.urs.cz/item/CS_URS_2023_02/632453422" TargetMode="External"/><Relationship Id="rId11" Type="http://schemas.openxmlformats.org/officeDocument/2006/relationships/hyperlink" Target="https://podminky.urs.cz/item/CS_URS_2023_02/965046111" TargetMode="External"/><Relationship Id="rId24" Type="http://schemas.openxmlformats.org/officeDocument/2006/relationships/hyperlink" Target="https://podminky.urs.cz/item/CS_URS_2023_02/777111111" TargetMode="External"/><Relationship Id="rId32" Type="http://schemas.openxmlformats.org/officeDocument/2006/relationships/hyperlink" Target="https://podminky.urs.cz/item/CS_URS_2023_02/784211101" TargetMode="External"/><Relationship Id="rId5" Type="http://schemas.openxmlformats.org/officeDocument/2006/relationships/hyperlink" Target="https://podminky.urs.cz/item/CS_URS_2023_02/632450124" TargetMode="External"/><Relationship Id="rId15" Type="http://schemas.openxmlformats.org/officeDocument/2006/relationships/hyperlink" Target="https://podminky.urs.cz/item/CS_URS_2023_02/997013509" TargetMode="External"/><Relationship Id="rId23" Type="http://schemas.openxmlformats.org/officeDocument/2006/relationships/hyperlink" Target="https://podminky.urs.cz/item/CS_URS_2023_02/771571810" TargetMode="External"/><Relationship Id="rId28" Type="http://schemas.openxmlformats.org/officeDocument/2006/relationships/hyperlink" Target="https://podminky.urs.cz/item/CS_URS_2023_02/998777101" TargetMode="External"/><Relationship Id="rId10" Type="http://schemas.openxmlformats.org/officeDocument/2006/relationships/hyperlink" Target="https://podminky.urs.cz/item/CS_URS_2023_02/965042241" TargetMode="External"/><Relationship Id="rId19" Type="http://schemas.openxmlformats.org/officeDocument/2006/relationships/hyperlink" Target="https://podminky.urs.cz/item/CS_URS_2023_02/998011001" TargetMode="External"/><Relationship Id="rId31" Type="http://schemas.openxmlformats.org/officeDocument/2006/relationships/hyperlink" Target="https://podminky.urs.cz/item/CS_URS_2023_02/784181101" TargetMode="External"/><Relationship Id="rId4" Type="http://schemas.openxmlformats.org/officeDocument/2006/relationships/hyperlink" Target="https://podminky.urs.cz/item/CS_URS_2023_02/631362021" TargetMode="External"/><Relationship Id="rId9" Type="http://schemas.openxmlformats.org/officeDocument/2006/relationships/hyperlink" Target="https://podminky.urs.cz/item/CS_URS_2023_02/953321111" TargetMode="External"/><Relationship Id="rId14" Type="http://schemas.openxmlformats.org/officeDocument/2006/relationships/hyperlink" Target="https://podminky.urs.cz/item/CS_URS_2023_02/997013501" TargetMode="External"/><Relationship Id="rId22" Type="http://schemas.openxmlformats.org/officeDocument/2006/relationships/hyperlink" Target="https://podminky.urs.cz/item/CS_URS_2023_02/751510863" TargetMode="External"/><Relationship Id="rId27" Type="http://schemas.openxmlformats.org/officeDocument/2006/relationships/hyperlink" Target="https://podminky.urs.cz/item/CS_URS_2023_02/776421312" TargetMode="External"/><Relationship Id="rId30" Type="http://schemas.openxmlformats.org/officeDocument/2006/relationships/hyperlink" Target="https://podminky.urs.cz/item/CS_URS_2023_02/783947161" TargetMode="External"/><Relationship Id="rId8" Type="http://schemas.openxmlformats.org/officeDocument/2006/relationships/hyperlink" Target="https://podminky.urs.cz/item/CS_URS_2023_02/9529012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A10" sqref="AA10"/>
    </sheetView>
  </sheetViews>
  <sheetFormatPr defaultRowHeight="16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R5" s="20"/>
      <c r="BE5" s="26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9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R6" s="20"/>
      <c r="BE6" s="26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65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65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65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265"/>
      <c r="BS10" s="17" t="s">
        <v>6</v>
      </c>
    </row>
    <row r="11" spans="1:74" ht="18.399999999999999" customHeight="1">
      <c r="B11" s="20"/>
      <c r="E11" s="25" t="s">
        <v>33</v>
      </c>
      <c r="AK11" s="27" t="s">
        <v>34</v>
      </c>
      <c r="AN11" s="25" t="s">
        <v>35</v>
      </c>
      <c r="AR11" s="20"/>
      <c r="BE11" s="265"/>
      <c r="BS11" s="17" t="s">
        <v>6</v>
      </c>
    </row>
    <row r="12" spans="1:74" ht="6.95" customHeight="1">
      <c r="B12" s="20"/>
      <c r="AR12" s="20"/>
      <c r="BE12" s="265"/>
      <c r="BS12" s="17" t="s">
        <v>6</v>
      </c>
    </row>
    <row r="13" spans="1:74" ht="12" customHeight="1">
      <c r="B13" s="20"/>
      <c r="D13" s="27" t="s">
        <v>36</v>
      </c>
      <c r="AK13" s="27" t="s">
        <v>31</v>
      </c>
      <c r="AN13" s="30" t="s">
        <v>37</v>
      </c>
      <c r="AR13" s="20"/>
      <c r="BE13" s="265"/>
      <c r="BS13" s="17" t="s">
        <v>6</v>
      </c>
    </row>
    <row r="14" spans="1:74" ht="12.75">
      <c r="B14" s="20"/>
      <c r="E14" s="270" t="s">
        <v>37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" t="s">
        <v>34</v>
      </c>
      <c r="AN14" s="30" t="s">
        <v>37</v>
      </c>
      <c r="AR14" s="20"/>
      <c r="BE14" s="265"/>
      <c r="BS14" s="17" t="s">
        <v>6</v>
      </c>
    </row>
    <row r="15" spans="1:74" ht="6.95" customHeight="1">
      <c r="B15" s="20"/>
      <c r="AR15" s="20"/>
      <c r="BE15" s="265"/>
      <c r="BS15" s="17" t="s">
        <v>4</v>
      </c>
    </row>
    <row r="16" spans="1:74" ht="12" customHeight="1">
      <c r="B16" s="20"/>
      <c r="D16" s="27" t="s">
        <v>38</v>
      </c>
      <c r="AK16" s="27" t="s">
        <v>31</v>
      </c>
      <c r="AN16" s="25" t="s">
        <v>39</v>
      </c>
      <c r="AR16" s="20"/>
      <c r="BE16" s="265"/>
      <c r="BS16" s="17" t="s">
        <v>4</v>
      </c>
    </row>
    <row r="17" spans="2:71" ht="18.399999999999999" customHeight="1">
      <c r="B17" s="20"/>
      <c r="E17" s="25" t="s">
        <v>40</v>
      </c>
      <c r="AK17" s="27" t="s">
        <v>34</v>
      </c>
      <c r="AN17" s="25" t="s">
        <v>41</v>
      </c>
      <c r="AR17" s="20"/>
      <c r="BE17" s="265"/>
      <c r="BS17" s="17" t="s">
        <v>42</v>
      </c>
    </row>
    <row r="18" spans="2:71" ht="6.95" customHeight="1">
      <c r="B18" s="20"/>
      <c r="AR18" s="20"/>
      <c r="BE18" s="265"/>
      <c r="BS18" s="17" t="s">
        <v>6</v>
      </c>
    </row>
    <row r="19" spans="2:71" ht="12" customHeight="1">
      <c r="B19" s="20"/>
      <c r="D19" s="27" t="s">
        <v>43</v>
      </c>
      <c r="AK19" s="27" t="s">
        <v>31</v>
      </c>
      <c r="AN19" s="25" t="s">
        <v>44</v>
      </c>
      <c r="AR19" s="20"/>
      <c r="BE19" s="265"/>
      <c r="BS19" s="17" t="s">
        <v>6</v>
      </c>
    </row>
    <row r="20" spans="2:71" ht="18.399999999999999" customHeight="1">
      <c r="B20" s="20"/>
      <c r="E20" s="25" t="s">
        <v>45</v>
      </c>
      <c r="AK20" s="27" t="s">
        <v>34</v>
      </c>
      <c r="AN20" s="25" t="s">
        <v>44</v>
      </c>
      <c r="AR20" s="20"/>
      <c r="BE20" s="265"/>
      <c r="BS20" s="17" t="s">
        <v>4</v>
      </c>
    </row>
    <row r="21" spans="2:71" ht="6.95" customHeight="1">
      <c r="B21" s="20"/>
      <c r="AR21" s="20"/>
      <c r="BE21" s="265"/>
    </row>
    <row r="22" spans="2:71" ht="12" customHeight="1">
      <c r="B22" s="20"/>
      <c r="D22" s="27" t="s">
        <v>46</v>
      </c>
      <c r="AR22" s="20"/>
      <c r="BE22" s="265"/>
    </row>
    <row r="23" spans="2:71" ht="47.25" customHeight="1">
      <c r="B23" s="20"/>
      <c r="E23" s="272" t="s">
        <v>47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R23" s="20"/>
      <c r="BE23" s="265"/>
    </row>
    <row r="24" spans="2:71" ht="6.95" customHeight="1">
      <c r="B24" s="20"/>
      <c r="AR24" s="20"/>
      <c r="BE24" s="265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65"/>
    </row>
    <row r="26" spans="2:71" s="1" customFormat="1" ht="25.9" customHeight="1">
      <c r="B26" s="33"/>
      <c r="D26" s="34" t="s">
        <v>48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3">
        <f>ROUND(AG54,2)</f>
        <v>0</v>
      </c>
      <c r="AL26" s="274"/>
      <c r="AM26" s="274"/>
      <c r="AN26" s="274"/>
      <c r="AO26" s="274"/>
      <c r="AR26" s="33"/>
      <c r="BE26" s="265"/>
    </row>
    <row r="27" spans="2:71" s="1" customFormat="1" ht="6.95" customHeight="1">
      <c r="B27" s="33"/>
      <c r="AR27" s="33"/>
      <c r="BE27" s="265"/>
    </row>
    <row r="28" spans="2:71" s="1" customFormat="1" ht="12.75">
      <c r="B28" s="33"/>
      <c r="L28" s="275" t="s">
        <v>49</v>
      </c>
      <c r="M28" s="275"/>
      <c r="N28" s="275"/>
      <c r="O28" s="275"/>
      <c r="P28" s="275"/>
      <c r="W28" s="275" t="s">
        <v>50</v>
      </c>
      <c r="X28" s="275"/>
      <c r="Y28" s="275"/>
      <c r="Z28" s="275"/>
      <c r="AA28" s="275"/>
      <c r="AB28" s="275"/>
      <c r="AC28" s="275"/>
      <c r="AD28" s="275"/>
      <c r="AE28" s="275"/>
      <c r="AK28" s="275" t="s">
        <v>51</v>
      </c>
      <c r="AL28" s="275"/>
      <c r="AM28" s="275"/>
      <c r="AN28" s="275"/>
      <c r="AO28" s="275"/>
      <c r="AR28" s="33"/>
      <c r="BE28" s="265"/>
    </row>
    <row r="29" spans="2:71" s="2" customFormat="1" ht="14.45" customHeight="1">
      <c r="B29" s="37"/>
      <c r="D29" s="27" t="s">
        <v>52</v>
      </c>
      <c r="F29" s="27" t="s">
        <v>53</v>
      </c>
      <c r="L29" s="278">
        <v>0.21</v>
      </c>
      <c r="M29" s="277"/>
      <c r="N29" s="277"/>
      <c r="O29" s="277"/>
      <c r="P29" s="277"/>
      <c r="W29" s="276">
        <f>ROUND(AZ54, 2)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ROUND(AV54, 2)</f>
        <v>0</v>
      </c>
      <c r="AL29" s="277"/>
      <c r="AM29" s="277"/>
      <c r="AN29" s="277"/>
      <c r="AO29" s="277"/>
      <c r="AR29" s="37"/>
      <c r="BE29" s="266"/>
    </row>
    <row r="30" spans="2:71" s="2" customFormat="1" ht="14.45" customHeight="1">
      <c r="B30" s="37"/>
      <c r="F30" s="27" t="s">
        <v>54</v>
      </c>
      <c r="L30" s="278">
        <v>0.15</v>
      </c>
      <c r="M30" s="277"/>
      <c r="N30" s="277"/>
      <c r="O30" s="277"/>
      <c r="P30" s="277"/>
      <c r="W30" s="276">
        <f>ROUND(BA54,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ROUND(AW54, 2)</f>
        <v>0</v>
      </c>
      <c r="AL30" s="277"/>
      <c r="AM30" s="277"/>
      <c r="AN30" s="277"/>
      <c r="AO30" s="277"/>
      <c r="AR30" s="37"/>
      <c r="BE30" s="266"/>
    </row>
    <row r="31" spans="2:71" s="2" customFormat="1" ht="14.45" hidden="1" customHeight="1">
      <c r="B31" s="37"/>
      <c r="F31" s="27" t="s">
        <v>55</v>
      </c>
      <c r="L31" s="278">
        <v>0.21</v>
      </c>
      <c r="M31" s="277"/>
      <c r="N31" s="277"/>
      <c r="O31" s="277"/>
      <c r="P31" s="277"/>
      <c r="W31" s="276">
        <f>ROUND(BB54,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7"/>
      <c r="BE31" s="266"/>
    </row>
    <row r="32" spans="2:71" s="2" customFormat="1" ht="14.45" hidden="1" customHeight="1">
      <c r="B32" s="37"/>
      <c r="F32" s="27" t="s">
        <v>56</v>
      </c>
      <c r="L32" s="278">
        <v>0.15</v>
      </c>
      <c r="M32" s="277"/>
      <c r="N32" s="277"/>
      <c r="O32" s="277"/>
      <c r="P32" s="277"/>
      <c r="W32" s="276">
        <f>ROUND(BC54,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7"/>
      <c r="BE32" s="266"/>
    </row>
    <row r="33" spans="2:44" s="2" customFormat="1" ht="14.45" hidden="1" customHeight="1">
      <c r="B33" s="37"/>
      <c r="F33" s="27" t="s">
        <v>57</v>
      </c>
      <c r="L33" s="278">
        <v>0</v>
      </c>
      <c r="M33" s="277"/>
      <c r="N33" s="277"/>
      <c r="O33" s="277"/>
      <c r="P33" s="277"/>
      <c r="W33" s="276">
        <f>ROUND(BD54,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59</v>
      </c>
      <c r="U35" s="40"/>
      <c r="V35" s="40"/>
      <c r="W35" s="40"/>
      <c r="X35" s="279" t="s">
        <v>60</v>
      </c>
      <c r="Y35" s="280"/>
      <c r="Z35" s="280"/>
      <c r="AA35" s="280"/>
      <c r="AB35" s="280"/>
      <c r="AC35" s="40"/>
      <c r="AD35" s="40"/>
      <c r="AE35" s="40"/>
      <c r="AF35" s="40"/>
      <c r="AG35" s="40"/>
      <c r="AH35" s="40"/>
      <c r="AI35" s="40"/>
      <c r="AJ35" s="40"/>
      <c r="AK35" s="281">
        <f>SUM(AK26:AK33)</f>
        <v>0</v>
      </c>
      <c r="AL35" s="280"/>
      <c r="AM35" s="280"/>
      <c r="AN35" s="280"/>
      <c r="AO35" s="282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1" t="s">
        <v>61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2325_DVZb</v>
      </c>
      <c r="AR44" s="46"/>
    </row>
    <row r="45" spans="2:44" s="4" customFormat="1" ht="36.950000000000003" customHeight="1">
      <c r="B45" s="47"/>
      <c r="C45" s="48" t="s">
        <v>16</v>
      </c>
      <c r="L45" s="283" t="str">
        <f>K6</f>
        <v>NemCL - INSTALACE REGÁLOVÉHO SYSTÉMU</v>
      </c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Česká Lípa</v>
      </c>
      <c r="AI47" s="27" t="s">
        <v>24</v>
      </c>
      <c r="AM47" s="285" t="str">
        <f>IF(AN8= "","",AN8)</f>
        <v>15. 10. 2023</v>
      </c>
      <c r="AN47" s="285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7" t="s">
        <v>30</v>
      </c>
      <c r="L49" s="3" t="str">
        <f>IF(E11= "","",E11)</f>
        <v>Nemocnice s poliklinikou Česká Lípa,a.s.</v>
      </c>
      <c r="AI49" s="27" t="s">
        <v>38</v>
      </c>
      <c r="AM49" s="286" t="str">
        <f>IF(E17="","",E17)</f>
        <v>STORING spol. s r.o.</v>
      </c>
      <c r="AN49" s="287"/>
      <c r="AO49" s="287"/>
      <c r="AP49" s="287"/>
      <c r="AR49" s="33"/>
      <c r="AS49" s="288" t="s">
        <v>62</v>
      </c>
      <c r="AT49" s="28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7" t="s">
        <v>36</v>
      </c>
      <c r="L50" s="3" t="str">
        <f>IF(E14= "Vyplň údaj","",E14)</f>
        <v/>
      </c>
      <c r="AI50" s="27" t="s">
        <v>43</v>
      </c>
      <c r="AM50" s="286" t="str">
        <f>IF(E20="","",E20)</f>
        <v>Zuzana Morávková</v>
      </c>
      <c r="AN50" s="287"/>
      <c r="AO50" s="287"/>
      <c r="AP50" s="287"/>
      <c r="AR50" s="33"/>
      <c r="AS50" s="290"/>
      <c r="AT50" s="291"/>
      <c r="BD50" s="54"/>
    </row>
    <row r="51" spans="1:91" s="1" customFormat="1" ht="10.9" customHeight="1">
      <c r="B51" s="33"/>
      <c r="AR51" s="33"/>
      <c r="AS51" s="290"/>
      <c r="AT51" s="291"/>
      <c r="BD51" s="54"/>
    </row>
    <row r="52" spans="1:91" s="1" customFormat="1" ht="29.25" customHeight="1">
      <c r="B52" s="33"/>
      <c r="C52" s="292" t="s">
        <v>63</v>
      </c>
      <c r="D52" s="293"/>
      <c r="E52" s="293"/>
      <c r="F52" s="293"/>
      <c r="G52" s="293"/>
      <c r="H52" s="55"/>
      <c r="I52" s="294" t="s">
        <v>64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5" t="s">
        <v>65</v>
      </c>
      <c r="AH52" s="293"/>
      <c r="AI52" s="293"/>
      <c r="AJ52" s="293"/>
      <c r="AK52" s="293"/>
      <c r="AL52" s="293"/>
      <c r="AM52" s="293"/>
      <c r="AN52" s="294" t="s">
        <v>66</v>
      </c>
      <c r="AO52" s="293"/>
      <c r="AP52" s="293"/>
      <c r="AQ52" s="56" t="s">
        <v>67</v>
      </c>
      <c r="AR52" s="33"/>
      <c r="AS52" s="57" t="s">
        <v>68</v>
      </c>
      <c r="AT52" s="58" t="s">
        <v>69</v>
      </c>
      <c r="AU52" s="58" t="s">
        <v>70</v>
      </c>
      <c r="AV52" s="58" t="s">
        <v>71</v>
      </c>
      <c r="AW52" s="58" t="s">
        <v>72</v>
      </c>
      <c r="AX52" s="58" t="s">
        <v>73</v>
      </c>
      <c r="AY52" s="58" t="s">
        <v>74</v>
      </c>
      <c r="AZ52" s="58" t="s">
        <v>75</v>
      </c>
      <c r="BA52" s="58" t="s">
        <v>76</v>
      </c>
      <c r="BB52" s="58" t="s">
        <v>77</v>
      </c>
      <c r="BC52" s="58" t="s">
        <v>78</v>
      </c>
      <c r="BD52" s="59" t="s">
        <v>79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80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9">
        <f>ROUND(AG55,2)</f>
        <v>0</v>
      </c>
      <c r="AH54" s="299"/>
      <c r="AI54" s="299"/>
      <c r="AJ54" s="299"/>
      <c r="AK54" s="299"/>
      <c r="AL54" s="299"/>
      <c r="AM54" s="299"/>
      <c r="AN54" s="300">
        <f>SUM(AG54,AT54)</f>
        <v>0</v>
      </c>
      <c r="AO54" s="300"/>
      <c r="AP54" s="300"/>
      <c r="AQ54" s="65" t="s">
        <v>44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81</v>
      </c>
      <c r="BT54" s="70" t="s">
        <v>82</v>
      </c>
      <c r="BU54" s="71" t="s">
        <v>83</v>
      </c>
      <c r="BV54" s="70" t="s">
        <v>84</v>
      </c>
      <c r="BW54" s="70" t="s">
        <v>5</v>
      </c>
      <c r="BX54" s="70" t="s">
        <v>85</v>
      </c>
      <c r="CL54" s="70" t="s">
        <v>19</v>
      </c>
    </row>
    <row r="55" spans="1:91" s="6" customFormat="1" ht="24.75" customHeight="1">
      <c r="A55" s="72" t="s">
        <v>86</v>
      </c>
      <c r="B55" s="73"/>
      <c r="C55" s="74"/>
      <c r="D55" s="298" t="s">
        <v>87</v>
      </c>
      <c r="E55" s="298"/>
      <c r="F55" s="298"/>
      <c r="G55" s="298"/>
      <c r="H55" s="298"/>
      <c r="I55" s="75"/>
      <c r="J55" s="298" t="s">
        <v>88</v>
      </c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6">
        <f>'D1.01.100 - Architektonic...'!J30</f>
        <v>0</v>
      </c>
      <c r="AH55" s="297"/>
      <c r="AI55" s="297"/>
      <c r="AJ55" s="297"/>
      <c r="AK55" s="297"/>
      <c r="AL55" s="297"/>
      <c r="AM55" s="297"/>
      <c r="AN55" s="296">
        <f>SUM(AG55,AT55)</f>
        <v>0</v>
      </c>
      <c r="AO55" s="297"/>
      <c r="AP55" s="297"/>
      <c r="AQ55" s="76" t="s">
        <v>89</v>
      </c>
      <c r="AR55" s="73"/>
      <c r="AS55" s="77">
        <v>0</v>
      </c>
      <c r="AT55" s="78">
        <f>ROUND(SUM(AV55:AW55),2)</f>
        <v>0</v>
      </c>
      <c r="AU55" s="79">
        <f>'D1.01.100 - Architektonic...'!P100</f>
        <v>0</v>
      </c>
      <c r="AV55" s="78">
        <f>'D1.01.100 - Architektonic...'!J33</f>
        <v>0</v>
      </c>
      <c r="AW55" s="78">
        <f>'D1.01.100 - Architektonic...'!J34</f>
        <v>0</v>
      </c>
      <c r="AX55" s="78">
        <f>'D1.01.100 - Architektonic...'!J35</f>
        <v>0</v>
      </c>
      <c r="AY55" s="78">
        <f>'D1.01.100 - Architektonic...'!J36</f>
        <v>0</v>
      </c>
      <c r="AZ55" s="78">
        <f>'D1.01.100 - Architektonic...'!F33</f>
        <v>0</v>
      </c>
      <c r="BA55" s="78">
        <f>'D1.01.100 - Architektonic...'!F34</f>
        <v>0</v>
      </c>
      <c r="BB55" s="78">
        <f>'D1.01.100 - Architektonic...'!F35</f>
        <v>0</v>
      </c>
      <c r="BC55" s="78">
        <f>'D1.01.100 - Architektonic...'!F36</f>
        <v>0</v>
      </c>
      <c r="BD55" s="80">
        <f>'D1.01.100 - Architektonic...'!F37</f>
        <v>0</v>
      </c>
      <c r="BT55" s="81" t="s">
        <v>90</v>
      </c>
      <c r="BV55" s="81" t="s">
        <v>84</v>
      </c>
      <c r="BW55" s="81" t="s">
        <v>91</v>
      </c>
      <c r="BX55" s="81" t="s">
        <v>5</v>
      </c>
      <c r="CL55" s="81" t="s">
        <v>44</v>
      </c>
      <c r="CM55" s="81" t="s">
        <v>92</v>
      </c>
    </row>
    <row r="56" spans="1:91" s="1" customFormat="1" ht="30" customHeight="1">
      <c r="B56" s="33"/>
      <c r="AR56" s="33"/>
    </row>
    <row r="57" spans="1:91" s="1" customFormat="1" ht="6.95" customHeigh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</row>
  </sheetData>
  <sheetProtection algorithmName="SHA-512" hashValue="tO8CtwpaMHGRfPPwbKiV4hEFcjea3bs8TmwNVWvrsrKkNel2+V92rcPnXS2/AzTCI3DQFjRVimvMdyKSiQFPgg==" saltValue="C2hTDk9yoOwOSRM2iM8oDPykI9TmCoE11mAL1e5ZsbKFrxgU2xhKg0odYtkNQY746jWswGdywlmBcDMdZbhNo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1.01.100 - Architektonic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5"/>
  <sheetViews>
    <sheetView showGridLines="0" workbookViewId="0">
      <selection activeCell="AA10" sqref="AA10"/>
    </sheetView>
  </sheetViews>
  <sheetFormatPr defaultRowHeight="16.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7" t="s">
        <v>91</v>
      </c>
      <c r="AZ2" s="82" t="s">
        <v>93</v>
      </c>
      <c r="BA2" s="82" t="s">
        <v>94</v>
      </c>
      <c r="BB2" s="82" t="s">
        <v>95</v>
      </c>
      <c r="BC2" s="82" t="s">
        <v>96</v>
      </c>
      <c r="BD2" s="82" t="s">
        <v>92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92</v>
      </c>
      <c r="AZ3" s="82" t="s">
        <v>97</v>
      </c>
      <c r="BA3" s="82" t="s">
        <v>98</v>
      </c>
      <c r="BB3" s="82" t="s">
        <v>95</v>
      </c>
      <c r="BC3" s="82" t="s">
        <v>99</v>
      </c>
      <c r="BD3" s="82" t="s">
        <v>92</v>
      </c>
    </row>
    <row r="4" spans="2:56" ht="24.95" customHeight="1">
      <c r="B4" s="20"/>
      <c r="D4" s="21" t="s">
        <v>100</v>
      </c>
      <c r="L4" s="20"/>
      <c r="M4" s="83" t="s">
        <v>10</v>
      </c>
      <c r="AT4" s="17" t="s">
        <v>4</v>
      </c>
      <c r="AZ4" s="82" t="s">
        <v>101</v>
      </c>
      <c r="BA4" s="82" t="s">
        <v>102</v>
      </c>
      <c r="BB4" s="82" t="s">
        <v>95</v>
      </c>
      <c r="BC4" s="82" t="s">
        <v>103</v>
      </c>
      <c r="BD4" s="82" t="s">
        <v>92</v>
      </c>
    </row>
    <row r="5" spans="2:56" ht="6.95" customHeight="1">
      <c r="B5" s="20"/>
      <c r="L5" s="20"/>
      <c r="AZ5" s="82" t="s">
        <v>104</v>
      </c>
      <c r="BA5" s="82" t="s">
        <v>105</v>
      </c>
      <c r="BB5" s="82" t="s">
        <v>95</v>
      </c>
      <c r="BC5" s="82" t="s">
        <v>106</v>
      </c>
      <c r="BD5" s="82" t="s">
        <v>92</v>
      </c>
    </row>
    <row r="6" spans="2:56" ht="12" customHeight="1">
      <c r="B6" s="20"/>
      <c r="D6" s="27" t="s">
        <v>16</v>
      </c>
      <c r="L6" s="20"/>
      <c r="AZ6" s="82" t="s">
        <v>107</v>
      </c>
      <c r="BA6" s="82" t="s">
        <v>108</v>
      </c>
      <c r="BB6" s="82" t="s">
        <v>44</v>
      </c>
      <c r="BC6" s="82" t="s">
        <v>109</v>
      </c>
      <c r="BD6" s="82" t="s">
        <v>92</v>
      </c>
    </row>
    <row r="7" spans="2:56" ht="16.5" customHeight="1">
      <c r="B7" s="20"/>
      <c r="E7" s="301" t="str">
        <f>'Rekapitulace stavby'!K6</f>
        <v>NemCL - INSTALACE REGÁLOVÉHO SYSTÉMU</v>
      </c>
      <c r="F7" s="302"/>
      <c r="G7" s="302"/>
      <c r="H7" s="302"/>
      <c r="L7" s="20"/>
    </row>
    <row r="8" spans="2:56" s="1" customFormat="1" ht="12" customHeight="1">
      <c r="B8" s="33"/>
      <c r="D8" s="27" t="s">
        <v>110</v>
      </c>
      <c r="L8" s="33"/>
    </row>
    <row r="9" spans="2:56" s="1" customFormat="1" ht="16.5" customHeight="1">
      <c r="B9" s="33"/>
      <c r="E9" s="283" t="s">
        <v>111</v>
      </c>
      <c r="F9" s="303"/>
      <c r="G9" s="303"/>
      <c r="H9" s="303"/>
      <c r="L9" s="33"/>
    </row>
    <row r="10" spans="2:56" s="1" customFormat="1" ht="11.25">
      <c r="B10" s="33"/>
      <c r="L10" s="33"/>
    </row>
    <row r="11" spans="2:56" s="1" customFormat="1" ht="12" customHeight="1">
      <c r="B11" s="33"/>
      <c r="D11" s="27" t="s">
        <v>18</v>
      </c>
      <c r="F11" s="25" t="s">
        <v>44</v>
      </c>
      <c r="I11" s="27" t="s">
        <v>20</v>
      </c>
      <c r="J11" s="25" t="s">
        <v>44</v>
      </c>
      <c r="L11" s="33"/>
    </row>
    <row r="12" spans="2:56" s="1" customFormat="1" ht="12" customHeight="1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15. 10. 2023</v>
      </c>
      <c r="L12" s="33"/>
    </row>
    <row r="13" spans="2:56" s="1" customFormat="1" ht="10.9" customHeight="1">
      <c r="B13" s="33"/>
      <c r="L13" s="33"/>
    </row>
    <row r="14" spans="2:5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5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5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04" t="str">
        <f>'Rekapitulace stavby'!E14</f>
        <v>Vyplň údaj</v>
      </c>
      <c r="F18" s="267"/>
      <c r="G18" s="267"/>
      <c r="H18" s="267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5" t="s">
        <v>44</v>
      </c>
      <c r="L23" s="33"/>
    </row>
    <row r="24" spans="2:12" s="1" customFormat="1" ht="18" customHeight="1">
      <c r="B24" s="33"/>
      <c r="E24" s="25" t="s">
        <v>45</v>
      </c>
      <c r="I24" s="27" t="s">
        <v>34</v>
      </c>
      <c r="J24" s="25" t="s">
        <v>44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46</v>
      </c>
      <c r="L26" s="33"/>
    </row>
    <row r="27" spans="2:12" s="7" customFormat="1" ht="71.25" customHeight="1">
      <c r="B27" s="84"/>
      <c r="E27" s="272" t="s">
        <v>47</v>
      </c>
      <c r="F27" s="272"/>
      <c r="G27" s="272"/>
      <c r="H27" s="272"/>
      <c r="L27" s="84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5" t="s">
        <v>48</v>
      </c>
      <c r="J30" s="64">
        <f>ROUND(J100,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50</v>
      </c>
      <c r="I32" s="36" t="s">
        <v>49</v>
      </c>
      <c r="J32" s="36" t="s">
        <v>51</v>
      </c>
      <c r="L32" s="33"/>
    </row>
    <row r="33" spans="2:12" s="1" customFormat="1" ht="14.45" customHeight="1">
      <c r="B33" s="33"/>
      <c r="D33" s="53" t="s">
        <v>52</v>
      </c>
      <c r="E33" s="27" t="s">
        <v>53</v>
      </c>
      <c r="F33" s="86">
        <f>ROUND((SUM(BE100:BE274)),  2)</f>
        <v>0</v>
      </c>
      <c r="I33" s="87">
        <v>0.21</v>
      </c>
      <c r="J33" s="86">
        <f>ROUND(((SUM(BE100:BE274))*I33),  2)</f>
        <v>0</v>
      </c>
      <c r="L33" s="33"/>
    </row>
    <row r="34" spans="2:12" s="1" customFormat="1" ht="14.45" customHeight="1">
      <c r="B34" s="33"/>
      <c r="E34" s="27" t="s">
        <v>54</v>
      </c>
      <c r="F34" s="86">
        <f>ROUND((SUM(BF100:BF274)),  2)</f>
        <v>0</v>
      </c>
      <c r="I34" s="87">
        <v>0.15</v>
      </c>
      <c r="J34" s="86">
        <f>ROUND(((SUM(BF100:BF274))*I34),  2)</f>
        <v>0</v>
      </c>
      <c r="L34" s="33"/>
    </row>
    <row r="35" spans="2:12" s="1" customFormat="1" ht="14.45" hidden="1" customHeight="1">
      <c r="B35" s="33"/>
      <c r="E35" s="27" t="s">
        <v>55</v>
      </c>
      <c r="F35" s="86">
        <f>ROUND((SUM(BG100:BG274)),  2)</f>
        <v>0</v>
      </c>
      <c r="I35" s="87">
        <v>0.21</v>
      </c>
      <c r="J35" s="86">
        <f>0</f>
        <v>0</v>
      </c>
      <c r="L35" s="33"/>
    </row>
    <row r="36" spans="2:12" s="1" customFormat="1" ht="14.45" hidden="1" customHeight="1">
      <c r="B36" s="33"/>
      <c r="E36" s="27" t="s">
        <v>56</v>
      </c>
      <c r="F36" s="86">
        <f>ROUND((SUM(BH100:BH274)),  2)</f>
        <v>0</v>
      </c>
      <c r="I36" s="87">
        <v>0.15</v>
      </c>
      <c r="J36" s="86">
        <f>0</f>
        <v>0</v>
      </c>
      <c r="L36" s="33"/>
    </row>
    <row r="37" spans="2:12" s="1" customFormat="1" ht="14.45" hidden="1" customHeight="1">
      <c r="B37" s="33"/>
      <c r="E37" s="27" t="s">
        <v>57</v>
      </c>
      <c r="F37" s="86">
        <f>ROUND((SUM(BI100:BI274)),  2)</f>
        <v>0</v>
      </c>
      <c r="I37" s="87">
        <v>0</v>
      </c>
      <c r="J37" s="86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88"/>
      <c r="D39" s="89" t="s">
        <v>58</v>
      </c>
      <c r="E39" s="55"/>
      <c r="F39" s="55"/>
      <c r="G39" s="90" t="s">
        <v>59</v>
      </c>
      <c r="H39" s="91" t="s">
        <v>60</v>
      </c>
      <c r="I39" s="55"/>
      <c r="J39" s="92">
        <f>SUM(J30:J37)</f>
        <v>0</v>
      </c>
      <c r="K39" s="93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1" t="s">
        <v>112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1" t="str">
        <f>E7</f>
        <v>NemCL - INSTALACE REGÁLOVÉHO SYSTÉMU</v>
      </c>
      <c r="F48" s="302"/>
      <c r="G48" s="302"/>
      <c r="H48" s="302"/>
      <c r="L48" s="33"/>
    </row>
    <row r="49" spans="2:47" s="1" customFormat="1" ht="12" customHeight="1">
      <c r="B49" s="33"/>
      <c r="C49" s="27" t="s">
        <v>110</v>
      </c>
      <c r="L49" s="33"/>
    </row>
    <row r="50" spans="2:47" s="1" customFormat="1" ht="16.5" customHeight="1">
      <c r="B50" s="33"/>
      <c r="E50" s="283" t="str">
        <f>E9</f>
        <v>D1.01.100 - Architektonické a stavební řešení</v>
      </c>
      <c r="F50" s="303"/>
      <c r="G50" s="303"/>
      <c r="H50" s="30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Česká Lípa</v>
      </c>
      <c r="I52" s="27" t="s">
        <v>24</v>
      </c>
      <c r="J52" s="50" t="str">
        <f>IF(J12="","",J12)</f>
        <v>15. 10. 2023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7" t="s">
        <v>30</v>
      </c>
      <c r="F54" s="25" t="str">
        <f>E15</f>
        <v>Nemocnice s poliklinikou Česká Lípa,a.s.</v>
      </c>
      <c r="I54" s="27" t="s">
        <v>38</v>
      </c>
      <c r="J54" s="31" t="str">
        <f>E21</f>
        <v>STORING spol. s r.o.</v>
      </c>
      <c r="L54" s="33"/>
    </row>
    <row r="55" spans="2:47" s="1" customFormat="1" ht="15.2" customHeight="1">
      <c r="B55" s="33"/>
      <c r="C55" s="27" t="s">
        <v>36</v>
      </c>
      <c r="F55" s="25" t="str">
        <f>IF(E18="","",E18)</f>
        <v>Vyplň údaj</v>
      </c>
      <c r="I55" s="27" t="s">
        <v>43</v>
      </c>
      <c r="J55" s="31" t="str">
        <f>E24</f>
        <v>Zuzana Morávková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4" t="s">
        <v>113</v>
      </c>
      <c r="D57" s="88"/>
      <c r="E57" s="88"/>
      <c r="F57" s="88"/>
      <c r="G57" s="88"/>
      <c r="H57" s="88"/>
      <c r="I57" s="88"/>
      <c r="J57" s="95" t="s">
        <v>114</v>
      </c>
      <c r="K57" s="88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6" t="s">
        <v>80</v>
      </c>
      <c r="J59" s="64">
        <f>J100</f>
        <v>0</v>
      </c>
      <c r="L59" s="33"/>
      <c r="AU59" s="17" t="s">
        <v>115</v>
      </c>
    </row>
    <row r="60" spans="2:47" s="8" customFormat="1" ht="24.95" customHeight="1">
      <c r="B60" s="97"/>
      <c r="D60" s="98" t="s">
        <v>116</v>
      </c>
      <c r="E60" s="99"/>
      <c r="F60" s="99"/>
      <c r="G60" s="99"/>
      <c r="H60" s="99"/>
      <c r="I60" s="99"/>
      <c r="J60" s="100">
        <f>J101</f>
        <v>0</v>
      </c>
      <c r="L60" s="97"/>
    </row>
    <row r="61" spans="2:47" s="9" customFormat="1" ht="19.899999999999999" customHeight="1">
      <c r="B61" s="101"/>
      <c r="D61" s="102" t="s">
        <v>117</v>
      </c>
      <c r="E61" s="103"/>
      <c r="F61" s="103"/>
      <c r="G61" s="103"/>
      <c r="H61" s="103"/>
      <c r="I61" s="103"/>
      <c r="J61" s="104">
        <f>J102</f>
        <v>0</v>
      </c>
      <c r="L61" s="101"/>
    </row>
    <row r="62" spans="2:47" s="9" customFormat="1" ht="19.899999999999999" customHeight="1">
      <c r="B62" s="101"/>
      <c r="D62" s="102" t="s">
        <v>118</v>
      </c>
      <c r="E62" s="103"/>
      <c r="F62" s="103"/>
      <c r="G62" s="103"/>
      <c r="H62" s="103"/>
      <c r="I62" s="103"/>
      <c r="J62" s="104">
        <f>J131</f>
        <v>0</v>
      </c>
      <c r="L62" s="101"/>
    </row>
    <row r="63" spans="2:47" s="9" customFormat="1" ht="19.899999999999999" customHeight="1">
      <c r="B63" s="101"/>
      <c r="D63" s="102" t="s">
        <v>119</v>
      </c>
      <c r="E63" s="103"/>
      <c r="F63" s="103"/>
      <c r="G63" s="103"/>
      <c r="H63" s="103"/>
      <c r="I63" s="103"/>
      <c r="J63" s="104">
        <f>J154</f>
        <v>0</v>
      </c>
      <c r="L63" s="101"/>
    </row>
    <row r="64" spans="2:47" s="9" customFormat="1" ht="19.899999999999999" customHeight="1">
      <c r="B64" s="101"/>
      <c r="D64" s="102" t="s">
        <v>120</v>
      </c>
      <c r="E64" s="103"/>
      <c r="F64" s="103"/>
      <c r="G64" s="103"/>
      <c r="H64" s="103"/>
      <c r="I64" s="103"/>
      <c r="J64" s="104">
        <f>J172</f>
        <v>0</v>
      </c>
      <c r="L64" s="101"/>
    </row>
    <row r="65" spans="2:12" s="8" customFormat="1" ht="24.95" customHeight="1">
      <c r="B65" s="97"/>
      <c r="D65" s="98" t="s">
        <v>121</v>
      </c>
      <c r="E65" s="99"/>
      <c r="F65" s="99"/>
      <c r="G65" s="99"/>
      <c r="H65" s="99"/>
      <c r="I65" s="99"/>
      <c r="J65" s="100">
        <f>J175</f>
        <v>0</v>
      </c>
      <c r="L65" s="97"/>
    </row>
    <row r="66" spans="2:12" s="9" customFormat="1" ht="19.899999999999999" customHeight="1">
      <c r="B66" s="101"/>
      <c r="D66" s="102" t="s">
        <v>122</v>
      </c>
      <c r="E66" s="103"/>
      <c r="F66" s="103"/>
      <c r="G66" s="103"/>
      <c r="H66" s="103"/>
      <c r="I66" s="103"/>
      <c r="J66" s="104">
        <f>J176</f>
        <v>0</v>
      </c>
      <c r="L66" s="101"/>
    </row>
    <row r="67" spans="2:12" s="9" customFormat="1" ht="19.899999999999999" customHeight="1">
      <c r="B67" s="101"/>
      <c r="D67" s="102" t="s">
        <v>123</v>
      </c>
      <c r="E67" s="103"/>
      <c r="F67" s="103"/>
      <c r="G67" s="103"/>
      <c r="H67" s="103"/>
      <c r="I67" s="103"/>
      <c r="J67" s="104">
        <f>J184</f>
        <v>0</v>
      </c>
      <c r="L67" s="101"/>
    </row>
    <row r="68" spans="2:12" s="9" customFormat="1" ht="19.899999999999999" customHeight="1">
      <c r="B68" s="101"/>
      <c r="D68" s="102" t="s">
        <v>124</v>
      </c>
      <c r="E68" s="103"/>
      <c r="F68" s="103"/>
      <c r="G68" s="103"/>
      <c r="H68" s="103"/>
      <c r="I68" s="103"/>
      <c r="J68" s="104">
        <f>J186</f>
        <v>0</v>
      </c>
      <c r="L68" s="101"/>
    </row>
    <row r="69" spans="2:12" s="9" customFormat="1" ht="19.899999999999999" customHeight="1">
      <c r="B69" s="101"/>
      <c r="D69" s="102" t="s">
        <v>125</v>
      </c>
      <c r="E69" s="103"/>
      <c r="F69" s="103"/>
      <c r="G69" s="103"/>
      <c r="H69" s="103"/>
      <c r="I69" s="103"/>
      <c r="J69" s="104">
        <f>J190</f>
        <v>0</v>
      </c>
      <c r="L69" s="101"/>
    </row>
    <row r="70" spans="2:12" s="9" customFormat="1" ht="19.899999999999999" customHeight="1">
      <c r="B70" s="101"/>
      <c r="D70" s="102" t="s">
        <v>126</v>
      </c>
      <c r="E70" s="103"/>
      <c r="F70" s="103"/>
      <c r="G70" s="103"/>
      <c r="H70" s="103"/>
      <c r="I70" s="103"/>
      <c r="J70" s="104">
        <f>J195</f>
        <v>0</v>
      </c>
      <c r="L70" s="101"/>
    </row>
    <row r="71" spans="2:12" s="9" customFormat="1" ht="19.899999999999999" customHeight="1">
      <c r="B71" s="101"/>
      <c r="D71" s="102" t="s">
        <v>127</v>
      </c>
      <c r="E71" s="103"/>
      <c r="F71" s="103"/>
      <c r="G71" s="103"/>
      <c r="H71" s="103"/>
      <c r="I71" s="103"/>
      <c r="J71" s="104">
        <f>J196</f>
        <v>0</v>
      </c>
      <c r="L71" s="101"/>
    </row>
    <row r="72" spans="2:12" s="9" customFormat="1" ht="19.899999999999999" customHeight="1">
      <c r="B72" s="101"/>
      <c r="D72" s="102" t="s">
        <v>128</v>
      </c>
      <c r="E72" s="103"/>
      <c r="F72" s="103"/>
      <c r="G72" s="103"/>
      <c r="H72" s="103"/>
      <c r="I72" s="103"/>
      <c r="J72" s="104">
        <f>J218</f>
        <v>0</v>
      </c>
      <c r="L72" s="101"/>
    </row>
    <row r="73" spans="2:12" s="9" customFormat="1" ht="19.899999999999999" customHeight="1">
      <c r="B73" s="101"/>
      <c r="D73" s="102" t="s">
        <v>129</v>
      </c>
      <c r="E73" s="103"/>
      <c r="F73" s="103"/>
      <c r="G73" s="103"/>
      <c r="H73" s="103"/>
      <c r="I73" s="103"/>
      <c r="J73" s="104">
        <f>J226</f>
        <v>0</v>
      </c>
      <c r="L73" s="101"/>
    </row>
    <row r="74" spans="2:12" s="8" customFormat="1" ht="24.95" customHeight="1">
      <c r="B74" s="97"/>
      <c r="D74" s="98" t="s">
        <v>130</v>
      </c>
      <c r="E74" s="99"/>
      <c r="F74" s="99"/>
      <c r="G74" s="99"/>
      <c r="H74" s="99"/>
      <c r="I74" s="99"/>
      <c r="J74" s="100">
        <f>J241</f>
        <v>0</v>
      </c>
      <c r="L74" s="97"/>
    </row>
    <row r="75" spans="2:12" s="9" customFormat="1" ht="19.899999999999999" customHeight="1">
      <c r="B75" s="101"/>
      <c r="D75" s="102" t="s">
        <v>131</v>
      </c>
      <c r="E75" s="103"/>
      <c r="F75" s="103"/>
      <c r="G75" s="103"/>
      <c r="H75" s="103"/>
      <c r="I75" s="103"/>
      <c r="J75" s="104">
        <f>J242</f>
        <v>0</v>
      </c>
      <c r="L75" s="101"/>
    </row>
    <row r="76" spans="2:12" s="9" customFormat="1" ht="19.899999999999999" customHeight="1">
      <c r="B76" s="101"/>
      <c r="D76" s="102" t="s">
        <v>132</v>
      </c>
      <c r="E76" s="103"/>
      <c r="F76" s="103"/>
      <c r="G76" s="103"/>
      <c r="H76" s="103"/>
      <c r="I76" s="103"/>
      <c r="J76" s="104">
        <f>J245</f>
        <v>0</v>
      </c>
      <c r="L76" s="101"/>
    </row>
    <row r="77" spans="2:12" s="9" customFormat="1" ht="19.899999999999999" customHeight="1">
      <c r="B77" s="101"/>
      <c r="D77" s="102" t="s">
        <v>133</v>
      </c>
      <c r="E77" s="103"/>
      <c r="F77" s="103"/>
      <c r="G77" s="103"/>
      <c r="H77" s="103"/>
      <c r="I77" s="103"/>
      <c r="J77" s="104">
        <f>J248</f>
        <v>0</v>
      </c>
      <c r="L77" s="101"/>
    </row>
    <row r="78" spans="2:12" s="9" customFormat="1" ht="19.899999999999999" customHeight="1">
      <c r="B78" s="101"/>
      <c r="D78" s="102" t="s">
        <v>134</v>
      </c>
      <c r="E78" s="103"/>
      <c r="F78" s="103"/>
      <c r="G78" s="103"/>
      <c r="H78" s="103"/>
      <c r="I78" s="103"/>
      <c r="J78" s="104">
        <f>J252</f>
        <v>0</v>
      </c>
      <c r="L78" s="101"/>
    </row>
    <row r="79" spans="2:12" s="9" customFormat="1" ht="19.899999999999999" customHeight="1">
      <c r="B79" s="101"/>
      <c r="D79" s="102" t="s">
        <v>135</v>
      </c>
      <c r="E79" s="103"/>
      <c r="F79" s="103"/>
      <c r="G79" s="103"/>
      <c r="H79" s="103"/>
      <c r="I79" s="103"/>
      <c r="J79" s="104">
        <f>J255</f>
        <v>0</v>
      </c>
      <c r="L79" s="101"/>
    </row>
    <row r="80" spans="2:12" s="9" customFormat="1" ht="19.899999999999999" customHeight="1">
      <c r="B80" s="101"/>
      <c r="D80" s="102" t="s">
        <v>136</v>
      </c>
      <c r="E80" s="103"/>
      <c r="F80" s="103"/>
      <c r="G80" s="103"/>
      <c r="H80" s="103"/>
      <c r="I80" s="103"/>
      <c r="J80" s="104">
        <f>J270</f>
        <v>0</v>
      </c>
      <c r="L80" s="101"/>
    </row>
    <row r="81" spans="2:12" s="1" customFormat="1" ht="21.75" customHeight="1">
      <c r="B81" s="33"/>
      <c r="L81" s="33"/>
    </row>
    <row r="82" spans="2:12" s="1" customFormat="1" ht="6.95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3"/>
    </row>
    <row r="86" spans="2:12" s="1" customFormat="1" ht="6.95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33"/>
    </row>
    <row r="87" spans="2:12" s="1" customFormat="1" ht="24.95" customHeight="1">
      <c r="B87" s="33"/>
      <c r="C87" s="21" t="s">
        <v>137</v>
      </c>
      <c r="L87" s="33"/>
    </row>
    <row r="88" spans="2:12" s="1" customFormat="1" ht="6.95" customHeight="1">
      <c r="B88" s="33"/>
      <c r="L88" s="33"/>
    </row>
    <row r="89" spans="2:12" s="1" customFormat="1" ht="12" customHeight="1">
      <c r="B89" s="33"/>
      <c r="C89" s="27" t="s">
        <v>16</v>
      </c>
      <c r="L89" s="33"/>
    </row>
    <row r="90" spans="2:12" s="1" customFormat="1" ht="16.5" customHeight="1">
      <c r="B90" s="33"/>
      <c r="E90" s="301" t="str">
        <f>E7</f>
        <v>NemCL - INSTALACE REGÁLOVÉHO SYSTÉMU</v>
      </c>
      <c r="F90" s="302"/>
      <c r="G90" s="302"/>
      <c r="H90" s="302"/>
      <c r="L90" s="33"/>
    </row>
    <row r="91" spans="2:12" s="1" customFormat="1" ht="12" customHeight="1">
      <c r="B91" s="33"/>
      <c r="C91" s="27" t="s">
        <v>110</v>
      </c>
      <c r="L91" s="33"/>
    </row>
    <row r="92" spans="2:12" s="1" customFormat="1" ht="16.5" customHeight="1">
      <c r="B92" s="33"/>
      <c r="E92" s="283" t="str">
        <f>E9</f>
        <v>D1.01.100 - Architektonické a stavební řešení</v>
      </c>
      <c r="F92" s="303"/>
      <c r="G92" s="303"/>
      <c r="H92" s="303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7" t="s">
        <v>22</v>
      </c>
      <c r="F94" s="25" t="str">
        <f>F12</f>
        <v>Česká Lípa</v>
      </c>
      <c r="I94" s="27" t="s">
        <v>24</v>
      </c>
      <c r="J94" s="50" t="str">
        <f>IF(J12="","",J12)</f>
        <v>15. 10. 2023</v>
      </c>
      <c r="L94" s="33"/>
    </row>
    <row r="95" spans="2:12" s="1" customFormat="1" ht="6.95" customHeight="1">
      <c r="B95" s="33"/>
      <c r="L95" s="33"/>
    </row>
    <row r="96" spans="2:12" s="1" customFormat="1" ht="15.2" customHeight="1">
      <c r="B96" s="33"/>
      <c r="C96" s="27" t="s">
        <v>30</v>
      </c>
      <c r="F96" s="25" t="str">
        <f>E15</f>
        <v>Nemocnice s poliklinikou Česká Lípa,a.s.</v>
      </c>
      <c r="I96" s="27" t="s">
        <v>38</v>
      </c>
      <c r="J96" s="31" t="str">
        <f>E21</f>
        <v>STORING spol. s r.o.</v>
      </c>
      <c r="L96" s="33"/>
    </row>
    <row r="97" spans="2:65" s="1" customFormat="1" ht="15.2" customHeight="1">
      <c r="B97" s="33"/>
      <c r="C97" s="27" t="s">
        <v>36</v>
      </c>
      <c r="F97" s="25" t="str">
        <f>IF(E18="","",E18)</f>
        <v>Vyplň údaj</v>
      </c>
      <c r="I97" s="27" t="s">
        <v>43</v>
      </c>
      <c r="J97" s="31" t="str">
        <f>E24</f>
        <v>Zuzana Morávková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05"/>
      <c r="C99" s="106" t="s">
        <v>138</v>
      </c>
      <c r="D99" s="107" t="s">
        <v>67</v>
      </c>
      <c r="E99" s="107" t="s">
        <v>63</v>
      </c>
      <c r="F99" s="107" t="s">
        <v>64</v>
      </c>
      <c r="G99" s="107" t="s">
        <v>139</v>
      </c>
      <c r="H99" s="107" t="s">
        <v>140</v>
      </c>
      <c r="I99" s="107" t="s">
        <v>141</v>
      </c>
      <c r="J99" s="107" t="s">
        <v>114</v>
      </c>
      <c r="K99" s="108" t="s">
        <v>142</v>
      </c>
      <c r="L99" s="105"/>
      <c r="M99" s="57" t="s">
        <v>44</v>
      </c>
      <c r="N99" s="58" t="s">
        <v>52</v>
      </c>
      <c r="O99" s="58" t="s">
        <v>143</v>
      </c>
      <c r="P99" s="58" t="s">
        <v>144</v>
      </c>
      <c r="Q99" s="58" t="s">
        <v>145</v>
      </c>
      <c r="R99" s="58" t="s">
        <v>146</v>
      </c>
      <c r="S99" s="58" t="s">
        <v>147</v>
      </c>
      <c r="T99" s="59" t="s">
        <v>148</v>
      </c>
    </row>
    <row r="100" spans="2:65" s="1" customFormat="1" ht="22.9" customHeight="1">
      <c r="B100" s="33"/>
      <c r="C100" s="62" t="s">
        <v>149</v>
      </c>
      <c r="J100" s="109">
        <f>BK100</f>
        <v>0</v>
      </c>
      <c r="L100" s="33"/>
      <c r="M100" s="60"/>
      <c r="N100" s="51"/>
      <c r="O100" s="51"/>
      <c r="P100" s="110">
        <f>P101+P175+P241</f>
        <v>0</v>
      </c>
      <c r="Q100" s="51"/>
      <c r="R100" s="110">
        <f>R101+R175+R241</f>
        <v>32.550854530000002</v>
      </c>
      <c r="S100" s="51"/>
      <c r="T100" s="111">
        <f>T101+T175+T241</f>
        <v>38.193245400000002</v>
      </c>
      <c r="AT100" s="17" t="s">
        <v>81</v>
      </c>
      <c r="AU100" s="17" t="s">
        <v>115</v>
      </c>
      <c r="BK100" s="112">
        <f>BK101+BK175+BK241</f>
        <v>0</v>
      </c>
    </row>
    <row r="101" spans="2:65" s="11" customFormat="1" ht="25.9" customHeight="1">
      <c r="B101" s="113"/>
      <c r="D101" s="114" t="s">
        <v>81</v>
      </c>
      <c r="E101" s="115" t="s">
        <v>150</v>
      </c>
      <c r="F101" s="115" t="s">
        <v>151</v>
      </c>
      <c r="I101" s="116"/>
      <c r="J101" s="117">
        <f>BK101</f>
        <v>0</v>
      </c>
      <c r="L101" s="113"/>
      <c r="M101" s="118"/>
      <c r="P101" s="119">
        <f>P102+P131+P154+P172</f>
        <v>0</v>
      </c>
      <c r="R101" s="119">
        <f>R102+R131+R154+R172</f>
        <v>31.500014890000003</v>
      </c>
      <c r="T101" s="120">
        <f>T102+T131+T154+T172</f>
        <v>26.496800000000004</v>
      </c>
      <c r="AR101" s="114" t="s">
        <v>90</v>
      </c>
      <c r="AT101" s="121" t="s">
        <v>81</v>
      </c>
      <c r="AU101" s="121" t="s">
        <v>82</v>
      </c>
      <c r="AY101" s="114" t="s">
        <v>152</v>
      </c>
      <c r="BK101" s="122">
        <f>BK102+BK131+BK154+BK172</f>
        <v>0</v>
      </c>
    </row>
    <row r="102" spans="2:65" s="11" customFormat="1" ht="22.9" customHeight="1">
      <c r="B102" s="113"/>
      <c r="D102" s="114" t="s">
        <v>81</v>
      </c>
      <c r="E102" s="123" t="s">
        <v>153</v>
      </c>
      <c r="F102" s="123" t="s">
        <v>154</v>
      </c>
      <c r="I102" s="116"/>
      <c r="J102" s="124">
        <f>BK102</f>
        <v>0</v>
      </c>
      <c r="L102" s="113"/>
      <c r="M102" s="118"/>
      <c r="P102" s="119">
        <f>SUM(P103:P130)</f>
        <v>0</v>
      </c>
      <c r="R102" s="119">
        <f>SUM(R103:R130)</f>
        <v>31.457003890000003</v>
      </c>
      <c r="T102" s="120">
        <f>SUM(T103:T130)</f>
        <v>0</v>
      </c>
      <c r="AR102" s="114" t="s">
        <v>90</v>
      </c>
      <c r="AT102" s="121" t="s">
        <v>81</v>
      </c>
      <c r="AU102" s="121" t="s">
        <v>90</v>
      </c>
      <c r="AY102" s="114" t="s">
        <v>152</v>
      </c>
      <c r="BK102" s="122">
        <f>SUM(BK103:BK130)</f>
        <v>0</v>
      </c>
    </row>
    <row r="103" spans="2:65" s="1" customFormat="1" ht="37.9" customHeight="1">
      <c r="B103" s="33"/>
      <c r="C103" s="125" t="s">
        <v>90</v>
      </c>
      <c r="D103" s="125" t="s">
        <v>155</v>
      </c>
      <c r="E103" s="126" t="s">
        <v>156</v>
      </c>
      <c r="F103" s="127" t="s">
        <v>157</v>
      </c>
      <c r="G103" s="128" t="s">
        <v>95</v>
      </c>
      <c r="H103" s="129">
        <v>122.12</v>
      </c>
      <c r="I103" s="130"/>
      <c r="J103" s="131">
        <f>ROUND(I103*H103,2)</f>
        <v>0</v>
      </c>
      <c r="K103" s="127" t="s">
        <v>158</v>
      </c>
      <c r="L103" s="33"/>
      <c r="M103" s="132" t="s">
        <v>44</v>
      </c>
      <c r="N103" s="133" t="s">
        <v>53</v>
      </c>
      <c r="P103" s="134">
        <f>O103*H103</f>
        <v>0</v>
      </c>
      <c r="Q103" s="134">
        <v>2.1000000000000001E-2</v>
      </c>
      <c r="R103" s="134">
        <f>Q103*H103</f>
        <v>2.5645200000000004</v>
      </c>
      <c r="S103" s="134">
        <v>0</v>
      </c>
      <c r="T103" s="135">
        <f>S103*H103</f>
        <v>0</v>
      </c>
      <c r="AR103" s="136" t="s">
        <v>159</v>
      </c>
      <c r="AT103" s="136" t="s">
        <v>155</v>
      </c>
      <c r="AU103" s="136" t="s">
        <v>92</v>
      </c>
      <c r="AY103" s="17" t="s">
        <v>152</v>
      </c>
      <c r="BE103" s="137">
        <f>IF(N103="základní",J103,0)</f>
        <v>0</v>
      </c>
      <c r="BF103" s="137">
        <f>IF(N103="snížená",J103,0)</f>
        <v>0</v>
      </c>
      <c r="BG103" s="137">
        <f>IF(N103="zákl. přenesená",J103,0)</f>
        <v>0</v>
      </c>
      <c r="BH103" s="137">
        <f>IF(N103="sníž. přenesená",J103,0)</f>
        <v>0</v>
      </c>
      <c r="BI103" s="137">
        <f>IF(N103="nulová",J103,0)</f>
        <v>0</v>
      </c>
      <c r="BJ103" s="17" t="s">
        <v>90</v>
      </c>
      <c r="BK103" s="137">
        <f>ROUND(I103*H103,2)</f>
        <v>0</v>
      </c>
      <c r="BL103" s="17" t="s">
        <v>159</v>
      </c>
      <c r="BM103" s="136" t="s">
        <v>160</v>
      </c>
    </row>
    <row r="104" spans="2:65" s="1" customFormat="1" ht="11.25">
      <c r="B104" s="33"/>
      <c r="D104" s="138" t="s">
        <v>161</v>
      </c>
      <c r="F104" s="139" t="s">
        <v>162</v>
      </c>
      <c r="I104" s="140"/>
      <c r="L104" s="33"/>
      <c r="M104" s="141"/>
      <c r="T104" s="54"/>
      <c r="AT104" s="17" t="s">
        <v>161</v>
      </c>
      <c r="AU104" s="17" t="s">
        <v>92</v>
      </c>
    </row>
    <row r="105" spans="2:65" s="12" customFormat="1" ht="11.25">
      <c r="B105" s="142"/>
      <c r="D105" s="143" t="s">
        <v>163</v>
      </c>
      <c r="E105" s="144" t="s">
        <v>44</v>
      </c>
      <c r="F105" s="145" t="s">
        <v>164</v>
      </c>
      <c r="H105" s="146">
        <v>122.12</v>
      </c>
      <c r="I105" s="147"/>
      <c r="L105" s="142"/>
      <c r="M105" s="148"/>
      <c r="T105" s="149"/>
      <c r="AT105" s="144" t="s">
        <v>163</v>
      </c>
      <c r="AU105" s="144" t="s">
        <v>92</v>
      </c>
      <c r="AV105" s="12" t="s">
        <v>92</v>
      </c>
      <c r="AW105" s="12" t="s">
        <v>42</v>
      </c>
      <c r="AX105" s="12" t="s">
        <v>90</v>
      </c>
      <c r="AY105" s="144" t="s">
        <v>152</v>
      </c>
    </row>
    <row r="106" spans="2:65" s="1" customFormat="1" ht="24.2" customHeight="1">
      <c r="B106" s="33"/>
      <c r="C106" s="125" t="s">
        <v>92</v>
      </c>
      <c r="D106" s="125" t="s">
        <v>155</v>
      </c>
      <c r="E106" s="126" t="s">
        <v>165</v>
      </c>
      <c r="F106" s="127" t="s">
        <v>166</v>
      </c>
      <c r="G106" s="128" t="s">
        <v>167</v>
      </c>
      <c r="H106" s="129">
        <v>0.03</v>
      </c>
      <c r="I106" s="130"/>
      <c r="J106" s="131">
        <f>ROUND(I106*H106,2)</f>
        <v>0</v>
      </c>
      <c r="K106" s="127" t="s">
        <v>158</v>
      </c>
      <c r="L106" s="33"/>
      <c r="M106" s="132" t="s">
        <v>44</v>
      </c>
      <c r="N106" s="133" t="s">
        <v>53</v>
      </c>
      <c r="P106" s="134">
        <f>O106*H106</f>
        <v>0</v>
      </c>
      <c r="Q106" s="134">
        <v>2.3010199999999998</v>
      </c>
      <c r="R106" s="134">
        <f>Q106*H106</f>
        <v>6.9030599999999998E-2</v>
      </c>
      <c r="S106" s="134">
        <v>0</v>
      </c>
      <c r="T106" s="135">
        <f>S106*H106</f>
        <v>0</v>
      </c>
      <c r="AR106" s="136" t="s">
        <v>159</v>
      </c>
      <c r="AT106" s="136" t="s">
        <v>155</v>
      </c>
      <c r="AU106" s="136" t="s">
        <v>92</v>
      </c>
      <c r="AY106" s="17" t="s">
        <v>152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17" t="s">
        <v>90</v>
      </c>
      <c r="BK106" s="137">
        <f>ROUND(I106*H106,2)</f>
        <v>0</v>
      </c>
      <c r="BL106" s="17" t="s">
        <v>159</v>
      </c>
      <c r="BM106" s="136" t="s">
        <v>168</v>
      </c>
    </row>
    <row r="107" spans="2:65" s="1" customFormat="1" ht="11.25">
      <c r="B107" s="33"/>
      <c r="D107" s="138" t="s">
        <v>161</v>
      </c>
      <c r="F107" s="139" t="s">
        <v>169</v>
      </c>
      <c r="I107" s="140"/>
      <c r="L107" s="33"/>
      <c r="M107" s="141"/>
      <c r="T107" s="54"/>
      <c r="AT107" s="17" t="s">
        <v>161</v>
      </c>
      <c r="AU107" s="17" t="s">
        <v>92</v>
      </c>
    </row>
    <row r="108" spans="2:65" s="12" customFormat="1" ht="11.25">
      <c r="B108" s="142"/>
      <c r="D108" s="143" t="s">
        <v>163</v>
      </c>
      <c r="E108" s="144" t="s">
        <v>44</v>
      </c>
      <c r="F108" s="145" t="s">
        <v>170</v>
      </c>
      <c r="H108" s="146">
        <v>0.03</v>
      </c>
      <c r="I108" s="147"/>
      <c r="L108" s="142"/>
      <c r="M108" s="148"/>
      <c r="T108" s="149"/>
      <c r="AT108" s="144" t="s">
        <v>163</v>
      </c>
      <c r="AU108" s="144" t="s">
        <v>92</v>
      </c>
      <c r="AV108" s="12" t="s">
        <v>92</v>
      </c>
      <c r="AW108" s="12" t="s">
        <v>42</v>
      </c>
      <c r="AX108" s="12" t="s">
        <v>90</v>
      </c>
      <c r="AY108" s="144" t="s">
        <v>152</v>
      </c>
    </row>
    <row r="109" spans="2:65" s="1" customFormat="1" ht="24.2" customHeight="1">
      <c r="B109" s="33"/>
      <c r="C109" s="125" t="s">
        <v>171</v>
      </c>
      <c r="D109" s="125" t="s">
        <v>155</v>
      </c>
      <c r="E109" s="126" t="s">
        <v>172</v>
      </c>
      <c r="F109" s="127" t="s">
        <v>173</v>
      </c>
      <c r="G109" s="128" t="s">
        <v>167</v>
      </c>
      <c r="H109" s="129">
        <v>5.8929999999999998</v>
      </c>
      <c r="I109" s="130"/>
      <c r="J109" s="131">
        <f>ROUND(I109*H109,2)</f>
        <v>0</v>
      </c>
      <c r="K109" s="127" t="s">
        <v>158</v>
      </c>
      <c r="L109" s="33"/>
      <c r="M109" s="132" t="s">
        <v>44</v>
      </c>
      <c r="N109" s="133" t="s">
        <v>53</v>
      </c>
      <c r="P109" s="134">
        <f>O109*H109</f>
        <v>0</v>
      </c>
      <c r="Q109" s="134">
        <v>2.3010199999999998</v>
      </c>
      <c r="R109" s="134">
        <f>Q109*H109</f>
        <v>13.559910859999999</v>
      </c>
      <c r="S109" s="134">
        <v>0</v>
      </c>
      <c r="T109" s="135">
        <f>S109*H109</f>
        <v>0</v>
      </c>
      <c r="AR109" s="136" t="s">
        <v>159</v>
      </c>
      <c r="AT109" s="136" t="s">
        <v>155</v>
      </c>
      <c r="AU109" s="136" t="s">
        <v>92</v>
      </c>
      <c r="AY109" s="17" t="s">
        <v>152</v>
      </c>
      <c r="BE109" s="137">
        <f>IF(N109="základní",J109,0)</f>
        <v>0</v>
      </c>
      <c r="BF109" s="137">
        <f>IF(N109="snížená",J109,0)</f>
        <v>0</v>
      </c>
      <c r="BG109" s="137">
        <f>IF(N109="zákl. přenesená",J109,0)</f>
        <v>0</v>
      </c>
      <c r="BH109" s="137">
        <f>IF(N109="sníž. přenesená",J109,0)</f>
        <v>0</v>
      </c>
      <c r="BI109" s="137">
        <f>IF(N109="nulová",J109,0)</f>
        <v>0</v>
      </c>
      <c r="BJ109" s="17" t="s">
        <v>90</v>
      </c>
      <c r="BK109" s="137">
        <f>ROUND(I109*H109,2)</f>
        <v>0</v>
      </c>
      <c r="BL109" s="17" t="s">
        <v>159</v>
      </c>
      <c r="BM109" s="136" t="s">
        <v>174</v>
      </c>
    </row>
    <row r="110" spans="2:65" s="1" customFormat="1" ht="11.25">
      <c r="B110" s="33"/>
      <c r="D110" s="138" t="s">
        <v>161</v>
      </c>
      <c r="F110" s="139" t="s">
        <v>175</v>
      </c>
      <c r="I110" s="140"/>
      <c r="L110" s="33"/>
      <c r="M110" s="141"/>
      <c r="T110" s="54"/>
      <c r="AT110" s="17" t="s">
        <v>161</v>
      </c>
      <c r="AU110" s="17" t="s">
        <v>92</v>
      </c>
    </row>
    <row r="111" spans="2:65" s="12" customFormat="1" ht="11.25">
      <c r="B111" s="142"/>
      <c r="D111" s="143" t="s">
        <v>163</v>
      </c>
      <c r="E111" s="144" t="s">
        <v>44</v>
      </c>
      <c r="F111" s="145" t="s">
        <v>176</v>
      </c>
      <c r="H111" s="146">
        <v>5.5170000000000003</v>
      </c>
      <c r="I111" s="147"/>
      <c r="L111" s="142"/>
      <c r="M111" s="148"/>
      <c r="T111" s="149"/>
      <c r="AT111" s="144" t="s">
        <v>163</v>
      </c>
      <c r="AU111" s="144" t="s">
        <v>92</v>
      </c>
      <c r="AV111" s="12" t="s">
        <v>92</v>
      </c>
      <c r="AW111" s="12" t="s">
        <v>42</v>
      </c>
      <c r="AX111" s="12" t="s">
        <v>82</v>
      </c>
      <c r="AY111" s="144" t="s">
        <v>152</v>
      </c>
    </row>
    <row r="112" spans="2:65" s="12" customFormat="1" ht="11.25">
      <c r="B112" s="142"/>
      <c r="D112" s="143" t="s">
        <v>163</v>
      </c>
      <c r="E112" s="144" t="s">
        <v>44</v>
      </c>
      <c r="F112" s="145" t="s">
        <v>177</v>
      </c>
      <c r="H112" s="146">
        <v>0.376</v>
      </c>
      <c r="I112" s="147"/>
      <c r="L112" s="142"/>
      <c r="M112" s="148"/>
      <c r="T112" s="149"/>
      <c r="AT112" s="144" t="s">
        <v>163</v>
      </c>
      <c r="AU112" s="144" t="s">
        <v>92</v>
      </c>
      <c r="AV112" s="12" t="s">
        <v>92</v>
      </c>
      <c r="AW112" s="12" t="s">
        <v>42</v>
      </c>
      <c r="AX112" s="12" t="s">
        <v>82</v>
      </c>
      <c r="AY112" s="144" t="s">
        <v>152</v>
      </c>
    </row>
    <row r="113" spans="2:65" s="13" customFormat="1" ht="11.25">
      <c r="B113" s="150"/>
      <c r="D113" s="143" t="s">
        <v>163</v>
      </c>
      <c r="E113" s="151" t="s">
        <v>44</v>
      </c>
      <c r="F113" s="152" t="s">
        <v>178</v>
      </c>
      <c r="H113" s="153">
        <v>5.8929999999999998</v>
      </c>
      <c r="I113" s="154"/>
      <c r="L113" s="150"/>
      <c r="M113" s="155"/>
      <c r="T113" s="156"/>
      <c r="AT113" s="151" t="s">
        <v>163</v>
      </c>
      <c r="AU113" s="151" t="s">
        <v>92</v>
      </c>
      <c r="AV113" s="13" t="s">
        <v>159</v>
      </c>
      <c r="AW113" s="13" t="s">
        <v>42</v>
      </c>
      <c r="AX113" s="13" t="s">
        <v>90</v>
      </c>
      <c r="AY113" s="151" t="s">
        <v>152</v>
      </c>
    </row>
    <row r="114" spans="2:65" s="1" customFormat="1" ht="16.5" customHeight="1">
      <c r="B114" s="33"/>
      <c r="C114" s="125" t="s">
        <v>159</v>
      </c>
      <c r="D114" s="125" t="s">
        <v>155</v>
      </c>
      <c r="E114" s="126" t="s">
        <v>179</v>
      </c>
      <c r="F114" s="127" t="s">
        <v>180</v>
      </c>
      <c r="G114" s="128" t="s">
        <v>181</v>
      </c>
      <c r="H114" s="129">
        <v>0.159</v>
      </c>
      <c r="I114" s="130"/>
      <c r="J114" s="131">
        <f>ROUND(I114*H114,2)</f>
        <v>0</v>
      </c>
      <c r="K114" s="127" t="s">
        <v>158</v>
      </c>
      <c r="L114" s="33"/>
      <c r="M114" s="132" t="s">
        <v>44</v>
      </c>
      <c r="N114" s="133" t="s">
        <v>53</v>
      </c>
      <c r="P114" s="134">
        <f>O114*H114</f>
        <v>0</v>
      </c>
      <c r="Q114" s="134">
        <v>1.06277</v>
      </c>
      <c r="R114" s="134">
        <f>Q114*H114</f>
        <v>0.16898043000000001</v>
      </c>
      <c r="S114" s="134">
        <v>0</v>
      </c>
      <c r="T114" s="135">
        <f>S114*H114</f>
        <v>0</v>
      </c>
      <c r="AR114" s="136" t="s">
        <v>159</v>
      </c>
      <c r="AT114" s="136" t="s">
        <v>155</v>
      </c>
      <c r="AU114" s="136" t="s">
        <v>92</v>
      </c>
      <c r="AY114" s="17" t="s">
        <v>152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17" t="s">
        <v>90</v>
      </c>
      <c r="BK114" s="137">
        <f>ROUND(I114*H114,2)</f>
        <v>0</v>
      </c>
      <c r="BL114" s="17" t="s">
        <v>159</v>
      </c>
      <c r="BM114" s="136" t="s">
        <v>182</v>
      </c>
    </row>
    <row r="115" spans="2:65" s="1" customFormat="1" ht="11.25">
      <c r="B115" s="33"/>
      <c r="D115" s="138" t="s">
        <v>161</v>
      </c>
      <c r="F115" s="139" t="s">
        <v>183</v>
      </c>
      <c r="I115" s="140"/>
      <c r="L115" s="33"/>
      <c r="M115" s="141"/>
      <c r="T115" s="54"/>
      <c r="AT115" s="17" t="s">
        <v>161</v>
      </c>
      <c r="AU115" s="17" t="s">
        <v>92</v>
      </c>
    </row>
    <row r="116" spans="2:65" s="14" customFormat="1" ht="11.25">
      <c r="B116" s="157"/>
      <c r="D116" s="143" t="s">
        <v>163</v>
      </c>
      <c r="E116" s="158" t="s">
        <v>44</v>
      </c>
      <c r="F116" s="159" t="s">
        <v>184</v>
      </c>
      <c r="H116" s="158" t="s">
        <v>44</v>
      </c>
      <c r="I116" s="160"/>
      <c r="L116" s="157"/>
      <c r="M116" s="161"/>
      <c r="T116" s="162"/>
      <c r="AT116" s="158" t="s">
        <v>163</v>
      </c>
      <c r="AU116" s="158" t="s">
        <v>92</v>
      </c>
      <c r="AV116" s="14" t="s">
        <v>90</v>
      </c>
      <c r="AW116" s="14" t="s">
        <v>42</v>
      </c>
      <c r="AX116" s="14" t="s">
        <v>82</v>
      </c>
      <c r="AY116" s="158" t="s">
        <v>152</v>
      </c>
    </row>
    <row r="117" spans="2:65" s="12" customFormat="1" ht="11.25">
      <c r="B117" s="142"/>
      <c r="D117" s="143" t="s">
        <v>163</v>
      </c>
      <c r="E117" s="144" t="s">
        <v>44</v>
      </c>
      <c r="F117" s="145" t="s">
        <v>185</v>
      </c>
      <c r="H117" s="146">
        <v>0.14899999999999999</v>
      </c>
      <c r="I117" s="147"/>
      <c r="L117" s="142"/>
      <c r="M117" s="148"/>
      <c r="T117" s="149"/>
      <c r="AT117" s="144" t="s">
        <v>163</v>
      </c>
      <c r="AU117" s="144" t="s">
        <v>92</v>
      </c>
      <c r="AV117" s="12" t="s">
        <v>92</v>
      </c>
      <c r="AW117" s="12" t="s">
        <v>42</v>
      </c>
      <c r="AX117" s="12" t="s">
        <v>82</v>
      </c>
      <c r="AY117" s="144" t="s">
        <v>152</v>
      </c>
    </row>
    <row r="118" spans="2:65" s="12" customFormat="1" ht="22.5">
      <c r="B118" s="142"/>
      <c r="D118" s="143" t="s">
        <v>163</v>
      </c>
      <c r="E118" s="144" t="s">
        <v>44</v>
      </c>
      <c r="F118" s="145" t="s">
        <v>186</v>
      </c>
      <c r="H118" s="146">
        <v>0.01</v>
      </c>
      <c r="I118" s="147"/>
      <c r="L118" s="142"/>
      <c r="M118" s="148"/>
      <c r="T118" s="149"/>
      <c r="AT118" s="144" t="s">
        <v>163</v>
      </c>
      <c r="AU118" s="144" t="s">
        <v>92</v>
      </c>
      <c r="AV118" s="12" t="s">
        <v>92</v>
      </c>
      <c r="AW118" s="12" t="s">
        <v>42</v>
      </c>
      <c r="AX118" s="12" t="s">
        <v>82</v>
      </c>
      <c r="AY118" s="144" t="s">
        <v>152</v>
      </c>
    </row>
    <row r="119" spans="2:65" s="13" customFormat="1" ht="11.25">
      <c r="B119" s="150"/>
      <c r="D119" s="143" t="s">
        <v>163</v>
      </c>
      <c r="E119" s="151" t="s">
        <v>44</v>
      </c>
      <c r="F119" s="152" t="s">
        <v>178</v>
      </c>
      <c r="H119" s="153">
        <v>0.159</v>
      </c>
      <c r="I119" s="154"/>
      <c r="L119" s="150"/>
      <c r="M119" s="155"/>
      <c r="T119" s="156"/>
      <c r="AT119" s="151" t="s">
        <v>163</v>
      </c>
      <c r="AU119" s="151" t="s">
        <v>92</v>
      </c>
      <c r="AV119" s="13" t="s">
        <v>159</v>
      </c>
      <c r="AW119" s="13" t="s">
        <v>42</v>
      </c>
      <c r="AX119" s="13" t="s">
        <v>90</v>
      </c>
      <c r="AY119" s="151" t="s">
        <v>152</v>
      </c>
    </row>
    <row r="120" spans="2:65" s="1" customFormat="1" ht="24.2" customHeight="1">
      <c r="B120" s="33"/>
      <c r="C120" s="125" t="s">
        <v>187</v>
      </c>
      <c r="D120" s="125" t="s">
        <v>155</v>
      </c>
      <c r="E120" s="126" t="s">
        <v>188</v>
      </c>
      <c r="F120" s="127" t="s">
        <v>189</v>
      </c>
      <c r="G120" s="128" t="s">
        <v>95</v>
      </c>
      <c r="H120" s="129">
        <v>122.12</v>
      </c>
      <c r="I120" s="130"/>
      <c r="J120" s="131">
        <f>ROUND(I120*H120,2)</f>
        <v>0</v>
      </c>
      <c r="K120" s="127" t="s">
        <v>158</v>
      </c>
      <c r="L120" s="33"/>
      <c r="M120" s="132" t="s">
        <v>44</v>
      </c>
      <c r="N120" s="133" t="s">
        <v>53</v>
      </c>
      <c r="P120" s="134">
        <f>O120*H120</f>
        <v>0</v>
      </c>
      <c r="Q120" s="134">
        <v>0.105</v>
      </c>
      <c r="R120" s="134">
        <f>Q120*H120</f>
        <v>12.8226</v>
      </c>
      <c r="S120" s="134">
        <v>0</v>
      </c>
      <c r="T120" s="135">
        <f>S120*H120</f>
        <v>0</v>
      </c>
      <c r="AR120" s="136" t="s">
        <v>159</v>
      </c>
      <c r="AT120" s="136" t="s">
        <v>155</v>
      </c>
      <c r="AU120" s="136" t="s">
        <v>92</v>
      </c>
      <c r="AY120" s="17" t="s">
        <v>152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17" t="s">
        <v>90</v>
      </c>
      <c r="BK120" s="137">
        <f>ROUND(I120*H120,2)</f>
        <v>0</v>
      </c>
      <c r="BL120" s="17" t="s">
        <v>159</v>
      </c>
      <c r="BM120" s="136" t="s">
        <v>190</v>
      </c>
    </row>
    <row r="121" spans="2:65" s="1" customFormat="1" ht="11.25">
      <c r="B121" s="33"/>
      <c r="D121" s="138" t="s">
        <v>161</v>
      </c>
      <c r="F121" s="139" t="s">
        <v>191</v>
      </c>
      <c r="I121" s="140"/>
      <c r="L121" s="33"/>
      <c r="M121" s="141"/>
      <c r="T121" s="54"/>
      <c r="AT121" s="17" t="s">
        <v>161</v>
      </c>
      <c r="AU121" s="17" t="s">
        <v>92</v>
      </c>
    </row>
    <row r="122" spans="2:65" s="12" customFormat="1" ht="11.25">
      <c r="B122" s="142"/>
      <c r="D122" s="143" t="s">
        <v>163</v>
      </c>
      <c r="E122" s="144" t="s">
        <v>44</v>
      </c>
      <c r="F122" s="145" t="s">
        <v>192</v>
      </c>
      <c r="H122" s="146">
        <v>122.12</v>
      </c>
      <c r="I122" s="147"/>
      <c r="L122" s="142"/>
      <c r="M122" s="148"/>
      <c r="T122" s="149"/>
      <c r="AT122" s="144" t="s">
        <v>163</v>
      </c>
      <c r="AU122" s="144" t="s">
        <v>92</v>
      </c>
      <c r="AV122" s="12" t="s">
        <v>92</v>
      </c>
      <c r="AW122" s="12" t="s">
        <v>42</v>
      </c>
      <c r="AX122" s="12" t="s">
        <v>90</v>
      </c>
      <c r="AY122" s="144" t="s">
        <v>152</v>
      </c>
    </row>
    <row r="123" spans="2:65" s="1" customFormat="1" ht="24.2" customHeight="1">
      <c r="B123" s="33"/>
      <c r="C123" s="125" t="s">
        <v>153</v>
      </c>
      <c r="D123" s="125" t="s">
        <v>155</v>
      </c>
      <c r="E123" s="126" t="s">
        <v>193</v>
      </c>
      <c r="F123" s="127" t="s">
        <v>194</v>
      </c>
      <c r="G123" s="128" t="s">
        <v>95</v>
      </c>
      <c r="H123" s="129">
        <v>122.12</v>
      </c>
      <c r="I123" s="130"/>
      <c r="J123" s="131">
        <f>ROUND(I123*H123,2)</f>
        <v>0</v>
      </c>
      <c r="K123" s="127" t="s">
        <v>158</v>
      </c>
      <c r="L123" s="33"/>
      <c r="M123" s="132" t="s">
        <v>44</v>
      </c>
      <c r="N123" s="133" t="s">
        <v>53</v>
      </c>
      <c r="P123" s="134">
        <f>O123*H123</f>
        <v>0</v>
      </c>
      <c r="Q123" s="134">
        <v>1.8599999999999998E-2</v>
      </c>
      <c r="R123" s="134">
        <f>Q123*H123</f>
        <v>2.2714319999999999</v>
      </c>
      <c r="S123" s="134">
        <v>0</v>
      </c>
      <c r="T123" s="135">
        <f>S123*H123</f>
        <v>0</v>
      </c>
      <c r="AR123" s="136" t="s">
        <v>159</v>
      </c>
      <c r="AT123" s="136" t="s">
        <v>155</v>
      </c>
      <c r="AU123" s="136" t="s">
        <v>92</v>
      </c>
      <c r="AY123" s="17" t="s">
        <v>152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7" t="s">
        <v>90</v>
      </c>
      <c r="BK123" s="137">
        <f>ROUND(I123*H123,2)</f>
        <v>0</v>
      </c>
      <c r="BL123" s="17" t="s">
        <v>159</v>
      </c>
      <c r="BM123" s="136" t="s">
        <v>195</v>
      </c>
    </row>
    <row r="124" spans="2:65" s="1" customFormat="1" ht="11.25">
      <c r="B124" s="33"/>
      <c r="D124" s="138" t="s">
        <v>161</v>
      </c>
      <c r="F124" s="139" t="s">
        <v>196</v>
      </c>
      <c r="I124" s="140"/>
      <c r="L124" s="33"/>
      <c r="M124" s="141"/>
      <c r="T124" s="54"/>
      <c r="AT124" s="17" t="s">
        <v>161</v>
      </c>
      <c r="AU124" s="17" t="s">
        <v>92</v>
      </c>
    </row>
    <row r="125" spans="2:65" s="12" customFormat="1" ht="11.25">
      <c r="B125" s="142"/>
      <c r="D125" s="143" t="s">
        <v>163</v>
      </c>
      <c r="E125" s="144" t="s">
        <v>44</v>
      </c>
      <c r="F125" s="145" t="s">
        <v>197</v>
      </c>
      <c r="H125" s="146">
        <v>122.12</v>
      </c>
      <c r="I125" s="147"/>
      <c r="L125" s="142"/>
      <c r="M125" s="148"/>
      <c r="T125" s="149"/>
      <c r="AT125" s="144" t="s">
        <v>163</v>
      </c>
      <c r="AU125" s="144" t="s">
        <v>92</v>
      </c>
      <c r="AV125" s="12" t="s">
        <v>92</v>
      </c>
      <c r="AW125" s="12" t="s">
        <v>42</v>
      </c>
      <c r="AX125" s="12" t="s">
        <v>90</v>
      </c>
      <c r="AY125" s="144" t="s">
        <v>152</v>
      </c>
    </row>
    <row r="126" spans="2:65" s="1" customFormat="1" ht="33" customHeight="1">
      <c r="B126" s="33"/>
      <c r="C126" s="125" t="s">
        <v>198</v>
      </c>
      <c r="D126" s="125" t="s">
        <v>155</v>
      </c>
      <c r="E126" s="126" t="s">
        <v>199</v>
      </c>
      <c r="F126" s="127" t="s">
        <v>200</v>
      </c>
      <c r="G126" s="128" t="s">
        <v>201</v>
      </c>
      <c r="H126" s="129">
        <v>26.5</v>
      </c>
      <c r="I126" s="130"/>
      <c r="J126" s="131">
        <f>ROUND(I126*H126,2)</f>
        <v>0</v>
      </c>
      <c r="K126" s="127" t="s">
        <v>158</v>
      </c>
      <c r="L126" s="33"/>
      <c r="M126" s="132" t="s">
        <v>44</v>
      </c>
      <c r="N126" s="133" t="s">
        <v>53</v>
      </c>
      <c r="P126" s="134">
        <f>O126*H126</f>
        <v>0</v>
      </c>
      <c r="Q126" s="134">
        <v>2.0000000000000002E-5</v>
      </c>
      <c r="R126" s="134">
        <f>Q126*H126</f>
        <v>5.3000000000000009E-4</v>
      </c>
      <c r="S126" s="134">
        <v>0</v>
      </c>
      <c r="T126" s="135">
        <f>S126*H126</f>
        <v>0</v>
      </c>
      <c r="AR126" s="136" t="s">
        <v>159</v>
      </c>
      <c r="AT126" s="136" t="s">
        <v>155</v>
      </c>
      <c r="AU126" s="136" t="s">
        <v>92</v>
      </c>
      <c r="AY126" s="17" t="s">
        <v>152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90</v>
      </c>
      <c r="BK126" s="137">
        <f>ROUND(I126*H126,2)</f>
        <v>0</v>
      </c>
      <c r="BL126" s="17" t="s">
        <v>159</v>
      </c>
      <c r="BM126" s="136" t="s">
        <v>202</v>
      </c>
    </row>
    <row r="127" spans="2:65" s="1" customFormat="1" ht="11.25">
      <c r="B127" s="33"/>
      <c r="D127" s="138" t="s">
        <v>161</v>
      </c>
      <c r="F127" s="139" t="s">
        <v>203</v>
      </c>
      <c r="I127" s="140"/>
      <c r="L127" s="33"/>
      <c r="M127" s="141"/>
      <c r="T127" s="54"/>
      <c r="AT127" s="17" t="s">
        <v>161</v>
      </c>
      <c r="AU127" s="17" t="s">
        <v>92</v>
      </c>
    </row>
    <row r="128" spans="2:65" s="12" customFormat="1" ht="11.25">
      <c r="B128" s="142"/>
      <c r="D128" s="143" t="s">
        <v>163</v>
      </c>
      <c r="E128" s="144" t="s">
        <v>44</v>
      </c>
      <c r="F128" s="145" t="s">
        <v>204</v>
      </c>
      <c r="H128" s="146">
        <v>22</v>
      </c>
      <c r="I128" s="147"/>
      <c r="L128" s="142"/>
      <c r="M128" s="148"/>
      <c r="T128" s="149"/>
      <c r="AT128" s="144" t="s">
        <v>163</v>
      </c>
      <c r="AU128" s="144" t="s">
        <v>92</v>
      </c>
      <c r="AV128" s="12" t="s">
        <v>92</v>
      </c>
      <c r="AW128" s="12" t="s">
        <v>42</v>
      </c>
      <c r="AX128" s="12" t="s">
        <v>82</v>
      </c>
      <c r="AY128" s="144" t="s">
        <v>152</v>
      </c>
    </row>
    <row r="129" spans="2:65" s="12" customFormat="1" ht="11.25">
      <c r="B129" s="142"/>
      <c r="D129" s="143" t="s">
        <v>163</v>
      </c>
      <c r="E129" s="144" t="s">
        <v>44</v>
      </c>
      <c r="F129" s="145" t="s">
        <v>205</v>
      </c>
      <c r="H129" s="146">
        <v>4.5</v>
      </c>
      <c r="I129" s="147"/>
      <c r="L129" s="142"/>
      <c r="M129" s="148"/>
      <c r="T129" s="149"/>
      <c r="AT129" s="144" t="s">
        <v>163</v>
      </c>
      <c r="AU129" s="144" t="s">
        <v>92</v>
      </c>
      <c r="AV129" s="12" t="s">
        <v>92</v>
      </c>
      <c r="AW129" s="12" t="s">
        <v>42</v>
      </c>
      <c r="AX129" s="12" t="s">
        <v>82</v>
      </c>
      <c r="AY129" s="144" t="s">
        <v>152</v>
      </c>
    </row>
    <row r="130" spans="2:65" s="13" customFormat="1" ht="11.25">
      <c r="B130" s="150"/>
      <c r="D130" s="143" t="s">
        <v>163</v>
      </c>
      <c r="E130" s="151" t="s">
        <v>44</v>
      </c>
      <c r="F130" s="152" t="s">
        <v>178</v>
      </c>
      <c r="H130" s="153">
        <v>26.5</v>
      </c>
      <c r="I130" s="154"/>
      <c r="L130" s="150"/>
      <c r="M130" s="155"/>
      <c r="T130" s="156"/>
      <c r="AT130" s="151" t="s">
        <v>163</v>
      </c>
      <c r="AU130" s="151" t="s">
        <v>92</v>
      </c>
      <c r="AV130" s="13" t="s">
        <v>159</v>
      </c>
      <c r="AW130" s="13" t="s">
        <v>42</v>
      </c>
      <c r="AX130" s="13" t="s">
        <v>90</v>
      </c>
      <c r="AY130" s="151" t="s">
        <v>152</v>
      </c>
    </row>
    <row r="131" spans="2:65" s="11" customFormat="1" ht="22.9" customHeight="1">
      <c r="B131" s="113"/>
      <c r="D131" s="114" t="s">
        <v>81</v>
      </c>
      <c r="E131" s="123" t="s">
        <v>206</v>
      </c>
      <c r="F131" s="123" t="s">
        <v>207</v>
      </c>
      <c r="I131" s="116"/>
      <c r="J131" s="124">
        <f>BK131</f>
        <v>0</v>
      </c>
      <c r="L131" s="113"/>
      <c r="M131" s="118"/>
      <c r="P131" s="119">
        <f>SUM(P132:P153)</f>
        <v>0</v>
      </c>
      <c r="R131" s="119">
        <f>SUM(R132:R153)</f>
        <v>4.3010999999999994E-2</v>
      </c>
      <c r="T131" s="120">
        <f>SUM(T132:T153)</f>
        <v>26.496800000000004</v>
      </c>
      <c r="AR131" s="114" t="s">
        <v>90</v>
      </c>
      <c r="AT131" s="121" t="s">
        <v>81</v>
      </c>
      <c r="AU131" s="121" t="s">
        <v>90</v>
      </c>
      <c r="AY131" s="114" t="s">
        <v>152</v>
      </c>
      <c r="BK131" s="122">
        <f>SUM(BK132:BK153)</f>
        <v>0</v>
      </c>
    </row>
    <row r="132" spans="2:65" s="1" customFormat="1" ht="24.2" customHeight="1">
      <c r="B132" s="33"/>
      <c r="C132" s="125" t="s">
        <v>208</v>
      </c>
      <c r="D132" s="125" t="s">
        <v>155</v>
      </c>
      <c r="E132" s="126" t="s">
        <v>209</v>
      </c>
      <c r="F132" s="127" t="s">
        <v>210</v>
      </c>
      <c r="G132" s="128" t="s">
        <v>95</v>
      </c>
      <c r="H132" s="129">
        <v>200</v>
      </c>
      <c r="I132" s="130"/>
      <c r="J132" s="131">
        <f>ROUND(I132*H132,2)</f>
        <v>0</v>
      </c>
      <c r="K132" s="127" t="s">
        <v>158</v>
      </c>
      <c r="L132" s="33"/>
      <c r="M132" s="132" t="s">
        <v>44</v>
      </c>
      <c r="N132" s="133" t="s">
        <v>53</v>
      </c>
      <c r="P132" s="134">
        <f>O132*H132</f>
        <v>0</v>
      </c>
      <c r="Q132" s="134">
        <v>3.0000000000000001E-5</v>
      </c>
      <c r="R132" s="134">
        <f>Q132*H132</f>
        <v>6.0000000000000001E-3</v>
      </c>
      <c r="S132" s="134">
        <v>0</v>
      </c>
      <c r="T132" s="135">
        <f>S132*H132</f>
        <v>0</v>
      </c>
      <c r="AR132" s="136" t="s">
        <v>159</v>
      </c>
      <c r="AT132" s="136" t="s">
        <v>155</v>
      </c>
      <c r="AU132" s="136" t="s">
        <v>92</v>
      </c>
      <c r="AY132" s="17" t="s">
        <v>152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7" t="s">
        <v>90</v>
      </c>
      <c r="BK132" s="137">
        <f>ROUND(I132*H132,2)</f>
        <v>0</v>
      </c>
      <c r="BL132" s="17" t="s">
        <v>159</v>
      </c>
      <c r="BM132" s="136" t="s">
        <v>211</v>
      </c>
    </row>
    <row r="133" spans="2:65" s="1" customFormat="1" ht="11.25">
      <c r="B133" s="33"/>
      <c r="D133" s="138" t="s">
        <v>161</v>
      </c>
      <c r="F133" s="139" t="s">
        <v>212</v>
      </c>
      <c r="I133" s="140"/>
      <c r="L133" s="33"/>
      <c r="M133" s="141"/>
      <c r="T133" s="54"/>
      <c r="AT133" s="17" t="s">
        <v>161</v>
      </c>
      <c r="AU133" s="17" t="s">
        <v>92</v>
      </c>
    </row>
    <row r="134" spans="2:65" s="12" customFormat="1" ht="11.25">
      <c r="B134" s="142"/>
      <c r="D134" s="143" t="s">
        <v>163</v>
      </c>
      <c r="E134" s="144" t="s">
        <v>44</v>
      </c>
      <c r="F134" s="145" t="s">
        <v>213</v>
      </c>
      <c r="H134" s="146">
        <v>200</v>
      </c>
      <c r="I134" s="147"/>
      <c r="L134" s="142"/>
      <c r="M134" s="148"/>
      <c r="T134" s="149"/>
      <c r="AT134" s="144" t="s">
        <v>163</v>
      </c>
      <c r="AU134" s="144" t="s">
        <v>92</v>
      </c>
      <c r="AV134" s="12" t="s">
        <v>92</v>
      </c>
      <c r="AW134" s="12" t="s">
        <v>42</v>
      </c>
      <c r="AX134" s="12" t="s">
        <v>90</v>
      </c>
      <c r="AY134" s="144" t="s">
        <v>152</v>
      </c>
    </row>
    <row r="135" spans="2:65" s="1" customFormat="1" ht="24.2" customHeight="1">
      <c r="B135" s="33"/>
      <c r="C135" s="125" t="s">
        <v>206</v>
      </c>
      <c r="D135" s="125" t="s">
        <v>155</v>
      </c>
      <c r="E135" s="126" t="s">
        <v>214</v>
      </c>
      <c r="F135" s="127" t="s">
        <v>215</v>
      </c>
      <c r="G135" s="128" t="s">
        <v>95</v>
      </c>
      <c r="H135" s="129">
        <v>7.3</v>
      </c>
      <c r="I135" s="130"/>
      <c r="J135" s="131">
        <f>ROUND(I135*H135,2)</f>
        <v>0</v>
      </c>
      <c r="K135" s="127" t="s">
        <v>158</v>
      </c>
      <c r="L135" s="33"/>
      <c r="M135" s="132" t="s">
        <v>44</v>
      </c>
      <c r="N135" s="133" t="s">
        <v>53</v>
      </c>
      <c r="P135" s="134">
        <f>O135*H135</f>
        <v>0</v>
      </c>
      <c r="Q135" s="134">
        <v>5.0699999999999999E-3</v>
      </c>
      <c r="R135" s="134">
        <f>Q135*H135</f>
        <v>3.7010999999999995E-2</v>
      </c>
      <c r="S135" s="134">
        <v>0</v>
      </c>
      <c r="T135" s="135">
        <f>S135*H135</f>
        <v>0</v>
      </c>
      <c r="AR135" s="136" t="s">
        <v>159</v>
      </c>
      <c r="AT135" s="136" t="s">
        <v>155</v>
      </c>
      <c r="AU135" s="136" t="s">
        <v>92</v>
      </c>
      <c r="AY135" s="17" t="s">
        <v>152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7" t="s">
        <v>90</v>
      </c>
      <c r="BK135" s="137">
        <f>ROUND(I135*H135,2)</f>
        <v>0</v>
      </c>
      <c r="BL135" s="17" t="s">
        <v>159</v>
      </c>
      <c r="BM135" s="136" t="s">
        <v>216</v>
      </c>
    </row>
    <row r="136" spans="2:65" s="1" customFormat="1" ht="11.25">
      <c r="B136" s="33"/>
      <c r="D136" s="138" t="s">
        <v>161</v>
      </c>
      <c r="F136" s="139" t="s">
        <v>217</v>
      </c>
      <c r="I136" s="140"/>
      <c r="L136" s="33"/>
      <c r="M136" s="141"/>
      <c r="T136" s="54"/>
      <c r="AT136" s="17" t="s">
        <v>161</v>
      </c>
      <c r="AU136" s="17" t="s">
        <v>92</v>
      </c>
    </row>
    <row r="137" spans="2:65" s="12" customFormat="1" ht="11.25">
      <c r="B137" s="142"/>
      <c r="D137" s="143" t="s">
        <v>163</v>
      </c>
      <c r="E137" s="144" t="s">
        <v>44</v>
      </c>
      <c r="F137" s="145" t="s">
        <v>218</v>
      </c>
      <c r="H137" s="146">
        <v>1.3</v>
      </c>
      <c r="I137" s="147"/>
      <c r="L137" s="142"/>
      <c r="M137" s="148"/>
      <c r="T137" s="149"/>
      <c r="AT137" s="144" t="s">
        <v>163</v>
      </c>
      <c r="AU137" s="144" t="s">
        <v>92</v>
      </c>
      <c r="AV137" s="12" t="s">
        <v>92</v>
      </c>
      <c r="AW137" s="12" t="s">
        <v>42</v>
      </c>
      <c r="AX137" s="12" t="s">
        <v>82</v>
      </c>
      <c r="AY137" s="144" t="s">
        <v>152</v>
      </c>
    </row>
    <row r="138" spans="2:65" s="12" customFormat="1" ht="11.25">
      <c r="B138" s="142"/>
      <c r="D138" s="143" t="s">
        <v>163</v>
      </c>
      <c r="E138" s="144" t="s">
        <v>44</v>
      </c>
      <c r="F138" s="145" t="s">
        <v>219</v>
      </c>
      <c r="H138" s="146">
        <v>6</v>
      </c>
      <c r="I138" s="147"/>
      <c r="L138" s="142"/>
      <c r="M138" s="148"/>
      <c r="T138" s="149"/>
      <c r="AT138" s="144" t="s">
        <v>163</v>
      </c>
      <c r="AU138" s="144" t="s">
        <v>92</v>
      </c>
      <c r="AV138" s="12" t="s">
        <v>92</v>
      </c>
      <c r="AW138" s="12" t="s">
        <v>42</v>
      </c>
      <c r="AX138" s="12" t="s">
        <v>82</v>
      </c>
      <c r="AY138" s="144" t="s">
        <v>152</v>
      </c>
    </row>
    <row r="139" spans="2:65" s="13" customFormat="1" ht="11.25">
      <c r="B139" s="150"/>
      <c r="D139" s="143" t="s">
        <v>163</v>
      </c>
      <c r="E139" s="151" t="s">
        <v>44</v>
      </c>
      <c r="F139" s="152" t="s">
        <v>178</v>
      </c>
      <c r="H139" s="153">
        <v>7.3</v>
      </c>
      <c r="I139" s="154"/>
      <c r="L139" s="150"/>
      <c r="M139" s="155"/>
      <c r="T139" s="156"/>
      <c r="AT139" s="151" t="s">
        <v>163</v>
      </c>
      <c r="AU139" s="151" t="s">
        <v>92</v>
      </c>
      <c r="AV139" s="13" t="s">
        <v>159</v>
      </c>
      <c r="AW139" s="13" t="s">
        <v>42</v>
      </c>
      <c r="AX139" s="13" t="s">
        <v>90</v>
      </c>
      <c r="AY139" s="151" t="s">
        <v>152</v>
      </c>
    </row>
    <row r="140" spans="2:65" s="1" customFormat="1" ht="24.2" customHeight="1">
      <c r="B140" s="33"/>
      <c r="C140" s="125" t="s">
        <v>220</v>
      </c>
      <c r="D140" s="125" t="s">
        <v>155</v>
      </c>
      <c r="E140" s="126" t="s">
        <v>221</v>
      </c>
      <c r="F140" s="127" t="s">
        <v>222</v>
      </c>
      <c r="G140" s="128" t="s">
        <v>167</v>
      </c>
      <c r="H140" s="129">
        <v>12.044</v>
      </c>
      <c r="I140" s="130"/>
      <c r="J140" s="131">
        <f>ROUND(I140*H140,2)</f>
        <v>0</v>
      </c>
      <c r="K140" s="127" t="s">
        <v>158</v>
      </c>
      <c r="L140" s="33"/>
      <c r="M140" s="132" t="s">
        <v>44</v>
      </c>
      <c r="N140" s="133" t="s">
        <v>53</v>
      </c>
      <c r="P140" s="134">
        <f>O140*H140</f>
        <v>0</v>
      </c>
      <c r="Q140" s="134">
        <v>0</v>
      </c>
      <c r="R140" s="134">
        <f>Q140*H140</f>
        <v>0</v>
      </c>
      <c r="S140" s="134">
        <v>2.2000000000000002</v>
      </c>
      <c r="T140" s="135">
        <f>S140*H140</f>
        <v>26.496800000000004</v>
      </c>
      <c r="AR140" s="136" t="s">
        <v>159</v>
      </c>
      <c r="AT140" s="136" t="s">
        <v>155</v>
      </c>
      <c r="AU140" s="136" t="s">
        <v>92</v>
      </c>
      <c r="AY140" s="17" t="s">
        <v>152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7" t="s">
        <v>90</v>
      </c>
      <c r="BK140" s="137">
        <f>ROUND(I140*H140,2)</f>
        <v>0</v>
      </c>
      <c r="BL140" s="17" t="s">
        <v>159</v>
      </c>
      <c r="BM140" s="136" t="s">
        <v>223</v>
      </c>
    </row>
    <row r="141" spans="2:65" s="1" customFormat="1" ht="11.25">
      <c r="B141" s="33"/>
      <c r="D141" s="138" t="s">
        <v>161</v>
      </c>
      <c r="F141" s="139" t="s">
        <v>224</v>
      </c>
      <c r="I141" s="140"/>
      <c r="L141" s="33"/>
      <c r="M141" s="141"/>
      <c r="T141" s="54"/>
      <c r="AT141" s="17" t="s">
        <v>161</v>
      </c>
      <c r="AU141" s="17" t="s">
        <v>92</v>
      </c>
    </row>
    <row r="142" spans="2:65" s="12" customFormat="1" ht="11.25">
      <c r="B142" s="142"/>
      <c r="D142" s="143" t="s">
        <v>163</v>
      </c>
      <c r="E142" s="144" t="s">
        <v>44</v>
      </c>
      <c r="F142" s="145" t="s">
        <v>225</v>
      </c>
      <c r="H142" s="146">
        <v>12.044</v>
      </c>
      <c r="I142" s="147"/>
      <c r="L142" s="142"/>
      <c r="M142" s="148"/>
      <c r="T142" s="149"/>
      <c r="AT142" s="144" t="s">
        <v>163</v>
      </c>
      <c r="AU142" s="144" t="s">
        <v>92</v>
      </c>
      <c r="AV142" s="12" t="s">
        <v>92</v>
      </c>
      <c r="AW142" s="12" t="s">
        <v>42</v>
      </c>
      <c r="AX142" s="12" t="s">
        <v>90</v>
      </c>
      <c r="AY142" s="144" t="s">
        <v>152</v>
      </c>
    </row>
    <row r="143" spans="2:65" s="1" customFormat="1" ht="21.75" customHeight="1">
      <c r="B143" s="33"/>
      <c r="C143" s="125" t="s">
        <v>226</v>
      </c>
      <c r="D143" s="125" t="s">
        <v>155</v>
      </c>
      <c r="E143" s="126" t="s">
        <v>227</v>
      </c>
      <c r="F143" s="127" t="s">
        <v>228</v>
      </c>
      <c r="G143" s="128" t="s">
        <v>95</v>
      </c>
      <c r="H143" s="129">
        <v>94.536000000000001</v>
      </c>
      <c r="I143" s="130"/>
      <c r="J143" s="131">
        <f>ROUND(I143*H143,2)</f>
        <v>0</v>
      </c>
      <c r="K143" s="127" t="s">
        <v>158</v>
      </c>
      <c r="L143" s="33"/>
      <c r="M143" s="132" t="s">
        <v>44</v>
      </c>
      <c r="N143" s="133" t="s">
        <v>53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159</v>
      </c>
      <c r="AT143" s="136" t="s">
        <v>155</v>
      </c>
      <c r="AU143" s="136" t="s">
        <v>92</v>
      </c>
      <c r="AY143" s="17" t="s">
        <v>152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7" t="s">
        <v>90</v>
      </c>
      <c r="BK143" s="137">
        <f>ROUND(I143*H143,2)</f>
        <v>0</v>
      </c>
      <c r="BL143" s="17" t="s">
        <v>159</v>
      </c>
      <c r="BM143" s="136" t="s">
        <v>229</v>
      </c>
    </row>
    <row r="144" spans="2:65" s="1" customFormat="1" ht="11.25">
      <c r="B144" s="33"/>
      <c r="D144" s="138" t="s">
        <v>161</v>
      </c>
      <c r="F144" s="139" t="s">
        <v>230</v>
      </c>
      <c r="I144" s="140"/>
      <c r="L144" s="33"/>
      <c r="M144" s="141"/>
      <c r="T144" s="54"/>
      <c r="AT144" s="17" t="s">
        <v>161</v>
      </c>
      <c r="AU144" s="17" t="s">
        <v>92</v>
      </c>
    </row>
    <row r="145" spans="2:65" s="12" customFormat="1" ht="11.25">
      <c r="B145" s="142"/>
      <c r="D145" s="143" t="s">
        <v>163</v>
      </c>
      <c r="E145" s="144" t="s">
        <v>44</v>
      </c>
      <c r="F145" s="145" t="s">
        <v>231</v>
      </c>
      <c r="H145" s="146">
        <v>94.536000000000001</v>
      </c>
      <c r="I145" s="147"/>
      <c r="L145" s="142"/>
      <c r="M145" s="148"/>
      <c r="T145" s="149"/>
      <c r="AT145" s="144" t="s">
        <v>163</v>
      </c>
      <c r="AU145" s="144" t="s">
        <v>92</v>
      </c>
      <c r="AV145" s="12" t="s">
        <v>92</v>
      </c>
      <c r="AW145" s="12" t="s">
        <v>42</v>
      </c>
      <c r="AX145" s="12" t="s">
        <v>90</v>
      </c>
      <c r="AY145" s="144" t="s">
        <v>152</v>
      </c>
    </row>
    <row r="146" spans="2:65" s="1" customFormat="1" ht="24.2" customHeight="1">
      <c r="B146" s="33"/>
      <c r="C146" s="125" t="s">
        <v>232</v>
      </c>
      <c r="D146" s="125" t="s">
        <v>155</v>
      </c>
      <c r="E146" s="126" t="s">
        <v>233</v>
      </c>
      <c r="F146" s="127" t="s">
        <v>234</v>
      </c>
      <c r="G146" s="128" t="s">
        <v>201</v>
      </c>
      <c r="H146" s="129">
        <v>159.85</v>
      </c>
      <c r="I146" s="130"/>
      <c r="J146" s="131">
        <f>ROUND(I146*H146,2)</f>
        <v>0</v>
      </c>
      <c r="K146" s="127" t="s">
        <v>158</v>
      </c>
      <c r="L146" s="33"/>
      <c r="M146" s="132" t="s">
        <v>44</v>
      </c>
      <c r="N146" s="133" t="s">
        <v>53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159</v>
      </c>
      <c r="AT146" s="136" t="s">
        <v>155</v>
      </c>
      <c r="AU146" s="136" t="s">
        <v>92</v>
      </c>
      <c r="AY146" s="17" t="s">
        <v>152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7" t="s">
        <v>90</v>
      </c>
      <c r="BK146" s="137">
        <f>ROUND(I146*H146,2)</f>
        <v>0</v>
      </c>
      <c r="BL146" s="17" t="s">
        <v>159</v>
      </c>
      <c r="BM146" s="136" t="s">
        <v>235</v>
      </c>
    </row>
    <row r="147" spans="2:65" s="1" customFormat="1" ht="11.25">
      <c r="B147" s="33"/>
      <c r="D147" s="138" t="s">
        <v>161</v>
      </c>
      <c r="F147" s="139" t="s">
        <v>236</v>
      </c>
      <c r="I147" s="140"/>
      <c r="L147" s="33"/>
      <c r="M147" s="141"/>
      <c r="T147" s="54"/>
      <c r="AT147" s="17" t="s">
        <v>161</v>
      </c>
      <c r="AU147" s="17" t="s">
        <v>92</v>
      </c>
    </row>
    <row r="148" spans="2:65" s="12" customFormat="1" ht="11.25">
      <c r="B148" s="142"/>
      <c r="D148" s="143" t="s">
        <v>163</v>
      </c>
      <c r="E148" s="144" t="s">
        <v>44</v>
      </c>
      <c r="F148" s="145" t="s">
        <v>237</v>
      </c>
      <c r="H148" s="146">
        <v>4.5</v>
      </c>
      <c r="I148" s="147"/>
      <c r="L148" s="142"/>
      <c r="M148" s="148"/>
      <c r="T148" s="149"/>
      <c r="AT148" s="144" t="s">
        <v>163</v>
      </c>
      <c r="AU148" s="144" t="s">
        <v>92</v>
      </c>
      <c r="AV148" s="12" t="s">
        <v>92</v>
      </c>
      <c r="AW148" s="12" t="s">
        <v>42</v>
      </c>
      <c r="AX148" s="12" t="s">
        <v>82</v>
      </c>
      <c r="AY148" s="144" t="s">
        <v>152</v>
      </c>
    </row>
    <row r="149" spans="2:65" s="12" customFormat="1" ht="11.25">
      <c r="B149" s="142"/>
      <c r="D149" s="143" t="s">
        <v>163</v>
      </c>
      <c r="E149" s="144" t="s">
        <v>44</v>
      </c>
      <c r="F149" s="145" t="s">
        <v>238</v>
      </c>
      <c r="H149" s="146">
        <v>145</v>
      </c>
      <c r="I149" s="147"/>
      <c r="L149" s="142"/>
      <c r="M149" s="148"/>
      <c r="T149" s="149"/>
      <c r="AT149" s="144" t="s">
        <v>163</v>
      </c>
      <c r="AU149" s="144" t="s">
        <v>92</v>
      </c>
      <c r="AV149" s="12" t="s">
        <v>92</v>
      </c>
      <c r="AW149" s="12" t="s">
        <v>42</v>
      </c>
      <c r="AX149" s="12" t="s">
        <v>82</v>
      </c>
      <c r="AY149" s="144" t="s">
        <v>152</v>
      </c>
    </row>
    <row r="150" spans="2:65" s="12" customFormat="1" ht="11.25">
      <c r="B150" s="142"/>
      <c r="D150" s="143" t="s">
        <v>163</v>
      </c>
      <c r="E150" s="144" t="s">
        <v>44</v>
      </c>
      <c r="F150" s="145" t="s">
        <v>239</v>
      </c>
      <c r="H150" s="146">
        <v>10.35</v>
      </c>
      <c r="I150" s="147"/>
      <c r="L150" s="142"/>
      <c r="M150" s="148"/>
      <c r="T150" s="149"/>
      <c r="AT150" s="144" t="s">
        <v>163</v>
      </c>
      <c r="AU150" s="144" t="s">
        <v>92</v>
      </c>
      <c r="AV150" s="12" t="s">
        <v>92</v>
      </c>
      <c r="AW150" s="12" t="s">
        <v>42</v>
      </c>
      <c r="AX150" s="12" t="s">
        <v>82</v>
      </c>
      <c r="AY150" s="144" t="s">
        <v>152</v>
      </c>
    </row>
    <row r="151" spans="2:65" s="13" customFormat="1" ht="11.25">
      <c r="B151" s="150"/>
      <c r="D151" s="143" t="s">
        <v>163</v>
      </c>
      <c r="E151" s="151" t="s">
        <v>44</v>
      </c>
      <c r="F151" s="152" t="s">
        <v>178</v>
      </c>
      <c r="H151" s="153">
        <v>159.85</v>
      </c>
      <c r="I151" s="154"/>
      <c r="L151" s="150"/>
      <c r="M151" s="155"/>
      <c r="T151" s="156"/>
      <c r="AT151" s="151" t="s">
        <v>163</v>
      </c>
      <c r="AU151" s="151" t="s">
        <v>92</v>
      </c>
      <c r="AV151" s="13" t="s">
        <v>159</v>
      </c>
      <c r="AW151" s="13" t="s">
        <v>42</v>
      </c>
      <c r="AX151" s="13" t="s">
        <v>90</v>
      </c>
      <c r="AY151" s="151" t="s">
        <v>152</v>
      </c>
    </row>
    <row r="152" spans="2:65" s="1" customFormat="1" ht="24.2" customHeight="1">
      <c r="B152" s="33"/>
      <c r="C152" s="125" t="s">
        <v>240</v>
      </c>
      <c r="D152" s="125" t="s">
        <v>155</v>
      </c>
      <c r="E152" s="126" t="s">
        <v>241</v>
      </c>
      <c r="F152" s="127" t="s">
        <v>242</v>
      </c>
      <c r="G152" s="128" t="s">
        <v>201</v>
      </c>
      <c r="H152" s="129">
        <v>4.7</v>
      </c>
      <c r="I152" s="130"/>
      <c r="J152" s="131">
        <f>ROUND(I152*H152,2)</f>
        <v>0</v>
      </c>
      <c r="K152" s="127" t="s">
        <v>44</v>
      </c>
      <c r="L152" s="33"/>
      <c r="M152" s="132" t="s">
        <v>44</v>
      </c>
      <c r="N152" s="133" t="s">
        <v>53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159</v>
      </c>
      <c r="AT152" s="136" t="s">
        <v>155</v>
      </c>
      <c r="AU152" s="136" t="s">
        <v>92</v>
      </c>
      <c r="AY152" s="17" t="s">
        <v>152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7" t="s">
        <v>90</v>
      </c>
      <c r="BK152" s="137">
        <f>ROUND(I152*H152,2)</f>
        <v>0</v>
      </c>
      <c r="BL152" s="17" t="s">
        <v>159</v>
      </c>
      <c r="BM152" s="136" t="s">
        <v>243</v>
      </c>
    </row>
    <row r="153" spans="2:65" s="12" customFormat="1" ht="11.25">
      <c r="B153" s="142"/>
      <c r="D153" s="143" t="s">
        <v>163</v>
      </c>
      <c r="E153" s="144" t="s">
        <v>44</v>
      </c>
      <c r="F153" s="145" t="s">
        <v>244</v>
      </c>
      <c r="H153" s="146">
        <v>4.7</v>
      </c>
      <c r="I153" s="147"/>
      <c r="L153" s="142"/>
      <c r="M153" s="148"/>
      <c r="T153" s="149"/>
      <c r="AT153" s="144" t="s">
        <v>163</v>
      </c>
      <c r="AU153" s="144" t="s">
        <v>92</v>
      </c>
      <c r="AV153" s="12" t="s">
        <v>92</v>
      </c>
      <c r="AW153" s="12" t="s">
        <v>42</v>
      </c>
      <c r="AX153" s="12" t="s">
        <v>90</v>
      </c>
      <c r="AY153" s="144" t="s">
        <v>152</v>
      </c>
    </row>
    <row r="154" spans="2:65" s="11" customFormat="1" ht="22.9" customHeight="1">
      <c r="B154" s="113"/>
      <c r="D154" s="114" t="s">
        <v>81</v>
      </c>
      <c r="E154" s="123" t="s">
        <v>245</v>
      </c>
      <c r="F154" s="123" t="s">
        <v>246</v>
      </c>
      <c r="I154" s="116"/>
      <c r="J154" s="124">
        <f>BK154</f>
        <v>0</v>
      </c>
      <c r="L154" s="113"/>
      <c r="M154" s="118"/>
      <c r="P154" s="119">
        <f>SUM(P155:P171)</f>
        <v>0</v>
      </c>
      <c r="R154" s="119">
        <f>SUM(R155:R171)</f>
        <v>0</v>
      </c>
      <c r="T154" s="120">
        <f>SUM(T155:T171)</f>
        <v>0</v>
      </c>
      <c r="AR154" s="114" t="s">
        <v>90</v>
      </c>
      <c r="AT154" s="121" t="s">
        <v>81</v>
      </c>
      <c r="AU154" s="121" t="s">
        <v>90</v>
      </c>
      <c r="AY154" s="114" t="s">
        <v>152</v>
      </c>
      <c r="BK154" s="122">
        <f>SUM(BK155:BK171)</f>
        <v>0</v>
      </c>
    </row>
    <row r="155" spans="2:65" s="1" customFormat="1" ht="33" customHeight="1">
      <c r="B155" s="33"/>
      <c r="C155" s="125" t="s">
        <v>247</v>
      </c>
      <c r="D155" s="125" t="s">
        <v>155</v>
      </c>
      <c r="E155" s="126" t="s">
        <v>248</v>
      </c>
      <c r="F155" s="127" t="s">
        <v>249</v>
      </c>
      <c r="G155" s="128" t="s">
        <v>181</v>
      </c>
      <c r="H155" s="129">
        <v>38.192999999999998</v>
      </c>
      <c r="I155" s="130"/>
      <c r="J155" s="131">
        <f>ROUND(I155*H155,2)</f>
        <v>0</v>
      </c>
      <c r="K155" s="127" t="s">
        <v>158</v>
      </c>
      <c r="L155" s="33"/>
      <c r="M155" s="132" t="s">
        <v>44</v>
      </c>
      <c r="N155" s="133" t="s">
        <v>53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159</v>
      </c>
      <c r="AT155" s="136" t="s">
        <v>155</v>
      </c>
      <c r="AU155" s="136" t="s">
        <v>92</v>
      </c>
      <c r="AY155" s="17" t="s">
        <v>152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7" t="s">
        <v>90</v>
      </c>
      <c r="BK155" s="137">
        <f>ROUND(I155*H155,2)</f>
        <v>0</v>
      </c>
      <c r="BL155" s="17" t="s">
        <v>159</v>
      </c>
      <c r="BM155" s="136" t="s">
        <v>250</v>
      </c>
    </row>
    <row r="156" spans="2:65" s="1" customFormat="1" ht="11.25">
      <c r="B156" s="33"/>
      <c r="D156" s="138" t="s">
        <v>161</v>
      </c>
      <c r="F156" s="139" t="s">
        <v>251</v>
      </c>
      <c r="I156" s="140"/>
      <c r="L156" s="33"/>
      <c r="M156" s="141"/>
      <c r="T156" s="54"/>
      <c r="AT156" s="17" t="s">
        <v>161</v>
      </c>
      <c r="AU156" s="17" t="s">
        <v>92</v>
      </c>
    </row>
    <row r="157" spans="2:65" s="1" customFormat="1" ht="24.2" customHeight="1">
      <c r="B157" s="33"/>
      <c r="C157" s="125" t="s">
        <v>8</v>
      </c>
      <c r="D157" s="125" t="s">
        <v>155</v>
      </c>
      <c r="E157" s="126" t="s">
        <v>252</v>
      </c>
      <c r="F157" s="127" t="s">
        <v>253</v>
      </c>
      <c r="G157" s="128" t="s">
        <v>181</v>
      </c>
      <c r="H157" s="129">
        <v>38.192999999999998</v>
      </c>
      <c r="I157" s="130"/>
      <c r="J157" s="131">
        <f>ROUND(I157*H157,2)</f>
        <v>0</v>
      </c>
      <c r="K157" s="127" t="s">
        <v>158</v>
      </c>
      <c r="L157" s="33"/>
      <c r="M157" s="132" t="s">
        <v>44</v>
      </c>
      <c r="N157" s="133" t="s">
        <v>53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159</v>
      </c>
      <c r="AT157" s="136" t="s">
        <v>155</v>
      </c>
      <c r="AU157" s="136" t="s">
        <v>92</v>
      </c>
      <c r="AY157" s="17" t="s">
        <v>152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7" t="s">
        <v>90</v>
      </c>
      <c r="BK157" s="137">
        <f>ROUND(I157*H157,2)</f>
        <v>0</v>
      </c>
      <c r="BL157" s="17" t="s">
        <v>159</v>
      </c>
      <c r="BM157" s="136" t="s">
        <v>254</v>
      </c>
    </row>
    <row r="158" spans="2:65" s="1" customFormat="1" ht="11.25">
      <c r="B158" s="33"/>
      <c r="D158" s="138" t="s">
        <v>161</v>
      </c>
      <c r="F158" s="139" t="s">
        <v>255</v>
      </c>
      <c r="I158" s="140"/>
      <c r="L158" s="33"/>
      <c r="M158" s="141"/>
      <c r="T158" s="54"/>
      <c r="AT158" s="17" t="s">
        <v>161</v>
      </c>
      <c r="AU158" s="17" t="s">
        <v>92</v>
      </c>
    </row>
    <row r="159" spans="2:65" s="1" customFormat="1" ht="24.2" customHeight="1">
      <c r="B159" s="33"/>
      <c r="C159" s="125" t="s">
        <v>256</v>
      </c>
      <c r="D159" s="125" t="s">
        <v>155</v>
      </c>
      <c r="E159" s="126" t="s">
        <v>257</v>
      </c>
      <c r="F159" s="127" t="s">
        <v>258</v>
      </c>
      <c r="G159" s="128" t="s">
        <v>181</v>
      </c>
      <c r="H159" s="129">
        <v>725.66700000000003</v>
      </c>
      <c r="I159" s="130"/>
      <c r="J159" s="131">
        <f>ROUND(I159*H159,2)</f>
        <v>0</v>
      </c>
      <c r="K159" s="127" t="s">
        <v>158</v>
      </c>
      <c r="L159" s="33"/>
      <c r="M159" s="132" t="s">
        <v>44</v>
      </c>
      <c r="N159" s="133" t="s">
        <v>53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159</v>
      </c>
      <c r="AT159" s="136" t="s">
        <v>155</v>
      </c>
      <c r="AU159" s="136" t="s">
        <v>92</v>
      </c>
      <c r="AY159" s="17" t="s">
        <v>152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90</v>
      </c>
      <c r="BK159" s="137">
        <f>ROUND(I159*H159,2)</f>
        <v>0</v>
      </c>
      <c r="BL159" s="17" t="s">
        <v>159</v>
      </c>
      <c r="BM159" s="136" t="s">
        <v>259</v>
      </c>
    </row>
    <row r="160" spans="2:65" s="1" customFormat="1" ht="11.25">
      <c r="B160" s="33"/>
      <c r="D160" s="138" t="s">
        <v>161</v>
      </c>
      <c r="F160" s="139" t="s">
        <v>260</v>
      </c>
      <c r="I160" s="140"/>
      <c r="L160" s="33"/>
      <c r="M160" s="141"/>
      <c r="T160" s="54"/>
      <c r="AT160" s="17" t="s">
        <v>161</v>
      </c>
      <c r="AU160" s="17" t="s">
        <v>92</v>
      </c>
    </row>
    <row r="161" spans="2:65" s="12" customFormat="1" ht="11.25">
      <c r="B161" s="142"/>
      <c r="D161" s="143" t="s">
        <v>163</v>
      </c>
      <c r="F161" s="145" t="s">
        <v>261</v>
      </c>
      <c r="H161" s="146">
        <v>725.66700000000003</v>
      </c>
      <c r="I161" s="147"/>
      <c r="L161" s="142"/>
      <c r="M161" s="148"/>
      <c r="T161" s="149"/>
      <c r="AT161" s="144" t="s">
        <v>163</v>
      </c>
      <c r="AU161" s="144" t="s">
        <v>92</v>
      </c>
      <c r="AV161" s="12" t="s">
        <v>92</v>
      </c>
      <c r="AW161" s="12" t="s">
        <v>4</v>
      </c>
      <c r="AX161" s="12" t="s">
        <v>90</v>
      </c>
      <c r="AY161" s="144" t="s">
        <v>152</v>
      </c>
    </row>
    <row r="162" spans="2:65" s="1" customFormat="1" ht="33" customHeight="1">
      <c r="B162" s="33"/>
      <c r="C162" s="125" t="s">
        <v>262</v>
      </c>
      <c r="D162" s="125" t="s">
        <v>155</v>
      </c>
      <c r="E162" s="126" t="s">
        <v>263</v>
      </c>
      <c r="F162" s="127" t="s">
        <v>264</v>
      </c>
      <c r="G162" s="128" t="s">
        <v>181</v>
      </c>
      <c r="H162" s="129">
        <v>2.206</v>
      </c>
      <c r="I162" s="130"/>
      <c r="J162" s="131">
        <f>ROUND(I162*H162,2)</f>
        <v>0</v>
      </c>
      <c r="K162" s="127" t="s">
        <v>158</v>
      </c>
      <c r="L162" s="33"/>
      <c r="M162" s="132" t="s">
        <v>44</v>
      </c>
      <c r="N162" s="133" t="s">
        <v>53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159</v>
      </c>
      <c r="AT162" s="136" t="s">
        <v>155</v>
      </c>
      <c r="AU162" s="136" t="s">
        <v>92</v>
      </c>
      <c r="AY162" s="17" t="s">
        <v>152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7" t="s">
        <v>90</v>
      </c>
      <c r="BK162" s="137">
        <f>ROUND(I162*H162,2)</f>
        <v>0</v>
      </c>
      <c r="BL162" s="17" t="s">
        <v>159</v>
      </c>
      <c r="BM162" s="136" t="s">
        <v>265</v>
      </c>
    </row>
    <row r="163" spans="2:65" s="1" customFormat="1" ht="11.25">
      <c r="B163" s="33"/>
      <c r="D163" s="138" t="s">
        <v>161</v>
      </c>
      <c r="F163" s="139" t="s">
        <v>266</v>
      </c>
      <c r="I163" s="140"/>
      <c r="L163" s="33"/>
      <c r="M163" s="141"/>
      <c r="T163" s="54"/>
      <c r="AT163" s="17" t="s">
        <v>161</v>
      </c>
      <c r="AU163" s="17" t="s">
        <v>92</v>
      </c>
    </row>
    <row r="164" spans="2:65" s="12" customFormat="1" ht="11.25">
      <c r="B164" s="142"/>
      <c r="D164" s="143" t="s">
        <v>163</v>
      </c>
      <c r="E164" s="144" t="s">
        <v>44</v>
      </c>
      <c r="F164" s="145" t="s">
        <v>267</v>
      </c>
      <c r="H164" s="146">
        <v>36.674999999999997</v>
      </c>
      <c r="I164" s="147"/>
      <c r="L164" s="142"/>
      <c r="M164" s="148"/>
      <c r="T164" s="149"/>
      <c r="AT164" s="144" t="s">
        <v>163</v>
      </c>
      <c r="AU164" s="144" t="s">
        <v>92</v>
      </c>
      <c r="AV164" s="12" t="s">
        <v>92</v>
      </c>
      <c r="AW164" s="12" t="s">
        <v>42</v>
      </c>
      <c r="AX164" s="12" t="s">
        <v>82</v>
      </c>
      <c r="AY164" s="144" t="s">
        <v>152</v>
      </c>
    </row>
    <row r="165" spans="2:65" s="12" customFormat="1" ht="11.25">
      <c r="B165" s="142"/>
      <c r="D165" s="143" t="s">
        <v>163</v>
      </c>
      <c r="E165" s="144" t="s">
        <v>44</v>
      </c>
      <c r="F165" s="145" t="s">
        <v>268</v>
      </c>
      <c r="H165" s="146">
        <v>-34.469000000000001</v>
      </c>
      <c r="I165" s="147"/>
      <c r="L165" s="142"/>
      <c r="M165" s="148"/>
      <c r="T165" s="149"/>
      <c r="AT165" s="144" t="s">
        <v>163</v>
      </c>
      <c r="AU165" s="144" t="s">
        <v>92</v>
      </c>
      <c r="AV165" s="12" t="s">
        <v>92</v>
      </c>
      <c r="AW165" s="12" t="s">
        <v>42</v>
      </c>
      <c r="AX165" s="12" t="s">
        <v>82</v>
      </c>
      <c r="AY165" s="144" t="s">
        <v>152</v>
      </c>
    </row>
    <row r="166" spans="2:65" s="13" customFormat="1" ht="11.25">
      <c r="B166" s="150"/>
      <c r="D166" s="143" t="s">
        <v>163</v>
      </c>
      <c r="E166" s="151" t="s">
        <v>44</v>
      </c>
      <c r="F166" s="152" t="s">
        <v>178</v>
      </c>
      <c r="H166" s="153">
        <v>2.206</v>
      </c>
      <c r="I166" s="154"/>
      <c r="L166" s="150"/>
      <c r="M166" s="155"/>
      <c r="T166" s="156"/>
      <c r="AT166" s="151" t="s">
        <v>163</v>
      </c>
      <c r="AU166" s="151" t="s">
        <v>92</v>
      </c>
      <c r="AV166" s="13" t="s">
        <v>159</v>
      </c>
      <c r="AW166" s="13" t="s">
        <v>42</v>
      </c>
      <c r="AX166" s="13" t="s">
        <v>90</v>
      </c>
      <c r="AY166" s="151" t="s">
        <v>152</v>
      </c>
    </row>
    <row r="167" spans="2:65" s="1" customFormat="1" ht="44.25" customHeight="1">
      <c r="B167" s="33"/>
      <c r="C167" s="125" t="s">
        <v>269</v>
      </c>
      <c r="D167" s="125" t="s">
        <v>155</v>
      </c>
      <c r="E167" s="126" t="s">
        <v>270</v>
      </c>
      <c r="F167" s="127" t="s">
        <v>271</v>
      </c>
      <c r="G167" s="128" t="s">
        <v>181</v>
      </c>
      <c r="H167" s="129">
        <v>32.551000000000002</v>
      </c>
      <c r="I167" s="130"/>
      <c r="J167" s="131">
        <f>ROUND(I167*H167,2)</f>
        <v>0</v>
      </c>
      <c r="K167" s="127" t="s">
        <v>158</v>
      </c>
      <c r="L167" s="33"/>
      <c r="M167" s="132" t="s">
        <v>44</v>
      </c>
      <c r="N167" s="133" t="s">
        <v>53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159</v>
      </c>
      <c r="AT167" s="136" t="s">
        <v>155</v>
      </c>
      <c r="AU167" s="136" t="s">
        <v>92</v>
      </c>
      <c r="AY167" s="17" t="s">
        <v>152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90</v>
      </c>
      <c r="BK167" s="137">
        <f>ROUND(I167*H167,2)</f>
        <v>0</v>
      </c>
      <c r="BL167" s="17" t="s">
        <v>159</v>
      </c>
      <c r="BM167" s="136" t="s">
        <v>272</v>
      </c>
    </row>
    <row r="168" spans="2:65" s="1" customFormat="1" ht="11.25">
      <c r="B168" s="33"/>
      <c r="D168" s="138" t="s">
        <v>161</v>
      </c>
      <c r="F168" s="139" t="s">
        <v>273</v>
      </c>
      <c r="I168" s="140"/>
      <c r="L168" s="33"/>
      <c r="M168" s="141"/>
      <c r="T168" s="54"/>
      <c r="AT168" s="17" t="s">
        <v>161</v>
      </c>
      <c r="AU168" s="17" t="s">
        <v>92</v>
      </c>
    </row>
    <row r="169" spans="2:65" s="1" customFormat="1" ht="44.25" customHeight="1">
      <c r="B169" s="33"/>
      <c r="C169" s="125" t="s">
        <v>274</v>
      </c>
      <c r="D169" s="125" t="s">
        <v>155</v>
      </c>
      <c r="E169" s="126" t="s">
        <v>275</v>
      </c>
      <c r="F169" s="127" t="s">
        <v>276</v>
      </c>
      <c r="G169" s="128" t="s">
        <v>181</v>
      </c>
      <c r="H169" s="129">
        <v>10.157</v>
      </c>
      <c r="I169" s="130"/>
      <c r="J169" s="131">
        <f>ROUND(I169*H169,2)</f>
        <v>0</v>
      </c>
      <c r="K169" s="127" t="s">
        <v>158</v>
      </c>
      <c r="L169" s="33"/>
      <c r="M169" s="132" t="s">
        <v>44</v>
      </c>
      <c r="N169" s="133" t="s">
        <v>53</v>
      </c>
      <c r="P169" s="134">
        <f>O169*H169</f>
        <v>0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R169" s="136" t="s">
        <v>159</v>
      </c>
      <c r="AT169" s="136" t="s">
        <v>155</v>
      </c>
      <c r="AU169" s="136" t="s">
        <v>92</v>
      </c>
      <c r="AY169" s="17" t="s">
        <v>152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7" t="s">
        <v>90</v>
      </c>
      <c r="BK169" s="137">
        <f>ROUND(I169*H169,2)</f>
        <v>0</v>
      </c>
      <c r="BL169" s="17" t="s">
        <v>159</v>
      </c>
      <c r="BM169" s="136" t="s">
        <v>277</v>
      </c>
    </row>
    <row r="170" spans="2:65" s="1" customFormat="1" ht="11.25">
      <c r="B170" s="33"/>
      <c r="D170" s="138" t="s">
        <v>161</v>
      </c>
      <c r="F170" s="139" t="s">
        <v>278</v>
      </c>
      <c r="I170" s="140"/>
      <c r="L170" s="33"/>
      <c r="M170" s="141"/>
      <c r="T170" s="54"/>
      <c r="AT170" s="17" t="s">
        <v>161</v>
      </c>
      <c r="AU170" s="17" t="s">
        <v>92</v>
      </c>
    </row>
    <row r="171" spans="2:65" s="12" customFormat="1" ht="11.25">
      <c r="B171" s="142"/>
      <c r="D171" s="143" t="s">
        <v>163</v>
      </c>
      <c r="E171" s="144" t="s">
        <v>44</v>
      </c>
      <c r="F171" s="145" t="s">
        <v>279</v>
      </c>
      <c r="H171" s="146">
        <v>10.157</v>
      </c>
      <c r="I171" s="147"/>
      <c r="L171" s="142"/>
      <c r="M171" s="148"/>
      <c r="T171" s="149"/>
      <c r="AT171" s="144" t="s">
        <v>163</v>
      </c>
      <c r="AU171" s="144" t="s">
        <v>92</v>
      </c>
      <c r="AV171" s="12" t="s">
        <v>92</v>
      </c>
      <c r="AW171" s="12" t="s">
        <v>42</v>
      </c>
      <c r="AX171" s="12" t="s">
        <v>90</v>
      </c>
      <c r="AY171" s="144" t="s">
        <v>152</v>
      </c>
    </row>
    <row r="172" spans="2:65" s="11" customFormat="1" ht="22.9" customHeight="1">
      <c r="B172" s="113"/>
      <c r="D172" s="114" t="s">
        <v>81</v>
      </c>
      <c r="E172" s="123" t="s">
        <v>280</v>
      </c>
      <c r="F172" s="123" t="s">
        <v>281</v>
      </c>
      <c r="I172" s="116"/>
      <c r="J172" s="124">
        <f>BK172</f>
        <v>0</v>
      </c>
      <c r="L172" s="113"/>
      <c r="M172" s="118"/>
      <c r="P172" s="119">
        <f>SUM(P173:P174)</f>
        <v>0</v>
      </c>
      <c r="R172" s="119">
        <f>SUM(R173:R174)</f>
        <v>0</v>
      </c>
      <c r="T172" s="120">
        <f>SUM(T173:T174)</f>
        <v>0</v>
      </c>
      <c r="AR172" s="114" t="s">
        <v>90</v>
      </c>
      <c r="AT172" s="121" t="s">
        <v>81</v>
      </c>
      <c r="AU172" s="121" t="s">
        <v>90</v>
      </c>
      <c r="AY172" s="114" t="s">
        <v>152</v>
      </c>
      <c r="BK172" s="122">
        <f>SUM(BK173:BK174)</f>
        <v>0</v>
      </c>
    </row>
    <row r="173" spans="2:65" s="1" customFormat="1" ht="16.5" customHeight="1">
      <c r="B173" s="33"/>
      <c r="C173" s="125" t="s">
        <v>282</v>
      </c>
      <c r="D173" s="125" t="s">
        <v>155</v>
      </c>
      <c r="E173" s="126" t="s">
        <v>283</v>
      </c>
      <c r="F173" s="127" t="s">
        <v>284</v>
      </c>
      <c r="G173" s="128" t="s">
        <v>181</v>
      </c>
      <c r="H173" s="129">
        <v>31.5</v>
      </c>
      <c r="I173" s="130"/>
      <c r="J173" s="131">
        <f>ROUND(I173*H173,2)</f>
        <v>0</v>
      </c>
      <c r="K173" s="127" t="s">
        <v>158</v>
      </c>
      <c r="L173" s="33"/>
      <c r="M173" s="132" t="s">
        <v>44</v>
      </c>
      <c r="N173" s="133" t="s">
        <v>53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159</v>
      </c>
      <c r="AT173" s="136" t="s">
        <v>155</v>
      </c>
      <c r="AU173" s="136" t="s">
        <v>92</v>
      </c>
      <c r="AY173" s="17" t="s">
        <v>152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7" t="s">
        <v>90</v>
      </c>
      <c r="BK173" s="137">
        <f>ROUND(I173*H173,2)</f>
        <v>0</v>
      </c>
      <c r="BL173" s="17" t="s">
        <v>159</v>
      </c>
      <c r="BM173" s="136" t="s">
        <v>285</v>
      </c>
    </row>
    <row r="174" spans="2:65" s="1" customFormat="1" ht="11.25">
      <c r="B174" s="33"/>
      <c r="D174" s="138" t="s">
        <v>161</v>
      </c>
      <c r="F174" s="139" t="s">
        <v>286</v>
      </c>
      <c r="I174" s="140"/>
      <c r="L174" s="33"/>
      <c r="M174" s="141"/>
      <c r="T174" s="54"/>
      <c r="AT174" s="17" t="s">
        <v>161</v>
      </c>
      <c r="AU174" s="17" t="s">
        <v>92</v>
      </c>
    </row>
    <row r="175" spans="2:65" s="11" customFormat="1" ht="25.9" customHeight="1">
      <c r="B175" s="113"/>
      <c r="D175" s="114" t="s">
        <v>81</v>
      </c>
      <c r="E175" s="115" t="s">
        <v>287</v>
      </c>
      <c r="F175" s="115" t="s">
        <v>288</v>
      </c>
      <c r="I175" s="116"/>
      <c r="J175" s="117">
        <f>BK175</f>
        <v>0</v>
      </c>
      <c r="L175" s="113"/>
      <c r="M175" s="118"/>
      <c r="P175" s="119">
        <f>P176+P184+P186+P190+P195+P196+P218+P226</f>
        <v>0</v>
      </c>
      <c r="R175" s="119">
        <f>R176+R184+R186+R190+R195+R196+R218+R226</f>
        <v>1.05083964</v>
      </c>
      <c r="T175" s="120">
        <f>T176+T184+T186+T190+T195+T196+T218+T226</f>
        <v>11.6964454</v>
      </c>
      <c r="AR175" s="114" t="s">
        <v>92</v>
      </c>
      <c r="AT175" s="121" t="s">
        <v>81</v>
      </c>
      <c r="AU175" s="121" t="s">
        <v>82</v>
      </c>
      <c r="AY175" s="114" t="s">
        <v>152</v>
      </c>
      <c r="BK175" s="122">
        <f>BK176+BK184+BK186+BK190+BK195+BK196+BK218+BK226</f>
        <v>0</v>
      </c>
    </row>
    <row r="176" spans="2:65" s="11" customFormat="1" ht="22.9" customHeight="1">
      <c r="B176" s="113"/>
      <c r="D176" s="114" t="s">
        <v>81</v>
      </c>
      <c r="E176" s="123" t="s">
        <v>289</v>
      </c>
      <c r="F176" s="123" t="s">
        <v>290</v>
      </c>
      <c r="I176" s="116"/>
      <c r="J176" s="124">
        <f>BK176</f>
        <v>0</v>
      </c>
      <c r="L176" s="113"/>
      <c r="M176" s="118"/>
      <c r="P176" s="119">
        <f>SUM(P177:P183)</f>
        <v>0</v>
      </c>
      <c r="R176" s="119">
        <f>SUM(R177:R183)</f>
        <v>1.0999999999999999E-2</v>
      </c>
      <c r="T176" s="120">
        <f>SUM(T177:T183)</f>
        <v>0</v>
      </c>
      <c r="AR176" s="114" t="s">
        <v>92</v>
      </c>
      <c r="AT176" s="121" t="s">
        <v>81</v>
      </c>
      <c r="AU176" s="121" t="s">
        <v>90</v>
      </c>
      <c r="AY176" s="114" t="s">
        <v>152</v>
      </c>
      <c r="BK176" s="122">
        <f>SUM(BK177:BK183)</f>
        <v>0</v>
      </c>
    </row>
    <row r="177" spans="2:65" s="1" customFormat="1" ht="24.2" customHeight="1">
      <c r="B177" s="33"/>
      <c r="C177" s="125" t="s">
        <v>7</v>
      </c>
      <c r="D177" s="125" t="s">
        <v>155</v>
      </c>
      <c r="E177" s="126" t="s">
        <v>291</v>
      </c>
      <c r="F177" s="127" t="s">
        <v>292</v>
      </c>
      <c r="G177" s="128" t="s">
        <v>95</v>
      </c>
      <c r="H177" s="129">
        <v>27.584</v>
      </c>
      <c r="I177" s="130"/>
      <c r="J177" s="131">
        <f>ROUND(I177*H177,2)</f>
        <v>0</v>
      </c>
      <c r="K177" s="127" t="s">
        <v>158</v>
      </c>
      <c r="L177" s="33"/>
      <c r="M177" s="132" t="s">
        <v>44</v>
      </c>
      <c r="N177" s="133" t="s">
        <v>53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256</v>
      </c>
      <c r="AT177" s="136" t="s">
        <v>155</v>
      </c>
      <c r="AU177" s="136" t="s">
        <v>92</v>
      </c>
      <c r="AY177" s="17" t="s">
        <v>152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7" t="s">
        <v>90</v>
      </c>
      <c r="BK177" s="137">
        <f>ROUND(I177*H177,2)</f>
        <v>0</v>
      </c>
      <c r="BL177" s="17" t="s">
        <v>256</v>
      </c>
      <c r="BM177" s="136" t="s">
        <v>293</v>
      </c>
    </row>
    <row r="178" spans="2:65" s="1" customFormat="1" ht="11.25">
      <c r="B178" s="33"/>
      <c r="D178" s="138" t="s">
        <v>161</v>
      </c>
      <c r="F178" s="139" t="s">
        <v>294</v>
      </c>
      <c r="I178" s="140"/>
      <c r="L178" s="33"/>
      <c r="M178" s="141"/>
      <c r="T178" s="54"/>
      <c r="AT178" s="17" t="s">
        <v>161</v>
      </c>
      <c r="AU178" s="17" t="s">
        <v>92</v>
      </c>
    </row>
    <row r="179" spans="2:65" s="12" customFormat="1" ht="11.25">
      <c r="B179" s="142"/>
      <c r="D179" s="143" t="s">
        <v>163</v>
      </c>
      <c r="E179" s="144" t="s">
        <v>44</v>
      </c>
      <c r="F179" s="145" t="s">
        <v>295</v>
      </c>
      <c r="H179" s="146">
        <v>27.584</v>
      </c>
      <c r="I179" s="147"/>
      <c r="L179" s="142"/>
      <c r="M179" s="148"/>
      <c r="T179" s="149"/>
      <c r="AT179" s="144" t="s">
        <v>163</v>
      </c>
      <c r="AU179" s="144" t="s">
        <v>92</v>
      </c>
      <c r="AV179" s="12" t="s">
        <v>92</v>
      </c>
      <c r="AW179" s="12" t="s">
        <v>42</v>
      </c>
      <c r="AX179" s="12" t="s">
        <v>90</v>
      </c>
      <c r="AY179" s="144" t="s">
        <v>152</v>
      </c>
    </row>
    <row r="180" spans="2:65" s="1" customFormat="1" ht="16.5" customHeight="1">
      <c r="B180" s="33"/>
      <c r="C180" s="163" t="s">
        <v>296</v>
      </c>
      <c r="D180" s="163" t="s">
        <v>297</v>
      </c>
      <c r="E180" s="164" t="s">
        <v>298</v>
      </c>
      <c r="F180" s="165" t="s">
        <v>299</v>
      </c>
      <c r="G180" s="166" t="s">
        <v>181</v>
      </c>
      <c r="H180" s="167">
        <v>1.0999999999999999E-2</v>
      </c>
      <c r="I180" s="168"/>
      <c r="J180" s="169">
        <f>ROUND(I180*H180,2)</f>
        <v>0</v>
      </c>
      <c r="K180" s="165" t="s">
        <v>158</v>
      </c>
      <c r="L180" s="170"/>
      <c r="M180" s="171" t="s">
        <v>44</v>
      </c>
      <c r="N180" s="172" t="s">
        <v>53</v>
      </c>
      <c r="P180" s="134">
        <f>O180*H180</f>
        <v>0</v>
      </c>
      <c r="Q180" s="134">
        <v>1</v>
      </c>
      <c r="R180" s="134">
        <f>Q180*H180</f>
        <v>1.0999999999999999E-2</v>
      </c>
      <c r="S180" s="134">
        <v>0</v>
      </c>
      <c r="T180" s="135">
        <f>S180*H180</f>
        <v>0</v>
      </c>
      <c r="AR180" s="136" t="s">
        <v>300</v>
      </c>
      <c r="AT180" s="136" t="s">
        <v>297</v>
      </c>
      <c r="AU180" s="136" t="s">
        <v>92</v>
      </c>
      <c r="AY180" s="17" t="s">
        <v>152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7" t="s">
        <v>90</v>
      </c>
      <c r="BK180" s="137">
        <f>ROUND(I180*H180,2)</f>
        <v>0</v>
      </c>
      <c r="BL180" s="17" t="s">
        <v>256</v>
      </c>
      <c r="BM180" s="136" t="s">
        <v>301</v>
      </c>
    </row>
    <row r="181" spans="2:65" s="12" customFormat="1" ht="11.25">
      <c r="B181" s="142"/>
      <c r="D181" s="143" t="s">
        <v>163</v>
      </c>
      <c r="F181" s="145" t="s">
        <v>302</v>
      </c>
      <c r="H181" s="146">
        <v>1.0999999999999999E-2</v>
      </c>
      <c r="I181" s="147"/>
      <c r="L181" s="142"/>
      <c r="M181" s="148"/>
      <c r="T181" s="149"/>
      <c r="AT181" s="144" t="s">
        <v>163</v>
      </c>
      <c r="AU181" s="144" t="s">
        <v>92</v>
      </c>
      <c r="AV181" s="12" t="s">
        <v>92</v>
      </c>
      <c r="AW181" s="12" t="s">
        <v>4</v>
      </c>
      <c r="AX181" s="12" t="s">
        <v>90</v>
      </c>
      <c r="AY181" s="144" t="s">
        <v>152</v>
      </c>
    </row>
    <row r="182" spans="2:65" s="1" customFormat="1" ht="24.2" customHeight="1">
      <c r="B182" s="33"/>
      <c r="C182" s="125" t="s">
        <v>303</v>
      </c>
      <c r="D182" s="125" t="s">
        <v>155</v>
      </c>
      <c r="E182" s="126" t="s">
        <v>304</v>
      </c>
      <c r="F182" s="127" t="s">
        <v>305</v>
      </c>
      <c r="G182" s="128" t="s">
        <v>181</v>
      </c>
      <c r="H182" s="129">
        <v>1.0999999999999999E-2</v>
      </c>
      <c r="I182" s="130"/>
      <c r="J182" s="131">
        <f>ROUND(I182*H182,2)</f>
        <v>0</v>
      </c>
      <c r="K182" s="127" t="s">
        <v>158</v>
      </c>
      <c r="L182" s="33"/>
      <c r="M182" s="132" t="s">
        <v>44</v>
      </c>
      <c r="N182" s="133" t="s">
        <v>53</v>
      </c>
      <c r="P182" s="134">
        <f>O182*H182</f>
        <v>0</v>
      </c>
      <c r="Q182" s="134">
        <v>0</v>
      </c>
      <c r="R182" s="134">
        <f>Q182*H182</f>
        <v>0</v>
      </c>
      <c r="S182" s="134">
        <v>0</v>
      </c>
      <c r="T182" s="135">
        <f>S182*H182</f>
        <v>0</v>
      </c>
      <c r="AR182" s="136" t="s">
        <v>256</v>
      </c>
      <c r="AT182" s="136" t="s">
        <v>155</v>
      </c>
      <c r="AU182" s="136" t="s">
        <v>92</v>
      </c>
      <c r="AY182" s="17" t="s">
        <v>152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7" t="s">
        <v>90</v>
      </c>
      <c r="BK182" s="137">
        <f>ROUND(I182*H182,2)</f>
        <v>0</v>
      </c>
      <c r="BL182" s="17" t="s">
        <v>256</v>
      </c>
      <c r="BM182" s="136" t="s">
        <v>306</v>
      </c>
    </row>
    <row r="183" spans="2:65" s="1" customFormat="1" ht="11.25">
      <c r="B183" s="33"/>
      <c r="D183" s="138" t="s">
        <v>161</v>
      </c>
      <c r="F183" s="139" t="s">
        <v>307</v>
      </c>
      <c r="I183" s="140"/>
      <c r="L183" s="33"/>
      <c r="M183" s="141"/>
      <c r="T183" s="54"/>
      <c r="AT183" s="17" t="s">
        <v>161</v>
      </c>
      <c r="AU183" s="17" t="s">
        <v>92</v>
      </c>
    </row>
    <row r="184" spans="2:65" s="11" customFormat="1" ht="22.9" customHeight="1">
      <c r="B184" s="113"/>
      <c r="D184" s="114" t="s">
        <v>81</v>
      </c>
      <c r="E184" s="123" t="s">
        <v>308</v>
      </c>
      <c r="F184" s="123" t="s">
        <v>309</v>
      </c>
      <c r="I184" s="116"/>
      <c r="J184" s="124">
        <f>BK184</f>
        <v>0</v>
      </c>
      <c r="L184" s="113"/>
      <c r="M184" s="118"/>
      <c r="P184" s="119">
        <f>P185</f>
        <v>0</v>
      </c>
      <c r="R184" s="119">
        <f>R185</f>
        <v>0</v>
      </c>
      <c r="T184" s="120">
        <f>T185</f>
        <v>2.0999999999999998E-2</v>
      </c>
      <c r="AR184" s="114" t="s">
        <v>92</v>
      </c>
      <c r="AT184" s="121" t="s">
        <v>81</v>
      </c>
      <c r="AU184" s="121" t="s">
        <v>90</v>
      </c>
      <c r="AY184" s="114" t="s">
        <v>152</v>
      </c>
      <c r="BK184" s="122">
        <f>BK185</f>
        <v>0</v>
      </c>
    </row>
    <row r="185" spans="2:65" s="1" customFormat="1" ht="16.5" customHeight="1">
      <c r="B185" s="33"/>
      <c r="C185" s="125" t="s">
        <v>310</v>
      </c>
      <c r="D185" s="125" t="s">
        <v>155</v>
      </c>
      <c r="E185" s="126" t="s">
        <v>311</v>
      </c>
      <c r="F185" s="127" t="s">
        <v>312</v>
      </c>
      <c r="G185" s="128" t="s">
        <v>313</v>
      </c>
      <c r="H185" s="129">
        <v>5</v>
      </c>
      <c r="I185" s="130"/>
      <c r="J185" s="131">
        <f>ROUND(I185*H185,2)</f>
        <v>0</v>
      </c>
      <c r="K185" s="127" t="s">
        <v>44</v>
      </c>
      <c r="L185" s="33"/>
      <c r="M185" s="132" t="s">
        <v>44</v>
      </c>
      <c r="N185" s="133" t="s">
        <v>53</v>
      </c>
      <c r="P185" s="134">
        <f>O185*H185</f>
        <v>0</v>
      </c>
      <c r="Q185" s="134">
        <v>0</v>
      </c>
      <c r="R185" s="134">
        <f>Q185*H185</f>
        <v>0</v>
      </c>
      <c r="S185" s="134">
        <v>4.1999999999999997E-3</v>
      </c>
      <c r="T185" s="135">
        <f>S185*H185</f>
        <v>2.0999999999999998E-2</v>
      </c>
      <c r="AR185" s="136" t="s">
        <v>256</v>
      </c>
      <c r="AT185" s="136" t="s">
        <v>155</v>
      </c>
      <c r="AU185" s="136" t="s">
        <v>92</v>
      </c>
      <c r="AY185" s="17" t="s">
        <v>152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7" t="s">
        <v>90</v>
      </c>
      <c r="BK185" s="137">
        <f>ROUND(I185*H185,2)</f>
        <v>0</v>
      </c>
      <c r="BL185" s="17" t="s">
        <v>256</v>
      </c>
      <c r="BM185" s="136" t="s">
        <v>314</v>
      </c>
    </row>
    <row r="186" spans="2:65" s="11" customFormat="1" ht="22.9" customHeight="1">
      <c r="B186" s="113"/>
      <c r="D186" s="114" t="s">
        <v>81</v>
      </c>
      <c r="E186" s="123" t="s">
        <v>315</v>
      </c>
      <c r="F186" s="123" t="s">
        <v>316</v>
      </c>
      <c r="I186" s="116"/>
      <c r="J186" s="124">
        <f>BK186</f>
        <v>0</v>
      </c>
      <c r="L186" s="113"/>
      <c r="M186" s="118"/>
      <c r="P186" s="119">
        <f>SUM(P187:P189)</f>
        <v>0</v>
      </c>
      <c r="R186" s="119">
        <f>SUM(R187:R189)</f>
        <v>0</v>
      </c>
      <c r="T186" s="120">
        <f>SUM(T187:T189)</f>
        <v>1.5187250000000001</v>
      </c>
      <c r="AR186" s="114" t="s">
        <v>92</v>
      </c>
      <c r="AT186" s="121" t="s">
        <v>81</v>
      </c>
      <c r="AU186" s="121" t="s">
        <v>90</v>
      </c>
      <c r="AY186" s="114" t="s">
        <v>152</v>
      </c>
      <c r="BK186" s="122">
        <f>SUM(BK187:BK189)</f>
        <v>0</v>
      </c>
    </row>
    <row r="187" spans="2:65" s="1" customFormat="1" ht="37.9" customHeight="1">
      <c r="B187" s="33"/>
      <c r="C187" s="125" t="s">
        <v>317</v>
      </c>
      <c r="D187" s="125" t="s">
        <v>155</v>
      </c>
      <c r="E187" s="126" t="s">
        <v>318</v>
      </c>
      <c r="F187" s="127" t="s">
        <v>319</v>
      </c>
      <c r="G187" s="128" t="s">
        <v>201</v>
      </c>
      <c r="H187" s="129">
        <v>32.5</v>
      </c>
      <c r="I187" s="130"/>
      <c r="J187" s="131">
        <f>ROUND(I187*H187,2)</f>
        <v>0</v>
      </c>
      <c r="K187" s="127" t="s">
        <v>158</v>
      </c>
      <c r="L187" s="33"/>
      <c r="M187" s="132" t="s">
        <v>44</v>
      </c>
      <c r="N187" s="133" t="s">
        <v>53</v>
      </c>
      <c r="P187" s="134">
        <f>O187*H187</f>
        <v>0</v>
      </c>
      <c r="Q187" s="134">
        <v>0</v>
      </c>
      <c r="R187" s="134">
        <f>Q187*H187</f>
        <v>0</v>
      </c>
      <c r="S187" s="134">
        <v>4.6730000000000001E-2</v>
      </c>
      <c r="T187" s="135">
        <f>S187*H187</f>
        <v>1.5187250000000001</v>
      </c>
      <c r="AR187" s="136" t="s">
        <v>256</v>
      </c>
      <c r="AT187" s="136" t="s">
        <v>155</v>
      </c>
      <c r="AU187" s="136" t="s">
        <v>92</v>
      </c>
      <c r="AY187" s="17" t="s">
        <v>152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7" t="s">
        <v>90</v>
      </c>
      <c r="BK187" s="137">
        <f>ROUND(I187*H187,2)</f>
        <v>0</v>
      </c>
      <c r="BL187" s="17" t="s">
        <v>256</v>
      </c>
      <c r="BM187" s="136" t="s">
        <v>320</v>
      </c>
    </row>
    <row r="188" spans="2:65" s="1" customFormat="1" ht="11.25">
      <c r="B188" s="33"/>
      <c r="D188" s="138" t="s">
        <v>161</v>
      </c>
      <c r="F188" s="139" t="s">
        <v>321</v>
      </c>
      <c r="I188" s="140"/>
      <c r="L188" s="33"/>
      <c r="M188" s="141"/>
      <c r="T188" s="54"/>
      <c r="AT188" s="17" t="s">
        <v>161</v>
      </c>
      <c r="AU188" s="17" t="s">
        <v>92</v>
      </c>
    </row>
    <row r="189" spans="2:65" s="12" customFormat="1" ht="11.25">
      <c r="B189" s="142"/>
      <c r="D189" s="143" t="s">
        <v>163</v>
      </c>
      <c r="E189" s="144" t="s">
        <v>44</v>
      </c>
      <c r="F189" s="145" t="s">
        <v>322</v>
      </c>
      <c r="H189" s="146">
        <v>32.5</v>
      </c>
      <c r="I189" s="147"/>
      <c r="L189" s="142"/>
      <c r="M189" s="148"/>
      <c r="T189" s="149"/>
      <c r="AT189" s="144" t="s">
        <v>163</v>
      </c>
      <c r="AU189" s="144" t="s">
        <v>92</v>
      </c>
      <c r="AV189" s="12" t="s">
        <v>92</v>
      </c>
      <c r="AW189" s="12" t="s">
        <v>42</v>
      </c>
      <c r="AX189" s="12" t="s">
        <v>90</v>
      </c>
      <c r="AY189" s="144" t="s">
        <v>152</v>
      </c>
    </row>
    <row r="190" spans="2:65" s="11" customFormat="1" ht="22.9" customHeight="1">
      <c r="B190" s="113"/>
      <c r="D190" s="114" t="s">
        <v>81</v>
      </c>
      <c r="E190" s="123" t="s">
        <v>323</v>
      </c>
      <c r="F190" s="123" t="s">
        <v>324</v>
      </c>
      <c r="I190" s="116"/>
      <c r="J190" s="124">
        <f>BK190</f>
        <v>0</v>
      </c>
      <c r="L190" s="113"/>
      <c r="M190" s="118"/>
      <c r="P190" s="119">
        <f>SUM(P191:P194)</f>
        <v>0</v>
      </c>
      <c r="R190" s="119">
        <f>SUM(R191:R194)</f>
        <v>0</v>
      </c>
      <c r="T190" s="120">
        <f>SUM(T191:T194)</f>
        <v>10.156720399999999</v>
      </c>
      <c r="AR190" s="114" t="s">
        <v>92</v>
      </c>
      <c r="AT190" s="121" t="s">
        <v>81</v>
      </c>
      <c r="AU190" s="121" t="s">
        <v>90</v>
      </c>
      <c r="AY190" s="114" t="s">
        <v>152</v>
      </c>
      <c r="BK190" s="122">
        <f>SUM(BK191:BK194)</f>
        <v>0</v>
      </c>
    </row>
    <row r="191" spans="2:65" s="1" customFormat="1" ht="24.2" customHeight="1">
      <c r="B191" s="33"/>
      <c r="C191" s="125" t="s">
        <v>325</v>
      </c>
      <c r="D191" s="125" t="s">
        <v>155</v>
      </c>
      <c r="E191" s="126" t="s">
        <v>326</v>
      </c>
      <c r="F191" s="127" t="s">
        <v>327</v>
      </c>
      <c r="G191" s="128" t="s">
        <v>95</v>
      </c>
      <c r="H191" s="129">
        <v>122.12</v>
      </c>
      <c r="I191" s="130"/>
      <c r="J191" s="131">
        <f>ROUND(I191*H191,2)</f>
        <v>0</v>
      </c>
      <c r="K191" s="127" t="s">
        <v>158</v>
      </c>
      <c r="L191" s="33"/>
      <c r="M191" s="132" t="s">
        <v>44</v>
      </c>
      <c r="N191" s="133" t="s">
        <v>53</v>
      </c>
      <c r="P191" s="134">
        <f>O191*H191</f>
        <v>0</v>
      </c>
      <c r="Q191" s="134">
        <v>0</v>
      </c>
      <c r="R191" s="134">
        <f>Q191*H191</f>
        <v>0</v>
      </c>
      <c r="S191" s="134">
        <v>8.3169999999999994E-2</v>
      </c>
      <c r="T191" s="135">
        <f>S191*H191</f>
        <v>10.156720399999999</v>
      </c>
      <c r="AR191" s="136" t="s">
        <v>256</v>
      </c>
      <c r="AT191" s="136" t="s">
        <v>155</v>
      </c>
      <c r="AU191" s="136" t="s">
        <v>92</v>
      </c>
      <c r="AY191" s="17" t="s">
        <v>152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7" t="s">
        <v>90</v>
      </c>
      <c r="BK191" s="137">
        <f>ROUND(I191*H191,2)</f>
        <v>0</v>
      </c>
      <c r="BL191" s="17" t="s">
        <v>256</v>
      </c>
      <c r="BM191" s="136" t="s">
        <v>328</v>
      </c>
    </row>
    <row r="192" spans="2:65" s="1" customFormat="1" ht="11.25">
      <c r="B192" s="33"/>
      <c r="D192" s="138" t="s">
        <v>161</v>
      </c>
      <c r="F192" s="139" t="s">
        <v>329</v>
      </c>
      <c r="I192" s="140"/>
      <c r="L192" s="33"/>
      <c r="M192" s="141"/>
      <c r="T192" s="54"/>
      <c r="AT192" s="17" t="s">
        <v>161</v>
      </c>
      <c r="AU192" s="17" t="s">
        <v>92</v>
      </c>
    </row>
    <row r="193" spans="2:65" s="14" customFormat="1" ht="11.25">
      <c r="B193" s="157"/>
      <c r="D193" s="143" t="s">
        <v>163</v>
      </c>
      <c r="E193" s="158" t="s">
        <v>44</v>
      </c>
      <c r="F193" s="159" t="s">
        <v>330</v>
      </c>
      <c r="H193" s="158" t="s">
        <v>44</v>
      </c>
      <c r="I193" s="160"/>
      <c r="L193" s="157"/>
      <c r="M193" s="161"/>
      <c r="T193" s="162"/>
      <c r="AT193" s="158" t="s">
        <v>163</v>
      </c>
      <c r="AU193" s="158" t="s">
        <v>92</v>
      </c>
      <c r="AV193" s="14" t="s">
        <v>90</v>
      </c>
      <c r="AW193" s="14" t="s">
        <v>42</v>
      </c>
      <c r="AX193" s="14" t="s">
        <v>82</v>
      </c>
      <c r="AY193" s="158" t="s">
        <v>152</v>
      </c>
    </row>
    <row r="194" spans="2:65" s="12" customFormat="1" ht="11.25">
      <c r="B194" s="142"/>
      <c r="D194" s="143" t="s">
        <v>163</v>
      </c>
      <c r="E194" s="144" t="s">
        <v>44</v>
      </c>
      <c r="F194" s="145" t="s">
        <v>331</v>
      </c>
      <c r="H194" s="146">
        <v>122.12</v>
      </c>
      <c r="I194" s="147"/>
      <c r="L194" s="142"/>
      <c r="M194" s="148"/>
      <c r="T194" s="149"/>
      <c r="AT194" s="144" t="s">
        <v>163</v>
      </c>
      <c r="AU194" s="144" t="s">
        <v>92</v>
      </c>
      <c r="AV194" s="12" t="s">
        <v>92</v>
      </c>
      <c r="AW194" s="12" t="s">
        <v>42</v>
      </c>
      <c r="AX194" s="12" t="s">
        <v>90</v>
      </c>
      <c r="AY194" s="144" t="s">
        <v>152</v>
      </c>
    </row>
    <row r="195" spans="2:65" s="11" customFormat="1" ht="22.9" customHeight="1">
      <c r="B195" s="113"/>
      <c r="D195" s="114" t="s">
        <v>81</v>
      </c>
      <c r="E195" s="123" t="s">
        <v>332</v>
      </c>
      <c r="F195" s="123" t="s">
        <v>333</v>
      </c>
      <c r="I195" s="116"/>
      <c r="J195" s="124">
        <f>BK195</f>
        <v>0</v>
      </c>
      <c r="L195" s="113"/>
      <c r="M195" s="118"/>
      <c r="P195" s="119">
        <v>0</v>
      </c>
      <c r="R195" s="119">
        <v>0</v>
      </c>
      <c r="T195" s="120">
        <v>0</v>
      </c>
      <c r="AR195" s="114" t="s">
        <v>92</v>
      </c>
      <c r="AT195" s="121" t="s">
        <v>81</v>
      </c>
      <c r="AU195" s="121" t="s">
        <v>90</v>
      </c>
      <c r="AY195" s="114" t="s">
        <v>152</v>
      </c>
      <c r="BK195" s="122">
        <v>0</v>
      </c>
    </row>
    <row r="196" spans="2:65" s="11" customFormat="1" ht="22.9" customHeight="1">
      <c r="B196" s="113"/>
      <c r="D196" s="114" t="s">
        <v>81</v>
      </c>
      <c r="E196" s="123" t="s">
        <v>334</v>
      </c>
      <c r="F196" s="123" t="s">
        <v>335</v>
      </c>
      <c r="I196" s="116"/>
      <c r="J196" s="124">
        <f>BK196</f>
        <v>0</v>
      </c>
      <c r="L196" s="113"/>
      <c r="M196" s="118"/>
      <c r="P196" s="119">
        <f>SUM(P197:P217)</f>
        <v>0</v>
      </c>
      <c r="R196" s="119">
        <f>SUM(R197:R217)</f>
        <v>0.7510250799999999</v>
      </c>
      <c r="T196" s="120">
        <f>SUM(T197:T217)</f>
        <v>0</v>
      </c>
      <c r="AR196" s="114" t="s">
        <v>92</v>
      </c>
      <c r="AT196" s="121" t="s">
        <v>81</v>
      </c>
      <c r="AU196" s="121" t="s">
        <v>90</v>
      </c>
      <c r="AY196" s="114" t="s">
        <v>152</v>
      </c>
      <c r="BK196" s="122">
        <f>SUM(BK197:BK217)</f>
        <v>0</v>
      </c>
    </row>
    <row r="197" spans="2:65" s="1" customFormat="1" ht="21.75" customHeight="1">
      <c r="B197" s="33"/>
      <c r="C197" s="125" t="s">
        <v>336</v>
      </c>
      <c r="D197" s="125" t="s">
        <v>155</v>
      </c>
      <c r="E197" s="126" t="s">
        <v>337</v>
      </c>
      <c r="F197" s="127" t="s">
        <v>338</v>
      </c>
      <c r="G197" s="128" t="s">
        <v>95</v>
      </c>
      <c r="H197" s="129">
        <v>145.756</v>
      </c>
      <c r="I197" s="130"/>
      <c r="J197" s="131">
        <f>ROUND(I197*H197,2)</f>
        <v>0</v>
      </c>
      <c r="K197" s="127" t="s">
        <v>158</v>
      </c>
      <c r="L197" s="33"/>
      <c r="M197" s="132" t="s">
        <v>44</v>
      </c>
      <c r="N197" s="133" t="s">
        <v>53</v>
      </c>
      <c r="P197" s="134">
        <f>O197*H197</f>
        <v>0</v>
      </c>
      <c r="Q197" s="134">
        <v>0</v>
      </c>
      <c r="R197" s="134">
        <f>Q197*H197</f>
        <v>0</v>
      </c>
      <c r="S197" s="134">
        <v>0</v>
      </c>
      <c r="T197" s="135">
        <f>S197*H197</f>
        <v>0</v>
      </c>
      <c r="AR197" s="136" t="s">
        <v>256</v>
      </c>
      <c r="AT197" s="136" t="s">
        <v>155</v>
      </c>
      <c r="AU197" s="136" t="s">
        <v>92</v>
      </c>
      <c r="AY197" s="17" t="s">
        <v>152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7" t="s">
        <v>90</v>
      </c>
      <c r="BK197" s="137">
        <f>ROUND(I197*H197,2)</f>
        <v>0</v>
      </c>
      <c r="BL197" s="17" t="s">
        <v>256</v>
      </c>
      <c r="BM197" s="136" t="s">
        <v>339</v>
      </c>
    </row>
    <row r="198" spans="2:65" s="1" customFormat="1" ht="11.25">
      <c r="B198" s="33"/>
      <c r="D198" s="138" t="s">
        <v>161</v>
      </c>
      <c r="F198" s="139" t="s">
        <v>340</v>
      </c>
      <c r="I198" s="140"/>
      <c r="L198" s="33"/>
      <c r="M198" s="141"/>
      <c r="T198" s="54"/>
      <c r="AT198" s="17" t="s">
        <v>161</v>
      </c>
      <c r="AU198" s="17" t="s">
        <v>92</v>
      </c>
    </row>
    <row r="199" spans="2:65" s="12" customFormat="1" ht="11.25">
      <c r="B199" s="142"/>
      <c r="D199" s="143" t="s">
        <v>163</v>
      </c>
      <c r="E199" s="144" t="s">
        <v>44</v>
      </c>
      <c r="F199" s="145" t="s">
        <v>107</v>
      </c>
      <c r="H199" s="146">
        <v>145.756</v>
      </c>
      <c r="I199" s="147"/>
      <c r="L199" s="142"/>
      <c r="M199" s="148"/>
      <c r="T199" s="149"/>
      <c r="AT199" s="144" t="s">
        <v>163</v>
      </c>
      <c r="AU199" s="144" t="s">
        <v>92</v>
      </c>
      <c r="AV199" s="12" t="s">
        <v>92</v>
      </c>
      <c r="AW199" s="12" t="s">
        <v>42</v>
      </c>
      <c r="AX199" s="12" t="s">
        <v>90</v>
      </c>
      <c r="AY199" s="144" t="s">
        <v>152</v>
      </c>
    </row>
    <row r="200" spans="2:65" s="1" customFormat="1" ht="24.2" customHeight="1">
      <c r="B200" s="33"/>
      <c r="C200" s="125" t="s">
        <v>341</v>
      </c>
      <c r="D200" s="125" t="s">
        <v>155</v>
      </c>
      <c r="E200" s="126" t="s">
        <v>342</v>
      </c>
      <c r="F200" s="127" t="s">
        <v>343</v>
      </c>
      <c r="G200" s="128" t="s">
        <v>95</v>
      </c>
      <c r="H200" s="129">
        <v>145.756</v>
      </c>
      <c r="I200" s="130"/>
      <c r="J200" s="131">
        <f>ROUND(I200*H200,2)</f>
        <v>0</v>
      </c>
      <c r="K200" s="127" t="s">
        <v>158</v>
      </c>
      <c r="L200" s="33"/>
      <c r="M200" s="132" t="s">
        <v>44</v>
      </c>
      <c r="N200" s="133" t="s">
        <v>53</v>
      </c>
      <c r="P200" s="134">
        <f>O200*H200</f>
        <v>0</v>
      </c>
      <c r="Q200" s="134">
        <v>2.9999999999999997E-4</v>
      </c>
      <c r="R200" s="134">
        <f>Q200*H200</f>
        <v>4.3726799999999996E-2</v>
      </c>
      <c r="S200" s="134">
        <v>0</v>
      </c>
      <c r="T200" s="135">
        <f>S200*H200</f>
        <v>0</v>
      </c>
      <c r="AR200" s="136" t="s">
        <v>256</v>
      </c>
      <c r="AT200" s="136" t="s">
        <v>155</v>
      </c>
      <c r="AU200" s="136" t="s">
        <v>92</v>
      </c>
      <c r="AY200" s="17" t="s">
        <v>152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7" t="s">
        <v>90</v>
      </c>
      <c r="BK200" s="137">
        <f>ROUND(I200*H200,2)</f>
        <v>0</v>
      </c>
      <c r="BL200" s="17" t="s">
        <v>256</v>
      </c>
      <c r="BM200" s="136" t="s">
        <v>344</v>
      </c>
    </row>
    <row r="201" spans="2:65" s="1" customFormat="1" ht="11.25">
      <c r="B201" s="33"/>
      <c r="D201" s="138" t="s">
        <v>161</v>
      </c>
      <c r="F201" s="139" t="s">
        <v>345</v>
      </c>
      <c r="I201" s="140"/>
      <c r="L201" s="33"/>
      <c r="M201" s="141"/>
      <c r="T201" s="54"/>
      <c r="AT201" s="17" t="s">
        <v>161</v>
      </c>
      <c r="AU201" s="17" t="s">
        <v>92</v>
      </c>
    </row>
    <row r="202" spans="2:65" s="12" customFormat="1" ht="11.25">
      <c r="B202" s="142"/>
      <c r="D202" s="143" t="s">
        <v>163</v>
      </c>
      <c r="E202" s="144" t="s">
        <v>44</v>
      </c>
      <c r="F202" s="145" t="s">
        <v>107</v>
      </c>
      <c r="H202" s="146">
        <v>145.756</v>
      </c>
      <c r="I202" s="147"/>
      <c r="L202" s="142"/>
      <c r="M202" s="148"/>
      <c r="T202" s="149"/>
      <c r="AT202" s="144" t="s">
        <v>163</v>
      </c>
      <c r="AU202" s="144" t="s">
        <v>92</v>
      </c>
      <c r="AV202" s="12" t="s">
        <v>92</v>
      </c>
      <c r="AW202" s="12" t="s">
        <v>42</v>
      </c>
      <c r="AX202" s="12" t="s">
        <v>90</v>
      </c>
      <c r="AY202" s="144" t="s">
        <v>152</v>
      </c>
    </row>
    <row r="203" spans="2:65" s="1" customFormat="1" ht="24.2" customHeight="1">
      <c r="B203" s="33"/>
      <c r="C203" s="125" t="s">
        <v>346</v>
      </c>
      <c r="D203" s="125" t="s">
        <v>155</v>
      </c>
      <c r="E203" s="126" t="s">
        <v>347</v>
      </c>
      <c r="F203" s="127" t="s">
        <v>348</v>
      </c>
      <c r="G203" s="128" t="s">
        <v>95</v>
      </c>
      <c r="H203" s="129">
        <v>145.756</v>
      </c>
      <c r="I203" s="130"/>
      <c r="J203" s="131">
        <f>ROUND(I203*H203,2)</f>
        <v>0</v>
      </c>
      <c r="K203" s="127" t="s">
        <v>158</v>
      </c>
      <c r="L203" s="33"/>
      <c r="M203" s="132" t="s">
        <v>44</v>
      </c>
      <c r="N203" s="133" t="s">
        <v>53</v>
      </c>
      <c r="P203" s="134">
        <f>O203*H203</f>
        <v>0</v>
      </c>
      <c r="Q203" s="134">
        <v>4.7999999999999996E-3</v>
      </c>
      <c r="R203" s="134">
        <f>Q203*H203</f>
        <v>0.69962879999999994</v>
      </c>
      <c r="S203" s="134">
        <v>0</v>
      </c>
      <c r="T203" s="135">
        <f>S203*H203</f>
        <v>0</v>
      </c>
      <c r="AR203" s="136" t="s">
        <v>256</v>
      </c>
      <c r="AT203" s="136" t="s">
        <v>155</v>
      </c>
      <c r="AU203" s="136" t="s">
        <v>92</v>
      </c>
      <c r="AY203" s="17" t="s">
        <v>152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7" t="s">
        <v>90</v>
      </c>
      <c r="BK203" s="137">
        <f>ROUND(I203*H203,2)</f>
        <v>0</v>
      </c>
      <c r="BL203" s="17" t="s">
        <v>256</v>
      </c>
      <c r="BM203" s="136" t="s">
        <v>349</v>
      </c>
    </row>
    <row r="204" spans="2:65" s="1" customFormat="1" ht="11.25">
      <c r="B204" s="33"/>
      <c r="D204" s="138" t="s">
        <v>161</v>
      </c>
      <c r="F204" s="139" t="s">
        <v>350</v>
      </c>
      <c r="I204" s="140"/>
      <c r="L204" s="33"/>
      <c r="M204" s="141"/>
      <c r="T204" s="54"/>
      <c r="AT204" s="17" t="s">
        <v>161</v>
      </c>
      <c r="AU204" s="17" t="s">
        <v>92</v>
      </c>
    </row>
    <row r="205" spans="2:65" s="12" customFormat="1" ht="11.25">
      <c r="B205" s="142"/>
      <c r="D205" s="143" t="s">
        <v>163</v>
      </c>
      <c r="E205" s="144" t="s">
        <v>44</v>
      </c>
      <c r="F205" s="145" t="s">
        <v>351</v>
      </c>
      <c r="H205" s="146">
        <v>122.12</v>
      </c>
      <c r="I205" s="147"/>
      <c r="L205" s="142"/>
      <c r="M205" s="148"/>
      <c r="T205" s="149"/>
      <c r="AT205" s="144" t="s">
        <v>163</v>
      </c>
      <c r="AU205" s="144" t="s">
        <v>92</v>
      </c>
      <c r="AV205" s="12" t="s">
        <v>92</v>
      </c>
      <c r="AW205" s="12" t="s">
        <v>42</v>
      </c>
      <c r="AX205" s="12" t="s">
        <v>82</v>
      </c>
      <c r="AY205" s="144" t="s">
        <v>152</v>
      </c>
    </row>
    <row r="206" spans="2:65" s="12" customFormat="1" ht="22.5">
      <c r="B206" s="142"/>
      <c r="D206" s="143" t="s">
        <v>163</v>
      </c>
      <c r="E206" s="144" t="s">
        <v>44</v>
      </c>
      <c r="F206" s="145" t="s">
        <v>352</v>
      </c>
      <c r="H206" s="146">
        <v>5.8</v>
      </c>
      <c r="I206" s="147"/>
      <c r="L206" s="142"/>
      <c r="M206" s="148"/>
      <c r="T206" s="149"/>
      <c r="AT206" s="144" t="s">
        <v>163</v>
      </c>
      <c r="AU206" s="144" t="s">
        <v>92</v>
      </c>
      <c r="AV206" s="12" t="s">
        <v>92</v>
      </c>
      <c r="AW206" s="12" t="s">
        <v>42</v>
      </c>
      <c r="AX206" s="12" t="s">
        <v>82</v>
      </c>
      <c r="AY206" s="144" t="s">
        <v>152</v>
      </c>
    </row>
    <row r="207" spans="2:65" s="12" customFormat="1" ht="11.25">
      <c r="B207" s="142"/>
      <c r="D207" s="143" t="s">
        <v>163</v>
      </c>
      <c r="E207" s="144" t="s">
        <v>44</v>
      </c>
      <c r="F207" s="145" t="s">
        <v>353</v>
      </c>
      <c r="H207" s="146">
        <v>1.1399999999999999</v>
      </c>
      <c r="I207" s="147"/>
      <c r="L207" s="142"/>
      <c r="M207" s="148"/>
      <c r="T207" s="149"/>
      <c r="AT207" s="144" t="s">
        <v>163</v>
      </c>
      <c r="AU207" s="144" t="s">
        <v>92</v>
      </c>
      <c r="AV207" s="12" t="s">
        <v>92</v>
      </c>
      <c r="AW207" s="12" t="s">
        <v>42</v>
      </c>
      <c r="AX207" s="12" t="s">
        <v>82</v>
      </c>
      <c r="AY207" s="144" t="s">
        <v>152</v>
      </c>
    </row>
    <row r="208" spans="2:65" s="12" customFormat="1" ht="22.5">
      <c r="B208" s="142"/>
      <c r="D208" s="143" t="s">
        <v>163</v>
      </c>
      <c r="E208" s="144" t="s">
        <v>44</v>
      </c>
      <c r="F208" s="145" t="s">
        <v>354</v>
      </c>
      <c r="H208" s="146">
        <v>1.696</v>
      </c>
      <c r="I208" s="147"/>
      <c r="L208" s="142"/>
      <c r="M208" s="148"/>
      <c r="T208" s="149"/>
      <c r="AT208" s="144" t="s">
        <v>163</v>
      </c>
      <c r="AU208" s="144" t="s">
        <v>92</v>
      </c>
      <c r="AV208" s="12" t="s">
        <v>92</v>
      </c>
      <c r="AW208" s="12" t="s">
        <v>42</v>
      </c>
      <c r="AX208" s="12" t="s">
        <v>82</v>
      </c>
      <c r="AY208" s="144" t="s">
        <v>152</v>
      </c>
    </row>
    <row r="209" spans="2:65" s="12" customFormat="1" ht="11.25">
      <c r="B209" s="142"/>
      <c r="D209" s="143" t="s">
        <v>163</v>
      </c>
      <c r="E209" s="144" t="s">
        <v>44</v>
      </c>
      <c r="F209" s="145" t="s">
        <v>355</v>
      </c>
      <c r="H209" s="146">
        <v>15</v>
      </c>
      <c r="I209" s="147"/>
      <c r="L209" s="142"/>
      <c r="M209" s="148"/>
      <c r="T209" s="149"/>
      <c r="AT209" s="144" t="s">
        <v>163</v>
      </c>
      <c r="AU209" s="144" t="s">
        <v>92</v>
      </c>
      <c r="AV209" s="12" t="s">
        <v>92</v>
      </c>
      <c r="AW209" s="12" t="s">
        <v>42</v>
      </c>
      <c r="AX209" s="12" t="s">
        <v>82</v>
      </c>
      <c r="AY209" s="144" t="s">
        <v>152</v>
      </c>
    </row>
    <row r="210" spans="2:65" s="13" customFormat="1" ht="11.25">
      <c r="B210" s="150"/>
      <c r="D210" s="143" t="s">
        <v>163</v>
      </c>
      <c r="E210" s="151" t="s">
        <v>107</v>
      </c>
      <c r="F210" s="152" t="s">
        <v>178</v>
      </c>
      <c r="H210" s="153">
        <v>145.756</v>
      </c>
      <c r="I210" s="154"/>
      <c r="L210" s="150"/>
      <c r="M210" s="155"/>
      <c r="T210" s="156"/>
      <c r="AT210" s="151" t="s">
        <v>163</v>
      </c>
      <c r="AU210" s="151" t="s">
        <v>92</v>
      </c>
      <c r="AV210" s="13" t="s">
        <v>159</v>
      </c>
      <c r="AW210" s="13" t="s">
        <v>42</v>
      </c>
      <c r="AX210" s="13" t="s">
        <v>90</v>
      </c>
      <c r="AY210" s="151" t="s">
        <v>152</v>
      </c>
    </row>
    <row r="211" spans="2:65" s="1" customFormat="1" ht="16.5" customHeight="1">
      <c r="B211" s="33"/>
      <c r="C211" s="125" t="s">
        <v>356</v>
      </c>
      <c r="D211" s="125" t="s">
        <v>155</v>
      </c>
      <c r="E211" s="126" t="s">
        <v>357</v>
      </c>
      <c r="F211" s="127" t="s">
        <v>358</v>
      </c>
      <c r="G211" s="128" t="s">
        <v>201</v>
      </c>
      <c r="H211" s="129">
        <v>28.92</v>
      </c>
      <c r="I211" s="130"/>
      <c r="J211" s="131">
        <f>ROUND(I211*H211,2)</f>
        <v>0</v>
      </c>
      <c r="K211" s="127" t="s">
        <v>158</v>
      </c>
      <c r="L211" s="33"/>
      <c r="M211" s="132" t="s">
        <v>44</v>
      </c>
      <c r="N211" s="133" t="s">
        <v>53</v>
      </c>
      <c r="P211" s="134">
        <f>O211*H211</f>
        <v>0</v>
      </c>
      <c r="Q211" s="134">
        <v>0</v>
      </c>
      <c r="R211" s="134">
        <f>Q211*H211</f>
        <v>0</v>
      </c>
      <c r="S211" s="134">
        <v>0</v>
      </c>
      <c r="T211" s="135">
        <f>S211*H211</f>
        <v>0</v>
      </c>
      <c r="AR211" s="136" t="s">
        <v>256</v>
      </c>
      <c r="AT211" s="136" t="s">
        <v>155</v>
      </c>
      <c r="AU211" s="136" t="s">
        <v>92</v>
      </c>
      <c r="AY211" s="17" t="s">
        <v>152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7" t="s">
        <v>90</v>
      </c>
      <c r="BK211" s="137">
        <f>ROUND(I211*H211,2)</f>
        <v>0</v>
      </c>
      <c r="BL211" s="17" t="s">
        <v>256</v>
      </c>
      <c r="BM211" s="136" t="s">
        <v>359</v>
      </c>
    </row>
    <row r="212" spans="2:65" s="1" customFormat="1" ht="11.25">
      <c r="B212" s="33"/>
      <c r="D212" s="138" t="s">
        <v>161</v>
      </c>
      <c r="F212" s="139" t="s">
        <v>360</v>
      </c>
      <c r="I212" s="140"/>
      <c r="L212" s="33"/>
      <c r="M212" s="141"/>
      <c r="T212" s="54"/>
      <c r="AT212" s="17" t="s">
        <v>161</v>
      </c>
      <c r="AU212" s="17" t="s">
        <v>92</v>
      </c>
    </row>
    <row r="213" spans="2:65" s="12" customFormat="1" ht="11.25">
      <c r="B213" s="142"/>
      <c r="D213" s="143" t="s">
        <v>163</v>
      </c>
      <c r="E213" s="144" t="s">
        <v>44</v>
      </c>
      <c r="F213" s="145" t="s">
        <v>361</v>
      </c>
      <c r="H213" s="146">
        <v>28.92</v>
      </c>
      <c r="I213" s="147"/>
      <c r="L213" s="142"/>
      <c r="M213" s="148"/>
      <c r="T213" s="149"/>
      <c r="AT213" s="144" t="s">
        <v>163</v>
      </c>
      <c r="AU213" s="144" t="s">
        <v>92</v>
      </c>
      <c r="AV213" s="12" t="s">
        <v>92</v>
      </c>
      <c r="AW213" s="12" t="s">
        <v>42</v>
      </c>
      <c r="AX213" s="12" t="s">
        <v>90</v>
      </c>
      <c r="AY213" s="144" t="s">
        <v>152</v>
      </c>
    </row>
    <row r="214" spans="2:65" s="1" customFormat="1" ht="21.75" customHeight="1">
      <c r="B214" s="33"/>
      <c r="C214" s="163" t="s">
        <v>362</v>
      </c>
      <c r="D214" s="163" t="s">
        <v>297</v>
      </c>
      <c r="E214" s="164" t="s">
        <v>363</v>
      </c>
      <c r="F214" s="165" t="s">
        <v>364</v>
      </c>
      <c r="G214" s="166" t="s">
        <v>201</v>
      </c>
      <c r="H214" s="167">
        <v>29.498000000000001</v>
      </c>
      <c r="I214" s="168"/>
      <c r="J214" s="169">
        <f>ROUND(I214*H214,2)</f>
        <v>0</v>
      </c>
      <c r="K214" s="165" t="s">
        <v>158</v>
      </c>
      <c r="L214" s="170"/>
      <c r="M214" s="171" t="s">
        <v>44</v>
      </c>
      <c r="N214" s="172" t="s">
        <v>53</v>
      </c>
      <c r="P214" s="134">
        <f>O214*H214</f>
        <v>0</v>
      </c>
      <c r="Q214" s="134">
        <v>2.5999999999999998E-4</v>
      </c>
      <c r="R214" s="134">
        <f>Q214*H214</f>
        <v>7.6694799999999994E-3</v>
      </c>
      <c r="S214" s="134">
        <v>0</v>
      </c>
      <c r="T214" s="135">
        <f>S214*H214</f>
        <v>0</v>
      </c>
      <c r="AR214" s="136" t="s">
        <v>300</v>
      </c>
      <c r="AT214" s="136" t="s">
        <v>297</v>
      </c>
      <c r="AU214" s="136" t="s">
        <v>92</v>
      </c>
      <c r="AY214" s="17" t="s">
        <v>152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7" t="s">
        <v>90</v>
      </c>
      <c r="BK214" s="137">
        <f>ROUND(I214*H214,2)</f>
        <v>0</v>
      </c>
      <c r="BL214" s="17" t="s">
        <v>256</v>
      </c>
      <c r="BM214" s="136" t="s">
        <v>365</v>
      </c>
    </row>
    <row r="215" spans="2:65" s="12" customFormat="1" ht="11.25">
      <c r="B215" s="142"/>
      <c r="D215" s="143" t="s">
        <v>163</v>
      </c>
      <c r="F215" s="145" t="s">
        <v>366</v>
      </c>
      <c r="H215" s="146">
        <v>29.498000000000001</v>
      </c>
      <c r="I215" s="147"/>
      <c r="L215" s="142"/>
      <c r="M215" s="148"/>
      <c r="T215" s="149"/>
      <c r="AT215" s="144" t="s">
        <v>163</v>
      </c>
      <c r="AU215" s="144" t="s">
        <v>92</v>
      </c>
      <c r="AV215" s="12" t="s">
        <v>92</v>
      </c>
      <c r="AW215" s="12" t="s">
        <v>4</v>
      </c>
      <c r="AX215" s="12" t="s">
        <v>90</v>
      </c>
      <c r="AY215" s="144" t="s">
        <v>152</v>
      </c>
    </row>
    <row r="216" spans="2:65" s="1" customFormat="1" ht="44.25" customHeight="1">
      <c r="B216" s="33"/>
      <c r="C216" s="125" t="s">
        <v>300</v>
      </c>
      <c r="D216" s="125" t="s">
        <v>155</v>
      </c>
      <c r="E216" s="126" t="s">
        <v>367</v>
      </c>
      <c r="F216" s="127" t="s">
        <v>368</v>
      </c>
      <c r="G216" s="128" t="s">
        <v>181</v>
      </c>
      <c r="H216" s="129">
        <v>0.751</v>
      </c>
      <c r="I216" s="130"/>
      <c r="J216" s="131">
        <f>ROUND(I216*H216,2)</f>
        <v>0</v>
      </c>
      <c r="K216" s="127" t="s">
        <v>158</v>
      </c>
      <c r="L216" s="33"/>
      <c r="M216" s="132" t="s">
        <v>44</v>
      </c>
      <c r="N216" s="133" t="s">
        <v>53</v>
      </c>
      <c r="P216" s="134">
        <f>O216*H216</f>
        <v>0</v>
      </c>
      <c r="Q216" s="134">
        <v>0</v>
      </c>
      <c r="R216" s="134">
        <f>Q216*H216</f>
        <v>0</v>
      </c>
      <c r="S216" s="134">
        <v>0</v>
      </c>
      <c r="T216" s="135">
        <f>S216*H216</f>
        <v>0</v>
      </c>
      <c r="AR216" s="136" t="s">
        <v>256</v>
      </c>
      <c r="AT216" s="136" t="s">
        <v>155</v>
      </c>
      <c r="AU216" s="136" t="s">
        <v>92</v>
      </c>
      <c r="AY216" s="17" t="s">
        <v>152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7" t="s">
        <v>90</v>
      </c>
      <c r="BK216" s="137">
        <f>ROUND(I216*H216,2)</f>
        <v>0</v>
      </c>
      <c r="BL216" s="17" t="s">
        <v>256</v>
      </c>
      <c r="BM216" s="136" t="s">
        <v>369</v>
      </c>
    </row>
    <row r="217" spans="2:65" s="1" customFormat="1" ht="11.25">
      <c r="B217" s="33"/>
      <c r="D217" s="138" t="s">
        <v>161</v>
      </c>
      <c r="F217" s="139" t="s">
        <v>370</v>
      </c>
      <c r="I217" s="140"/>
      <c r="L217" s="33"/>
      <c r="M217" s="141"/>
      <c r="T217" s="54"/>
      <c r="AT217" s="17" t="s">
        <v>161</v>
      </c>
      <c r="AU217" s="17" t="s">
        <v>92</v>
      </c>
    </row>
    <row r="218" spans="2:65" s="11" customFormat="1" ht="22.9" customHeight="1">
      <c r="B218" s="113"/>
      <c r="D218" s="114" t="s">
        <v>81</v>
      </c>
      <c r="E218" s="123" t="s">
        <v>371</v>
      </c>
      <c r="F218" s="123" t="s">
        <v>372</v>
      </c>
      <c r="I218" s="116"/>
      <c r="J218" s="124">
        <f>BK218</f>
        <v>0</v>
      </c>
      <c r="L218" s="113"/>
      <c r="M218" s="118"/>
      <c r="P218" s="119">
        <f>SUM(P219:P225)</f>
        <v>0</v>
      </c>
      <c r="R218" s="119">
        <f>SUM(R219:R225)</f>
        <v>0.10411536000000002</v>
      </c>
      <c r="T218" s="120">
        <f>SUM(T219:T225)</f>
        <v>0</v>
      </c>
      <c r="AR218" s="114" t="s">
        <v>92</v>
      </c>
      <c r="AT218" s="121" t="s">
        <v>81</v>
      </c>
      <c r="AU218" s="121" t="s">
        <v>90</v>
      </c>
      <c r="AY218" s="114" t="s">
        <v>152</v>
      </c>
      <c r="BK218" s="122">
        <f>SUM(BK219:BK225)</f>
        <v>0</v>
      </c>
    </row>
    <row r="219" spans="2:65" s="1" customFormat="1" ht="24.2" customHeight="1">
      <c r="B219" s="33"/>
      <c r="C219" s="125" t="s">
        <v>373</v>
      </c>
      <c r="D219" s="125" t="s">
        <v>155</v>
      </c>
      <c r="E219" s="126" t="s">
        <v>374</v>
      </c>
      <c r="F219" s="127" t="s">
        <v>375</v>
      </c>
      <c r="G219" s="128" t="s">
        <v>95</v>
      </c>
      <c r="H219" s="129">
        <v>216.65600000000001</v>
      </c>
      <c r="I219" s="130"/>
      <c r="J219" s="131">
        <f>ROUND(I219*H219,2)</f>
        <v>0</v>
      </c>
      <c r="K219" s="127" t="s">
        <v>158</v>
      </c>
      <c r="L219" s="33"/>
      <c r="M219" s="132" t="s">
        <v>44</v>
      </c>
      <c r="N219" s="133" t="s">
        <v>53</v>
      </c>
      <c r="P219" s="134">
        <f>O219*H219</f>
        <v>0</v>
      </c>
      <c r="Q219" s="134">
        <v>2.1000000000000001E-4</v>
      </c>
      <c r="R219" s="134">
        <f>Q219*H219</f>
        <v>4.5497760000000005E-2</v>
      </c>
      <c r="S219" s="134">
        <v>0</v>
      </c>
      <c r="T219" s="135">
        <f>S219*H219</f>
        <v>0</v>
      </c>
      <c r="AR219" s="136" t="s">
        <v>256</v>
      </c>
      <c r="AT219" s="136" t="s">
        <v>155</v>
      </c>
      <c r="AU219" s="136" t="s">
        <v>92</v>
      </c>
      <c r="AY219" s="17" t="s">
        <v>152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7" t="s">
        <v>90</v>
      </c>
      <c r="BK219" s="137">
        <f>ROUND(I219*H219,2)</f>
        <v>0</v>
      </c>
      <c r="BL219" s="17" t="s">
        <v>256</v>
      </c>
      <c r="BM219" s="136" t="s">
        <v>376</v>
      </c>
    </row>
    <row r="220" spans="2:65" s="1" customFormat="1" ht="11.25">
      <c r="B220" s="33"/>
      <c r="D220" s="138" t="s">
        <v>161</v>
      </c>
      <c r="F220" s="139" t="s">
        <v>377</v>
      </c>
      <c r="I220" s="140"/>
      <c r="L220" s="33"/>
      <c r="M220" s="141"/>
      <c r="T220" s="54"/>
      <c r="AT220" s="17" t="s">
        <v>161</v>
      </c>
      <c r="AU220" s="17" t="s">
        <v>92</v>
      </c>
    </row>
    <row r="221" spans="2:65" s="12" customFormat="1" ht="11.25">
      <c r="B221" s="142"/>
      <c r="D221" s="143" t="s">
        <v>163</v>
      </c>
      <c r="E221" s="144" t="s">
        <v>44</v>
      </c>
      <c r="F221" s="145" t="s">
        <v>378</v>
      </c>
      <c r="H221" s="146">
        <v>216.65600000000001</v>
      </c>
      <c r="I221" s="147"/>
      <c r="L221" s="142"/>
      <c r="M221" s="148"/>
      <c r="T221" s="149"/>
      <c r="AT221" s="144" t="s">
        <v>163</v>
      </c>
      <c r="AU221" s="144" t="s">
        <v>92</v>
      </c>
      <c r="AV221" s="12" t="s">
        <v>92</v>
      </c>
      <c r="AW221" s="12" t="s">
        <v>42</v>
      </c>
      <c r="AX221" s="12" t="s">
        <v>90</v>
      </c>
      <c r="AY221" s="144" t="s">
        <v>152</v>
      </c>
    </row>
    <row r="222" spans="2:65" s="1" customFormat="1" ht="24.2" customHeight="1">
      <c r="B222" s="33"/>
      <c r="C222" s="125" t="s">
        <v>379</v>
      </c>
      <c r="D222" s="125" t="s">
        <v>155</v>
      </c>
      <c r="E222" s="126" t="s">
        <v>380</v>
      </c>
      <c r="F222" s="127" t="s">
        <v>381</v>
      </c>
      <c r="G222" s="128" t="s">
        <v>95</v>
      </c>
      <c r="H222" s="129">
        <v>122.12</v>
      </c>
      <c r="I222" s="130"/>
      <c r="J222" s="131">
        <f>ROUND(I222*H222,2)</f>
        <v>0</v>
      </c>
      <c r="K222" s="127" t="s">
        <v>158</v>
      </c>
      <c r="L222" s="33"/>
      <c r="M222" s="132" t="s">
        <v>44</v>
      </c>
      <c r="N222" s="133" t="s">
        <v>53</v>
      </c>
      <c r="P222" s="134">
        <f>O222*H222</f>
        <v>0</v>
      </c>
      <c r="Q222" s="134">
        <v>4.8000000000000001E-4</v>
      </c>
      <c r="R222" s="134">
        <f>Q222*H222</f>
        <v>5.8617600000000006E-2</v>
      </c>
      <c r="S222" s="134">
        <v>0</v>
      </c>
      <c r="T222" s="135">
        <f>S222*H222</f>
        <v>0</v>
      </c>
      <c r="AR222" s="136" t="s">
        <v>256</v>
      </c>
      <c r="AT222" s="136" t="s">
        <v>155</v>
      </c>
      <c r="AU222" s="136" t="s">
        <v>92</v>
      </c>
      <c r="AY222" s="17" t="s">
        <v>152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7" t="s">
        <v>90</v>
      </c>
      <c r="BK222" s="137">
        <f>ROUND(I222*H222,2)</f>
        <v>0</v>
      </c>
      <c r="BL222" s="17" t="s">
        <v>256</v>
      </c>
      <c r="BM222" s="136" t="s">
        <v>382</v>
      </c>
    </row>
    <row r="223" spans="2:65" s="1" customFormat="1" ht="11.25">
      <c r="B223" s="33"/>
      <c r="D223" s="138" t="s">
        <v>161</v>
      </c>
      <c r="F223" s="139" t="s">
        <v>383</v>
      </c>
      <c r="I223" s="140"/>
      <c r="L223" s="33"/>
      <c r="M223" s="141"/>
      <c r="T223" s="54"/>
      <c r="AT223" s="17" t="s">
        <v>161</v>
      </c>
      <c r="AU223" s="17" t="s">
        <v>92</v>
      </c>
    </row>
    <row r="224" spans="2:65" s="14" customFormat="1" ht="11.25">
      <c r="B224" s="157"/>
      <c r="D224" s="143" t="s">
        <v>163</v>
      </c>
      <c r="E224" s="158" t="s">
        <v>44</v>
      </c>
      <c r="F224" s="159" t="s">
        <v>384</v>
      </c>
      <c r="H224" s="158" t="s">
        <v>44</v>
      </c>
      <c r="I224" s="160"/>
      <c r="L224" s="157"/>
      <c r="M224" s="161"/>
      <c r="T224" s="162"/>
      <c r="AT224" s="158" t="s">
        <v>163</v>
      </c>
      <c r="AU224" s="158" t="s">
        <v>92</v>
      </c>
      <c r="AV224" s="14" t="s">
        <v>90</v>
      </c>
      <c r="AW224" s="14" t="s">
        <v>42</v>
      </c>
      <c r="AX224" s="14" t="s">
        <v>82</v>
      </c>
      <c r="AY224" s="158" t="s">
        <v>152</v>
      </c>
    </row>
    <row r="225" spans="2:65" s="12" customFormat="1" ht="11.25">
      <c r="B225" s="142"/>
      <c r="D225" s="143" t="s">
        <v>163</v>
      </c>
      <c r="E225" s="144" t="s">
        <v>44</v>
      </c>
      <c r="F225" s="145" t="s">
        <v>385</v>
      </c>
      <c r="H225" s="146">
        <v>122.12</v>
      </c>
      <c r="I225" s="147"/>
      <c r="L225" s="142"/>
      <c r="M225" s="148"/>
      <c r="T225" s="149"/>
      <c r="AT225" s="144" t="s">
        <v>163</v>
      </c>
      <c r="AU225" s="144" t="s">
        <v>92</v>
      </c>
      <c r="AV225" s="12" t="s">
        <v>92</v>
      </c>
      <c r="AW225" s="12" t="s">
        <v>42</v>
      </c>
      <c r="AX225" s="12" t="s">
        <v>90</v>
      </c>
      <c r="AY225" s="144" t="s">
        <v>152</v>
      </c>
    </row>
    <row r="226" spans="2:65" s="11" customFormat="1" ht="22.9" customHeight="1">
      <c r="B226" s="113"/>
      <c r="D226" s="114" t="s">
        <v>81</v>
      </c>
      <c r="E226" s="123" t="s">
        <v>386</v>
      </c>
      <c r="F226" s="123" t="s">
        <v>387</v>
      </c>
      <c r="I226" s="116"/>
      <c r="J226" s="124">
        <f>BK226</f>
        <v>0</v>
      </c>
      <c r="L226" s="113"/>
      <c r="M226" s="118"/>
      <c r="P226" s="119">
        <f>SUM(P227:P240)</f>
        <v>0</v>
      </c>
      <c r="R226" s="119">
        <f>SUM(R227:R240)</f>
        <v>0.18469919999999998</v>
      </c>
      <c r="T226" s="120">
        <f>SUM(T227:T240)</f>
        <v>0</v>
      </c>
      <c r="AR226" s="114" t="s">
        <v>92</v>
      </c>
      <c r="AT226" s="121" t="s">
        <v>81</v>
      </c>
      <c r="AU226" s="121" t="s">
        <v>90</v>
      </c>
      <c r="AY226" s="114" t="s">
        <v>152</v>
      </c>
      <c r="BK226" s="122">
        <f>SUM(BK227:BK240)</f>
        <v>0</v>
      </c>
    </row>
    <row r="227" spans="2:65" s="1" customFormat="1" ht="24.2" customHeight="1">
      <c r="B227" s="33"/>
      <c r="C227" s="125" t="s">
        <v>388</v>
      </c>
      <c r="D227" s="125" t="s">
        <v>155</v>
      </c>
      <c r="E227" s="126" t="s">
        <v>389</v>
      </c>
      <c r="F227" s="127" t="s">
        <v>390</v>
      </c>
      <c r="G227" s="128" t="s">
        <v>95</v>
      </c>
      <c r="H227" s="129">
        <v>401.52</v>
      </c>
      <c r="I227" s="130"/>
      <c r="J227" s="131">
        <f>ROUND(I227*H227,2)</f>
        <v>0</v>
      </c>
      <c r="K227" s="127" t="s">
        <v>158</v>
      </c>
      <c r="L227" s="33"/>
      <c r="M227" s="132" t="s">
        <v>44</v>
      </c>
      <c r="N227" s="133" t="s">
        <v>53</v>
      </c>
      <c r="P227" s="134">
        <f>O227*H227</f>
        <v>0</v>
      </c>
      <c r="Q227" s="134">
        <v>2.0000000000000001E-4</v>
      </c>
      <c r="R227" s="134">
        <f>Q227*H227</f>
        <v>8.0304E-2</v>
      </c>
      <c r="S227" s="134">
        <v>0</v>
      </c>
      <c r="T227" s="135">
        <f>S227*H227</f>
        <v>0</v>
      </c>
      <c r="AR227" s="136" t="s">
        <v>256</v>
      </c>
      <c r="AT227" s="136" t="s">
        <v>155</v>
      </c>
      <c r="AU227" s="136" t="s">
        <v>92</v>
      </c>
      <c r="AY227" s="17" t="s">
        <v>152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17" t="s">
        <v>90</v>
      </c>
      <c r="BK227" s="137">
        <f>ROUND(I227*H227,2)</f>
        <v>0</v>
      </c>
      <c r="BL227" s="17" t="s">
        <v>256</v>
      </c>
      <c r="BM227" s="136" t="s">
        <v>391</v>
      </c>
    </row>
    <row r="228" spans="2:65" s="1" customFormat="1" ht="11.25">
      <c r="B228" s="33"/>
      <c r="D228" s="138" t="s">
        <v>161</v>
      </c>
      <c r="F228" s="139" t="s">
        <v>392</v>
      </c>
      <c r="I228" s="140"/>
      <c r="L228" s="33"/>
      <c r="M228" s="141"/>
      <c r="T228" s="54"/>
      <c r="AT228" s="17" t="s">
        <v>161</v>
      </c>
      <c r="AU228" s="17" t="s">
        <v>92</v>
      </c>
    </row>
    <row r="229" spans="2:65" s="14" customFormat="1" ht="11.25">
      <c r="B229" s="157"/>
      <c r="D229" s="143" t="s">
        <v>163</v>
      </c>
      <c r="E229" s="158" t="s">
        <v>44</v>
      </c>
      <c r="F229" s="159" t="s">
        <v>393</v>
      </c>
      <c r="H229" s="158" t="s">
        <v>44</v>
      </c>
      <c r="I229" s="160"/>
      <c r="L229" s="157"/>
      <c r="M229" s="161"/>
      <c r="T229" s="162"/>
      <c r="AT229" s="158" t="s">
        <v>163</v>
      </c>
      <c r="AU229" s="158" t="s">
        <v>92</v>
      </c>
      <c r="AV229" s="14" t="s">
        <v>90</v>
      </c>
      <c r="AW229" s="14" t="s">
        <v>42</v>
      </c>
      <c r="AX229" s="14" t="s">
        <v>82</v>
      </c>
      <c r="AY229" s="158" t="s">
        <v>152</v>
      </c>
    </row>
    <row r="230" spans="2:65" s="12" customFormat="1" ht="22.5">
      <c r="B230" s="142"/>
      <c r="D230" s="143" t="s">
        <v>163</v>
      </c>
      <c r="E230" s="144" t="s">
        <v>44</v>
      </c>
      <c r="F230" s="145" t="s">
        <v>394</v>
      </c>
      <c r="H230" s="146">
        <v>54</v>
      </c>
      <c r="I230" s="147"/>
      <c r="L230" s="142"/>
      <c r="M230" s="148"/>
      <c r="T230" s="149"/>
      <c r="AT230" s="144" t="s">
        <v>163</v>
      </c>
      <c r="AU230" s="144" t="s">
        <v>92</v>
      </c>
      <c r="AV230" s="12" t="s">
        <v>92</v>
      </c>
      <c r="AW230" s="12" t="s">
        <v>42</v>
      </c>
      <c r="AX230" s="12" t="s">
        <v>82</v>
      </c>
      <c r="AY230" s="144" t="s">
        <v>152</v>
      </c>
    </row>
    <row r="231" spans="2:65" s="12" customFormat="1" ht="11.25">
      <c r="B231" s="142"/>
      <c r="D231" s="143" t="s">
        <v>163</v>
      </c>
      <c r="E231" s="144" t="s">
        <v>44</v>
      </c>
      <c r="F231" s="145" t="s">
        <v>395</v>
      </c>
      <c r="H231" s="146">
        <v>27</v>
      </c>
      <c r="I231" s="147"/>
      <c r="L231" s="142"/>
      <c r="M231" s="148"/>
      <c r="T231" s="149"/>
      <c r="AT231" s="144" t="s">
        <v>163</v>
      </c>
      <c r="AU231" s="144" t="s">
        <v>92</v>
      </c>
      <c r="AV231" s="12" t="s">
        <v>92</v>
      </c>
      <c r="AW231" s="12" t="s">
        <v>42</v>
      </c>
      <c r="AX231" s="12" t="s">
        <v>82</v>
      </c>
      <c r="AY231" s="144" t="s">
        <v>152</v>
      </c>
    </row>
    <row r="232" spans="2:65" s="12" customFormat="1" ht="11.25">
      <c r="B232" s="142"/>
      <c r="D232" s="143" t="s">
        <v>163</v>
      </c>
      <c r="E232" s="144" t="s">
        <v>44</v>
      </c>
      <c r="F232" s="145" t="s">
        <v>396</v>
      </c>
      <c r="H232" s="146">
        <v>31.8</v>
      </c>
      <c r="I232" s="147"/>
      <c r="L232" s="142"/>
      <c r="M232" s="148"/>
      <c r="T232" s="149"/>
      <c r="AT232" s="144" t="s">
        <v>163</v>
      </c>
      <c r="AU232" s="144" t="s">
        <v>92</v>
      </c>
      <c r="AV232" s="12" t="s">
        <v>92</v>
      </c>
      <c r="AW232" s="12" t="s">
        <v>42</v>
      </c>
      <c r="AX232" s="12" t="s">
        <v>82</v>
      </c>
      <c r="AY232" s="144" t="s">
        <v>152</v>
      </c>
    </row>
    <row r="233" spans="2:65" s="12" customFormat="1" ht="11.25">
      <c r="B233" s="142"/>
      <c r="D233" s="143" t="s">
        <v>163</v>
      </c>
      <c r="E233" s="144" t="s">
        <v>44</v>
      </c>
      <c r="F233" s="145" t="s">
        <v>397</v>
      </c>
      <c r="H233" s="146">
        <v>50</v>
      </c>
      <c r="I233" s="147"/>
      <c r="L233" s="142"/>
      <c r="M233" s="148"/>
      <c r="T233" s="149"/>
      <c r="AT233" s="144" t="s">
        <v>163</v>
      </c>
      <c r="AU233" s="144" t="s">
        <v>92</v>
      </c>
      <c r="AV233" s="12" t="s">
        <v>92</v>
      </c>
      <c r="AW233" s="12" t="s">
        <v>42</v>
      </c>
      <c r="AX233" s="12" t="s">
        <v>82</v>
      </c>
      <c r="AY233" s="144" t="s">
        <v>152</v>
      </c>
    </row>
    <row r="234" spans="2:65" s="14" customFormat="1" ht="11.25">
      <c r="B234" s="157"/>
      <c r="D234" s="143" t="s">
        <v>163</v>
      </c>
      <c r="E234" s="158" t="s">
        <v>44</v>
      </c>
      <c r="F234" s="159" t="s">
        <v>398</v>
      </c>
      <c r="H234" s="158" t="s">
        <v>44</v>
      </c>
      <c r="I234" s="160"/>
      <c r="L234" s="157"/>
      <c r="M234" s="161"/>
      <c r="T234" s="162"/>
      <c r="AT234" s="158" t="s">
        <v>163</v>
      </c>
      <c r="AU234" s="158" t="s">
        <v>92</v>
      </c>
      <c r="AV234" s="14" t="s">
        <v>90</v>
      </c>
      <c r="AW234" s="14" t="s">
        <v>42</v>
      </c>
      <c r="AX234" s="14" t="s">
        <v>82</v>
      </c>
      <c r="AY234" s="158" t="s">
        <v>152</v>
      </c>
    </row>
    <row r="235" spans="2:65" s="12" customFormat="1" ht="11.25">
      <c r="B235" s="142"/>
      <c r="D235" s="143" t="s">
        <v>163</v>
      </c>
      <c r="E235" s="144" t="s">
        <v>44</v>
      </c>
      <c r="F235" s="145" t="s">
        <v>399</v>
      </c>
      <c r="H235" s="146">
        <v>158.72</v>
      </c>
      <c r="I235" s="147"/>
      <c r="L235" s="142"/>
      <c r="M235" s="148"/>
      <c r="T235" s="149"/>
      <c r="AT235" s="144" t="s">
        <v>163</v>
      </c>
      <c r="AU235" s="144" t="s">
        <v>92</v>
      </c>
      <c r="AV235" s="12" t="s">
        <v>92</v>
      </c>
      <c r="AW235" s="12" t="s">
        <v>42</v>
      </c>
      <c r="AX235" s="12" t="s">
        <v>82</v>
      </c>
      <c r="AY235" s="144" t="s">
        <v>152</v>
      </c>
    </row>
    <row r="236" spans="2:65" s="12" customFormat="1" ht="11.25">
      <c r="B236" s="142"/>
      <c r="D236" s="143" t="s">
        <v>163</v>
      </c>
      <c r="E236" s="144" t="s">
        <v>44</v>
      </c>
      <c r="F236" s="145" t="s">
        <v>400</v>
      </c>
      <c r="H236" s="146">
        <v>80</v>
      </c>
      <c r="I236" s="147"/>
      <c r="L236" s="142"/>
      <c r="M236" s="148"/>
      <c r="T236" s="149"/>
      <c r="AT236" s="144" t="s">
        <v>163</v>
      </c>
      <c r="AU236" s="144" t="s">
        <v>92</v>
      </c>
      <c r="AV236" s="12" t="s">
        <v>92</v>
      </c>
      <c r="AW236" s="12" t="s">
        <v>42</v>
      </c>
      <c r="AX236" s="12" t="s">
        <v>82</v>
      </c>
      <c r="AY236" s="144" t="s">
        <v>152</v>
      </c>
    </row>
    <row r="237" spans="2:65" s="13" customFormat="1" ht="11.25">
      <c r="B237" s="150"/>
      <c r="D237" s="143" t="s">
        <v>163</v>
      </c>
      <c r="E237" s="151" t="s">
        <v>104</v>
      </c>
      <c r="F237" s="152" t="s">
        <v>178</v>
      </c>
      <c r="H237" s="153">
        <v>401.52</v>
      </c>
      <c r="I237" s="154"/>
      <c r="L237" s="150"/>
      <c r="M237" s="155"/>
      <c r="T237" s="156"/>
      <c r="AT237" s="151" t="s">
        <v>163</v>
      </c>
      <c r="AU237" s="151" t="s">
        <v>92</v>
      </c>
      <c r="AV237" s="13" t="s">
        <v>159</v>
      </c>
      <c r="AW237" s="13" t="s">
        <v>42</v>
      </c>
      <c r="AX237" s="13" t="s">
        <v>90</v>
      </c>
      <c r="AY237" s="151" t="s">
        <v>152</v>
      </c>
    </row>
    <row r="238" spans="2:65" s="1" customFormat="1" ht="33" customHeight="1">
      <c r="B238" s="33"/>
      <c r="C238" s="125" t="s">
        <v>401</v>
      </c>
      <c r="D238" s="125" t="s">
        <v>155</v>
      </c>
      <c r="E238" s="126" t="s">
        <v>402</v>
      </c>
      <c r="F238" s="127" t="s">
        <v>403</v>
      </c>
      <c r="G238" s="128" t="s">
        <v>95</v>
      </c>
      <c r="H238" s="129">
        <v>401.52</v>
      </c>
      <c r="I238" s="130"/>
      <c r="J238" s="131">
        <f>ROUND(I238*H238,2)</f>
        <v>0</v>
      </c>
      <c r="K238" s="127" t="s">
        <v>158</v>
      </c>
      <c r="L238" s="33"/>
      <c r="M238" s="132" t="s">
        <v>44</v>
      </c>
      <c r="N238" s="133" t="s">
        <v>53</v>
      </c>
      <c r="P238" s="134">
        <f>O238*H238</f>
        <v>0</v>
      </c>
      <c r="Q238" s="134">
        <v>2.5999999999999998E-4</v>
      </c>
      <c r="R238" s="134">
        <f>Q238*H238</f>
        <v>0.10439519999999998</v>
      </c>
      <c r="S238" s="134">
        <v>0</v>
      </c>
      <c r="T238" s="135">
        <f>S238*H238</f>
        <v>0</v>
      </c>
      <c r="AR238" s="136" t="s">
        <v>256</v>
      </c>
      <c r="AT238" s="136" t="s">
        <v>155</v>
      </c>
      <c r="AU238" s="136" t="s">
        <v>92</v>
      </c>
      <c r="AY238" s="17" t="s">
        <v>152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17" t="s">
        <v>90</v>
      </c>
      <c r="BK238" s="137">
        <f>ROUND(I238*H238,2)</f>
        <v>0</v>
      </c>
      <c r="BL238" s="17" t="s">
        <v>256</v>
      </c>
      <c r="BM238" s="136" t="s">
        <v>404</v>
      </c>
    </row>
    <row r="239" spans="2:65" s="1" customFormat="1" ht="11.25">
      <c r="B239" s="33"/>
      <c r="D239" s="138" t="s">
        <v>161</v>
      </c>
      <c r="F239" s="139" t="s">
        <v>405</v>
      </c>
      <c r="I239" s="140"/>
      <c r="L239" s="33"/>
      <c r="M239" s="141"/>
      <c r="T239" s="54"/>
      <c r="AT239" s="17" t="s">
        <v>161</v>
      </c>
      <c r="AU239" s="17" t="s">
        <v>92</v>
      </c>
    </row>
    <row r="240" spans="2:65" s="12" customFormat="1" ht="11.25">
      <c r="B240" s="142"/>
      <c r="D240" s="143" t="s">
        <v>163</v>
      </c>
      <c r="E240" s="144" t="s">
        <v>44</v>
      </c>
      <c r="F240" s="145" t="s">
        <v>104</v>
      </c>
      <c r="H240" s="146">
        <v>401.52</v>
      </c>
      <c r="I240" s="147"/>
      <c r="L240" s="142"/>
      <c r="M240" s="148"/>
      <c r="T240" s="149"/>
      <c r="AT240" s="144" t="s">
        <v>163</v>
      </c>
      <c r="AU240" s="144" t="s">
        <v>92</v>
      </c>
      <c r="AV240" s="12" t="s">
        <v>92</v>
      </c>
      <c r="AW240" s="12" t="s">
        <v>42</v>
      </c>
      <c r="AX240" s="12" t="s">
        <v>90</v>
      </c>
      <c r="AY240" s="144" t="s">
        <v>152</v>
      </c>
    </row>
    <row r="241" spans="2:65" s="11" customFormat="1" ht="25.9" customHeight="1">
      <c r="B241" s="113"/>
      <c r="D241" s="114" t="s">
        <v>81</v>
      </c>
      <c r="E241" s="115" t="s">
        <v>406</v>
      </c>
      <c r="F241" s="115" t="s">
        <v>407</v>
      </c>
      <c r="I241" s="116"/>
      <c r="J241" s="117">
        <f>BK241</f>
        <v>0</v>
      </c>
      <c r="L241" s="113"/>
      <c r="M241" s="118"/>
      <c r="P241" s="119">
        <f>P242+P245+P248+P252+P255+P270</f>
        <v>0</v>
      </c>
      <c r="R241" s="119">
        <f>R242+R245+R248+R252+R255+R270</f>
        <v>0</v>
      </c>
      <c r="T241" s="120">
        <f>T242+T245+T248+T252+T255+T270</f>
        <v>0</v>
      </c>
      <c r="AR241" s="114" t="s">
        <v>187</v>
      </c>
      <c r="AT241" s="121" t="s">
        <v>81</v>
      </c>
      <c r="AU241" s="121" t="s">
        <v>82</v>
      </c>
      <c r="AY241" s="114" t="s">
        <v>152</v>
      </c>
      <c r="BK241" s="122">
        <f>BK242+BK245+BK248+BK252+BK255+BK270</f>
        <v>0</v>
      </c>
    </row>
    <row r="242" spans="2:65" s="11" customFormat="1" ht="22.9" customHeight="1">
      <c r="B242" s="113"/>
      <c r="D242" s="114" t="s">
        <v>81</v>
      </c>
      <c r="E242" s="123" t="s">
        <v>408</v>
      </c>
      <c r="F242" s="123" t="s">
        <v>409</v>
      </c>
      <c r="I242" s="116"/>
      <c r="J242" s="124">
        <f>BK242</f>
        <v>0</v>
      </c>
      <c r="L242" s="113"/>
      <c r="M242" s="118"/>
      <c r="P242" s="119">
        <f>SUM(P243:P244)</f>
        <v>0</v>
      </c>
      <c r="R242" s="119">
        <f>SUM(R243:R244)</f>
        <v>0</v>
      </c>
      <c r="T242" s="120">
        <f>SUM(T243:T244)</f>
        <v>0</v>
      </c>
      <c r="AR242" s="114" t="s">
        <v>90</v>
      </c>
      <c r="AT242" s="121" t="s">
        <v>81</v>
      </c>
      <c r="AU242" s="121" t="s">
        <v>90</v>
      </c>
      <c r="AY242" s="114" t="s">
        <v>152</v>
      </c>
      <c r="BK242" s="122">
        <f>SUM(BK243:BK244)</f>
        <v>0</v>
      </c>
    </row>
    <row r="243" spans="2:65" s="1" customFormat="1" ht="49.15" customHeight="1">
      <c r="B243" s="33"/>
      <c r="C243" s="125" t="s">
        <v>410</v>
      </c>
      <c r="D243" s="125" t="s">
        <v>155</v>
      </c>
      <c r="E243" s="126" t="s">
        <v>411</v>
      </c>
      <c r="F243" s="127" t="s">
        <v>412</v>
      </c>
      <c r="G243" s="128" t="s">
        <v>413</v>
      </c>
      <c r="H243" s="129">
        <v>1</v>
      </c>
      <c r="I243" s="130"/>
      <c r="J243" s="131">
        <f>ROUND(I243*H243,2)</f>
        <v>0</v>
      </c>
      <c r="K243" s="127" t="s">
        <v>44</v>
      </c>
      <c r="L243" s="33"/>
      <c r="M243" s="132" t="s">
        <v>44</v>
      </c>
      <c r="N243" s="133" t="s">
        <v>53</v>
      </c>
      <c r="P243" s="134">
        <f>O243*H243</f>
        <v>0</v>
      </c>
      <c r="Q243" s="134">
        <v>0</v>
      </c>
      <c r="R243" s="134">
        <f>Q243*H243</f>
        <v>0</v>
      </c>
      <c r="S243" s="134">
        <v>0</v>
      </c>
      <c r="T243" s="135">
        <f>S243*H243</f>
        <v>0</v>
      </c>
      <c r="AR243" s="136" t="s">
        <v>414</v>
      </c>
      <c r="AT243" s="136" t="s">
        <v>155</v>
      </c>
      <c r="AU243" s="136" t="s">
        <v>92</v>
      </c>
      <c r="AY243" s="17" t="s">
        <v>152</v>
      </c>
      <c r="BE243" s="137">
        <f>IF(N243="základní",J243,0)</f>
        <v>0</v>
      </c>
      <c r="BF243" s="137">
        <f>IF(N243="snížená",J243,0)</f>
        <v>0</v>
      </c>
      <c r="BG243" s="137">
        <f>IF(N243="zákl. přenesená",J243,0)</f>
        <v>0</v>
      </c>
      <c r="BH243" s="137">
        <f>IF(N243="sníž. přenesená",J243,0)</f>
        <v>0</v>
      </c>
      <c r="BI243" s="137">
        <f>IF(N243="nulová",J243,0)</f>
        <v>0</v>
      </c>
      <c r="BJ243" s="17" t="s">
        <v>90</v>
      </c>
      <c r="BK243" s="137">
        <f>ROUND(I243*H243,2)</f>
        <v>0</v>
      </c>
      <c r="BL243" s="17" t="s">
        <v>414</v>
      </c>
      <c r="BM243" s="136" t="s">
        <v>415</v>
      </c>
    </row>
    <row r="244" spans="2:65" s="1" customFormat="1" ht="39">
      <c r="B244" s="33"/>
      <c r="D244" s="143" t="s">
        <v>416</v>
      </c>
      <c r="F244" s="173" t="s">
        <v>417</v>
      </c>
      <c r="I244" s="140"/>
      <c r="L244" s="33"/>
      <c r="M244" s="141"/>
      <c r="T244" s="54"/>
      <c r="AT244" s="17" t="s">
        <v>416</v>
      </c>
      <c r="AU244" s="17" t="s">
        <v>92</v>
      </c>
    </row>
    <row r="245" spans="2:65" s="11" customFormat="1" ht="22.9" customHeight="1">
      <c r="B245" s="113"/>
      <c r="D245" s="114" t="s">
        <v>81</v>
      </c>
      <c r="E245" s="123" t="s">
        <v>418</v>
      </c>
      <c r="F245" s="123" t="s">
        <v>419</v>
      </c>
      <c r="I245" s="116"/>
      <c r="J245" s="124">
        <f>BK245</f>
        <v>0</v>
      </c>
      <c r="L245" s="113"/>
      <c r="M245" s="118"/>
      <c r="P245" s="119">
        <f>SUM(P246:P247)</f>
        <v>0</v>
      </c>
      <c r="R245" s="119">
        <f>SUM(R246:R247)</f>
        <v>0</v>
      </c>
      <c r="T245" s="120">
        <f>SUM(T246:T247)</f>
        <v>0</v>
      </c>
      <c r="AR245" s="114" t="s">
        <v>90</v>
      </c>
      <c r="AT245" s="121" t="s">
        <v>81</v>
      </c>
      <c r="AU245" s="121" t="s">
        <v>90</v>
      </c>
      <c r="AY245" s="114" t="s">
        <v>152</v>
      </c>
      <c r="BK245" s="122">
        <f>SUM(BK246:BK247)</f>
        <v>0</v>
      </c>
    </row>
    <row r="246" spans="2:65" s="1" customFormat="1" ht="49.15" customHeight="1">
      <c r="B246" s="33"/>
      <c r="C246" s="125" t="s">
        <v>420</v>
      </c>
      <c r="D246" s="125" t="s">
        <v>155</v>
      </c>
      <c r="E246" s="126" t="s">
        <v>421</v>
      </c>
      <c r="F246" s="127" t="s">
        <v>422</v>
      </c>
      <c r="G246" s="128" t="s">
        <v>413</v>
      </c>
      <c r="H246" s="129">
        <v>1</v>
      </c>
      <c r="I246" s="130"/>
      <c r="J246" s="131">
        <f>ROUND(I246*H246,2)</f>
        <v>0</v>
      </c>
      <c r="K246" s="127" t="s">
        <v>44</v>
      </c>
      <c r="L246" s="33"/>
      <c r="M246" s="132" t="s">
        <v>44</v>
      </c>
      <c r="N246" s="133" t="s">
        <v>53</v>
      </c>
      <c r="P246" s="134">
        <f>O246*H246</f>
        <v>0</v>
      </c>
      <c r="Q246" s="134">
        <v>0</v>
      </c>
      <c r="R246" s="134">
        <f>Q246*H246</f>
        <v>0</v>
      </c>
      <c r="S246" s="134">
        <v>0</v>
      </c>
      <c r="T246" s="135">
        <f>S246*H246</f>
        <v>0</v>
      </c>
      <c r="AR246" s="136" t="s">
        <v>414</v>
      </c>
      <c r="AT246" s="136" t="s">
        <v>155</v>
      </c>
      <c r="AU246" s="136" t="s">
        <v>92</v>
      </c>
      <c r="AY246" s="17" t="s">
        <v>152</v>
      </c>
      <c r="BE246" s="137">
        <f>IF(N246="základní",J246,0)</f>
        <v>0</v>
      </c>
      <c r="BF246" s="137">
        <f>IF(N246="snížená",J246,0)</f>
        <v>0</v>
      </c>
      <c r="BG246" s="137">
        <f>IF(N246="zákl. přenesená",J246,0)</f>
        <v>0</v>
      </c>
      <c r="BH246" s="137">
        <f>IF(N246="sníž. přenesená",J246,0)</f>
        <v>0</v>
      </c>
      <c r="BI246" s="137">
        <f>IF(N246="nulová",J246,0)</f>
        <v>0</v>
      </c>
      <c r="BJ246" s="17" t="s">
        <v>90</v>
      </c>
      <c r="BK246" s="137">
        <f>ROUND(I246*H246,2)</f>
        <v>0</v>
      </c>
      <c r="BL246" s="17" t="s">
        <v>414</v>
      </c>
      <c r="BM246" s="136" t="s">
        <v>423</v>
      </c>
    </row>
    <row r="247" spans="2:65" s="1" customFormat="1" ht="48.75">
      <c r="B247" s="33"/>
      <c r="D247" s="143" t="s">
        <v>416</v>
      </c>
      <c r="F247" s="173" t="s">
        <v>424</v>
      </c>
      <c r="I247" s="140"/>
      <c r="L247" s="33"/>
      <c r="M247" s="141"/>
      <c r="T247" s="54"/>
      <c r="AT247" s="17" t="s">
        <v>416</v>
      </c>
      <c r="AU247" s="17" t="s">
        <v>92</v>
      </c>
    </row>
    <row r="248" spans="2:65" s="11" customFormat="1" ht="22.9" customHeight="1">
      <c r="B248" s="113"/>
      <c r="D248" s="114" t="s">
        <v>81</v>
      </c>
      <c r="E248" s="123" t="s">
        <v>425</v>
      </c>
      <c r="F248" s="123" t="s">
        <v>426</v>
      </c>
      <c r="I248" s="116"/>
      <c r="J248" s="124">
        <f>BK248</f>
        <v>0</v>
      </c>
      <c r="L248" s="113"/>
      <c r="M248" s="118"/>
      <c r="P248" s="119">
        <f>SUM(P249:P251)</f>
        <v>0</v>
      </c>
      <c r="R248" s="119">
        <f>SUM(R249:R251)</f>
        <v>0</v>
      </c>
      <c r="T248" s="120">
        <f>SUM(T249:T251)</f>
        <v>0</v>
      </c>
      <c r="AR248" s="114" t="s">
        <v>90</v>
      </c>
      <c r="AT248" s="121" t="s">
        <v>81</v>
      </c>
      <c r="AU248" s="121" t="s">
        <v>90</v>
      </c>
      <c r="AY248" s="114" t="s">
        <v>152</v>
      </c>
      <c r="BK248" s="122">
        <f>SUM(BK249:BK251)</f>
        <v>0</v>
      </c>
    </row>
    <row r="249" spans="2:65" s="1" customFormat="1" ht="62.65" customHeight="1">
      <c r="B249" s="33"/>
      <c r="C249" s="125" t="s">
        <v>427</v>
      </c>
      <c r="D249" s="125" t="s">
        <v>155</v>
      </c>
      <c r="E249" s="126" t="s">
        <v>428</v>
      </c>
      <c r="F249" s="127" t="s">
        <v>429</v>
      </c>
      <c r="G249" s="128" t="s">
        <v>413</v>
      </c>
      <c r="H249" s="129">
        <v>1</v>
      </c>
      <c r="I249" s="130"/>
      <c r="J249" s="131">
        <f>ROUND(I249*H249,2)</f>
        <v>0</v>
      </c>
      <c r="K249" s="127" t="s">
        <v>44</v>
      </c>
      <c r="L249" s="33"/>
      <c r="M249" s="132" t="s">
        <v>44</v>
      </c>
      <c r="N249" s="133" t="s">
        <v>53</v>
      </c>
      <c r="P249" s="134">
        <f>O249*H249</f>
        <v>0</v>
      </c>
      <c r="Q249" s="134">
        <v>0</v>
      </c>
      <c r="R249" s="134">
        <f>Q249*H249</f>
        <v>0</v>
      </c>
      <c r="S249" s="134">
        <v>0</v>
      </c>
      <c r="T249" s="135">
        <f>S249*H249</f>
        <v>0</v>
      </c>
      <c r="AR249" s="136" t="s">
        <v>414</v>
      </c>
      <c r="AT249" s="136" t="s">
        <v>155</v>
      </c>
      <c r="AU249" s="136" t="s">
        <v>92</v>
      </c>
      <c r="AY249" s="17" t="s">
        <v>152</v>
      </c>
      <c r="BE249" s="137">
        <f>IF(N249="základní",J249,0)</f>
        <v>0</v>
      </c>
      <c r="BF249" s="137">
        <f>IF(N249="snížená",J249,0)</f>
        <v>0</v>
      </c>
      <c r="BG249" s="137">
        <f>IF(N249="zákl. přenesená",J249,0)</f>
        <v>0</v>
      </c>
      <c r="BH249" s="137">
        <f>IF(N249="sníž. přenesená",J249,0)</f>
        <v>0</v>
      </c>
      <c r="BI249" s="137">
        <f>IF(N249="nulová",J249,0)</f>
        <v>0</v>
      </c>
      <c r="BJ249" s="17" t="s">
        <v>90</v>
      </c>
      <c r="BK249" s="137">
        <f>ROUND(I249*H249,2)</f>
        <v>0</v>
      </c>
      <c r="BL249" s="17" t="s">
        <v>414</v>
      </c>
      <c r="BM249" s="136" t="s">
        <v>430</v>
      </c>
    </row>
    <row r="250" spans="2:65" s="1" customFormat="1" ht="33" customHeight="1">
      <c r="B250" s="33"/>
      <c r="C250" s="125" t="s">
        <v>431</v>
      </c>
      <c r="D250" s="125" t="s">
        <v>155</v>
      </c>
      <c r="E250" s="126" t="s">
        <v>432</v>
      </c>
      <c r="F250" s="127" t="s">
        <v>433</v>
      </c>
      <c r="G250" s="128" t="s">
        <v>413</v>
      </c>
      <c r="H250" s="129">
        <v>1</v>
      </c>
      <c r="I250" s="130"/>
      <c r="J250" s="131">
        <f>ROUND(I250*H250,2)</f>
        <v>0</v>
      </c>
      <c r="K250" s="127" t="s">
        <v>44</v>
      </c>
      <c r="L250" s="33"/>
      <c r="M250" s="132" t="s">
        <v>44</v>
      </c>
      <c r="N250" s="133" t="s">
        <v>53</v>
      </c>
      <c r="P250" s="134">
        <f>O250*H250</f>
        <v>0</v>
      </c>
      <c r="Q250" s="134">
        <v>0</v>
      </c>
      <c r="R250" s="134">
        <f>Q250*H250</f>
        <v>0</v>
      </c>
      <c r="S250" s="134">
        <v>0</v>
      </c>
      <c r="T250" s="135">
        <f>S250*H250</f>
        <v>0</v>
      </c>
      <c r="AR250" s="136" t="s">
        <v>414</v>
      </c>
      <c r="AT250" s="136" t="s">
        <v>155</v>
      </c>
      <c r="AU250" s="136" t="s">
        <v>92</v>
      </c>
      <c r="AY250" s="17" t="s">
        <v>152</v>
      </c>
      <c r="BE250" s="137">
        <f>IF(N250="základní",J250,0)</f>
        <v>0</v>
      </c>
      <c r="BF250" s="137">
        <f>IF(N250="snížená",J250,0)</f>
        <v>0</v>
      </c>
      <c r="BG250" s="137">
        <f>IF(N250="zákl. přenesená",J250,0)</f>
        <v>0</v>
      </c>
      <c r="BH250" s="137">
        <f>IF(N250="sníž. přenesená",J250,0)</f>
        <v>0</v>
      </c>
      <c r="BI250" s="137">
        <f>IF(N250="nulová",J250,0)</f>
        <v>0</v>
      </c>
      <c r="BJ250" s="17" t="s">
        <v>90</v>
      </c>
      <c r="BK250" s="137">
        <f>ROUND(I250*H250,2)</f>
        <v>0</v>
      </c>
      <c r="BL250" s="17" t="s">
        <v>414</v>
      </c>
      <c r="BM250" s="136" t="s">
        <v>434</v>
      </c>
    </row>
    <row r="251" spans="2:65" s="1" customFormat="1" ht="29.25">
      <c r="B251" s="33"/>
      <c r="D251" s="143" t="s">
        <v>416</v>
      </c>
      <c r="F251" s="173" t="s">
        <v>435</v>
      </c>
      <c r="I251" s="140"/>
      <c r="L251" s="33"/>
      <c r="M251" s="141"/>
      <c r="T251" s="54"/>
      <c r="AT251" s="17" t="s">
        <v>416</v>
      </c>
      <c r="AU251" s="17" t="s">
        <v>92</v>
      </c>
    </row>
    <row r="252" spans="2:65" s="11" customFormat="1" ht="22.9" customHeight="1">
      <c r="B252" s="113"/>
      <c r="D252" s="114" t="s">
        <v>81</v>
      </c>
      <c r="E252" s="123" t="s">
        <v>436</v>
      </c>
      <c r="F252" s="123" t="s">
        <v>437</v>
      </c>
      <c r="I252" s="116"/>
      <c r="J252" s="124">
        <f>BK252</f>
        <v>0</v>
      </c>
      <c r="L252" s="113"/>
      <c r="M252" s="118"/>
      <c r="P252" s="119">
        <f>SUM(P253:P254)</f>
        <v>0</v>
      </c>
      <c r="R252" s="119">
        <f>SUM(R253:R254)</f>
        <v>0</v>
      </c>
      <c r="T252" s="120">
        <f>SUM(T253:T254)</f>
        <v>0</v>
      </c>
      <c r="AR252" s="114" t="s">
        <v>90</v>
      </c>
      <c r="AT252" s="121" t="s">
        <v>81</v>
      </c>
      <c r="AU252" s="121" t="s">
        <v>90</v>
      </c>
      <c r="AY252" s="114" t="s">
        <v>152</v>
      </c>
      <c r="BK252" s="122">
        <f>SUM(BK253:BK254)</f>
        <v>0</v>
      </c>
    </row>
    <row r="253" spans="2:65" s="1" customFormat="1" ht="49.15" customHeight="1">
      <c r="B253" s="33"/>
      <c r="C253" s="125" t="s">
        <v>438</v>
      </c>
      <c r="D253" s="125" t="s">
        <v>155</v>
      </c>
      <c r="E253" s="126" t="s">
        <v>439</v>
      </c>
      <c r="F253" s="127" t="s">
        <v>440</v>
      </c>
      <c r="G253" s="128" t="s">
        <v>413</v>
      </c>
      <c r="H253" s="129">
        <v>1</v>
      </c>
      <c r="I253" s="130"/>
      <c r="J253" s="131">
        <f>ROUND(I253*H253,2)</f>
        <v>0</v>
      </c>
      <c r="K253" s="127" t="s">
        <v>44</v>
      </c>
      <c r="L253" s="33"/>
      <c r="M253" s="132" t="s">
        <v>44</v>
      </c>
      <c r="N253" s="133" t="s">
        <v>53</v>
      </c>
      <c r="P253" s="134">
        <f>O253*H253</f>
        <v>0</v>
      </c>
      <c r="Q253" s="134">
        <v>0</v>
      </c>
      <c r="R253" s="134">
        <f>Q253*H253</f>
        <v>0</v>
      </c>
      <c r="S253" s="134">
        <v>0</v>
      </c>
      <c r="T253" s="135">
        <f>S253*H253</f>
        <v>0</v>
      </c>
      <c r="AR253" s="136" t="s">
        <v>414</v>
      </c>
      <c r="AT253" s="136" t="s">
        <v>155</v>
      </c>
      <c r="AU253" s="136" t="s">
        <v>92</v>
      </c>
      <c r="AY253" s="17" t="s">
        <v>152</v>
      </c>
      <c r="BE253" s="137">
        <f>IF(N253="základní",J253,0)</f>
        <v>0</v>
      </c>
      <c r="BF253" s="137">
        <f>IF(N253="snížená",J253,0)</f>
        <v>0</v>
      </c>
      <c r="BG253" s="137">
        <f>IF(N253="zákl. přenesená",J253,0)</f>
        <v>0</v>
      </c>
      <c r="BH253" s="137">
        <f>IF(N253="sníž. přenesená",J253,0)</f>
        <v>0</v>
      </c>
      <c r="BI253" s="137">
        <f>IF(N253="nulová",J253,0)</f>
        <v>0</v>
      </c>
      <c r="BJ253" s="17" t="s">
        <v>90</v>
      </c>
      <c r="BK253" s="137">
        <f>ROUND(I253*H253,2)</f>
        <v>0</v>
      </c>
      <c r="BL253" s="17" t="s">
        <v>414</v>
      </c>
      <c r="BM253" s="136" t="s">
        <v>441</v>
      </c>
    </row>
    <row r="254" spans="2:65" s="1" customFormat="1" ht="19.5">
      <c r="B254" s="33"/>
      <c r="D254" s="143" t="s">
        <v>416</v>
      </c>
      <c r="F254" s="173" t="s">
        <v>442</v>
      </c>
      <c r="I254" s="140"/>
      <c r="L254" s="33"/>
      <c r="M254" s="141"/>
      <c r="T254" s="54"/>
      <c r="AT254" s="17" t="s">
        <v>416</v>
      </c>
      <c r="AU254" s="17" t="s">
        <v>92</v>
      </c>
    </row>
    <row r="255" spans="2:65" s="11" customFormat="1" ht="22.9" customHeight="1">
      <c r="B255" s="113"/>
      <c r="D255" s="114" t="s">
        <v>81</v>
      </c>
      <c r="E255" s="123" t="s">
        <v>443</v>
      </c>
      <c r="F255" s="123" t="s">
        <v>444</v>
      </c>
      <c r="I255" s="116"/>
      <c r="J255" s="124">
        <f>BK255</f>
        <v>0</v>
      </c>
      <c r="L255" s="113"/>
      <c r="M255" s="118"/>
      <c r="P255" s="119">
        <f>SUM(P256:P269)</f>
        <v>0</v>
      </c>
      <c r="R255" s="119">
        <f>SUM(R256:R269)</f>
        <v>0</v>
      </c>
      <c r="T255" s="120">
        <f>SUM(T256:T269)</f>
        <v>0</v>
      </c>
      <c r="AR255" s="114" t="s">
        <v>90</v>
      </c>
      <c r="AT255" s="121" t="s">
        <v>81</v>
      </c>
      <c r="AU255" s="121" t="s">
        <v>90</v>
      </c>
      <c r="AY255" s="114" t="s">
        <v>152</v>
      </c>
      <c r="BK255" s="122">
        <f>SUM(BK256:BK269)</f>
        <v>0</v>
      </c>
    </row>
    <row r="256" spans="2:65" s="1" customFormat="1" ht="37.9" customHeight="1">
      <c r="B256" s="33"/>
      <c r="C256" s="125" t="s">
        <v>445</v>
      </c>
      <c r="D256" s="125" t="s">
        <v>155</v>
      </c>
      <c r="E256" s="126" t="s">
        <v>446</v>
      </c>
      <c r="F256" s="127" t="s">
        <v>447</v>
      </c>
      <c r="G256" s="128" t="s">
        <v>413</v>
      </c>
      <c r="H256" s="129">
        <v>1</v>
      </c>
      <c r="I256" s="130"/>
      <c r="J256" s="131">
        <f>ROUND(I256*H256,2)</f>
        <v>0</v>
      </c>
      <c r="K256" s="127" t="s">
        <v>44</v>
      </c>
      <c r="L256" s="33"/>
      <c r="M256" s="132" t="s">
        <v>44</v>
      </c>
      <c r="N256" s="133" t="s">
        <v>53</v>
      </c>
      <c r="P256" s="134">
        <f>O256*H256</f>
        <v>0</v>
      </c>
      <c r="Q256" s="134">
        <v>0</v>
      </c>
      <c r="R256" s="134">
        <f>Q256*H256</f>
        <v>0</v>
      </c>
      <c r="S256" s="134">
        <v>0</v>
      </c>
      <c r="T256" s="135">
        <f>S256*H256</f>
        <v>0</v>
      </c>
      <c r="AR256" s="136" t="s">
        <v>414</v>
      </c>
      <c r="AT256" s="136" t="s">
        <v>155</v>
      </c>
      <c r="AU256" s="136" t="s">
        <v>92</v>
      </c>
      <c r="AY256" s="17" t="s">
        <v>152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17" t="s">
        <v>90</v>
      </c>
      <c r="BK256" s="137">
        <f>ROUND(I256*H256,2)</f>
        <v>0</v>
      </c>
      <c r="BL256" s="17" t="s">
        <v>414</v>
      </c>
      <c r="BM256" s="136" t="s">
        <v>448</v>
      </c>
    </row>
    <row r="257" spans="2:65" s="1" customFormat="1" ht="29.25">
      <c r="B257" s="33"/>
      <c r="D257" s="143" t="s">
        <v>416</v>
      </c>
      <c r="F257" s="173" t="s">
        <v>449</v>
      </c>
      <c r="I257" s="140"/>
      <c r="L257" s="33"/>
      <c r="M257" s="141"/>
      <c r="T257" s="54"/>
      <c r="AT257" s="17" t="s">
        <v>416</v>
      </c>
      <c r="AU257" s="17" t="s">
        <v>92</v>
      </c>
    </row>
    <row r="258" spans="2:65" s="1" customFormat="1" ht="24.2" customHeight="1">
      <c r="B258" s="33"/>
      <c r="C258" s="125" t="s">
        <v>450</v>
      </c>
      <c r="D258" s="125" t="s">
        <v>155</v>
      </c>
      <c r="E258" s="126" t="s">
        <v>451</v>
      </c>
      <c r="F258" s="127" t="s">
        <v>452</v>
      </c>
      <c r="G258" s="128" t="s">
        <v>95</v>
      </c>
      <c r="H258" s="129">
        <v>133</v>
      </c>
      <c r="I258" s="130"/>
      <c r="J258" s="131">
        <f>ROUND(I258*H258,2)</f>
        <v>0</v>
      </c>
      <c r="K258" s="127" t="s">
        <v>44</v>
      </c>
      <c r="L258" s="33"/>
      <c r="M258" s="132" t="s">
        <v>44</v>
      </c>
      <c r="N258" s="133" t="s">
        <v>53</v>
      </c>
      <c r="P258" s="134">
        <f>O258*H258</f>
        <v>0</v>
      </c>
      <c r="Q258" s="134">
        <v>0</v>
      </c>
      <c r="R258" s="134">
        <f>Q258*H258</f>
        <v>0</v>
      </c>
      <c r="S258" s="134">
        <v>0</v>
      </c>
      <c r="T258" s="135">
        <f>S258*H258</f>
        <v>0</v>
      </c>
      <c r="AR258" s="136" t="s">
        <v>414</v>
      </c>
      <c r="AT258" s="136" t="s">
        <v>155</v>
      </c>
      <c r="AU258" s="136" t="s">
        <v>92</v>
      </c>
      <c r="AY258" s="17" t="s">
        <v>152</v>
      </c>
      <c r="BE258" s="137">
        <f>IF(N258="základní",J258,0)</f>
        <v>0</v>
      </c>
      <c r="BF258" s="137">
        <f>IF(N258="snížená",J258,0)</f>
        <v>0</v>
      </c>
      <c r="BG258" s="137">
        <f>IF(N258="zákl. přenesená",J258,0)</f>
        <v>0</v>
      </c>
      <c r="BH258" s="137">
        <f>IF(N258="sníž. přenesená",J258,0)</f>
        <v>0</v>
      </c>
      <c r="BI258" s="137">
        <f>IF(N258="nulová",J258,0)</f>
        <v>0</v>
      </c>
      <c r="BJ258" s="17" t="s">
        <v>90</v>
      </c>
      <c r="BK258" s="137">
        <f>ROUND(I258*H258,2)</f>
        <v>0</v>
      </c>
      <c r="BL258" s="17" t="s">
        <v>414</v>
      </c>
      <c r="BM258" s="136" t="s">
        <v>453</v>
      </c>
    </row>
    <row r="259" spans="2:65" s="14" customFormat="1" ht="11.25">
      <c r="B259" s="157"/>
      <c r="D259" s="143" t="s">
        <v>163</v>
      </c>
      <c r="E259" s="158" t="s">
        <v>44</v>
      </c>
      <c r="F259" s="159" t="s">
        <v>454</v>
      </c>
      <c r="H259" s="158" t="s">
        <v>44</v>
      </c>
      <c r="I259" s="160"/>
      <c r="L259" s="157"/>
      <c r="M259" s="161"/>
      <c r="T259" s="162"/>
      <c r="AT259" s="158" t="s">
        <v>163</v>
      </c>
      <c r="AU259" s="158" t="s">
        <v>92</v>
      </c>
      <c r="AV259" s="14" t="s">
        <v>90</v>
      </c>
      <c r="AW259" s="14" t="s">
        <v>42</v>
      </c>
      <c r="AX259" s="14" t="s">
        <v>82</v>
      </c>
      <c r="AY259" s="158" t="s">
        <v>152</v>
      </c>
    </row>
    <row r="260" spans="2:65" s="12" customFormat="1" ht="11.25">
      <c r="B260" s="142"/>
      <c r="D260" s="143" t="s">
        <v>163</v>
      </c>
      <c r="E260" s="144" t="s">
        <v>44</v>
      </c>
      <c r="F260" s="145" t="s">
        <v>455</v>
      </c>
      <c r="H260" s="146">
        <v>133</v>
      </c>
      <c r="I260" s="147"/>
      <c r="L260" s="142"/>
      <c r="M260" s="148"/>
      <c r="T260" s="149"/>
      <c r="AT260" s="144" t="s">
        <v>163</v>
      </c>
      <c r="AU260" s="144" t="s">
        <v>92</v>
      </c>
      <c r="AV260" s="12" t="s">
        <v>92</v>
      </c>
      <c r="AW260" s="12" t="s">
        <v>42</v>
      </c>
      <c r="AX260" s="12" t="s">
        <v>82</v>
      </c>
      <c r="AY260" s="144" t="s">
        <v>152</v>
      </c>
    </row>
    <row r="261" spans="2:65" s="13" customFormat="1" ht="11.25">
      <c r="B261" s="150"/>
      <c r="D261" s="143" t="s">
        <v>163</v>
      </c>
      <c r="E261" s="151" t="s">
        <v>44</v>
      </c>
      <c r="F261" s="152" t="s">
        <v>178</v>
      </c>
      <c r="H261" s="153">
        <v>133</v>
      </c>
      <c r="I261" s="154"/>
      <c r="L261" s="150"/>
      <c r="M261" s="155"/>
      <c r="T261" s="156"/>
      <c r="AT261" s="151" t="s">
        <v>163</v>
      </c>
      <c r="AU261" s="151" t="s">
        <v>92</v>
      </c>
      <c r="AV261" s="13" t="s">
        <v>159</v>
      </c>
      <c r="AW261" s="13" t="s">
        <v>42</v>
      </c>
      <c r="AX261" s="13" t="s">
        <v>90</v>
      </c>
      <c r="AY261" s="151" t="s">
        <v>152</v>
      </c>
    </row>
    <row r="262" spans="2:65" s="1" customFormat="1" ht="33" customHeight="1">
      <c r="B262" s="33"/>
      <c r="C262" s="125" t="s">
        <v>456</v>
      </c>
      <c r="D262" s="125" t="s">
        <v>155</v>
      </c>
      <c r="E262" s="126" t="s">
        <v>457</v>
      </c>
      <c r="F262" s="127" t="s">
        <v>458</v>
      </c>
      <c r="G262" s="128" t="s">
        <v>95</v>
      </c>
      <c r="H262" s="129">
        <v>168</v>
      </c>
      <c r="I262" s="130"/>
      <c r="J262" s="131">
        <f>ROUND(I262*H262,2)</f>
        <v>0</v>
      </c>
      <c r="K262" s="127" t="s">
        <v>44</v>
      </c>
      <c r="L262" s="33"/>
      <c r="M262" s="132" t="s">
        <v>44</v>
      </c>
      <c r="N262" s="133" t="s">
        <v>53</v>
      </c>
      <c r="P262" s="134">
        <f>O262*H262</f>
        <v>0</v>
      </c>
      <c r="Q262" s="134">
        <v>0</v>
      </c>
      <c r="R262" s="134">
        <f>Q262*H262</f>
        <v>0</v>
      </c>
      <c r="S262" s="134">
        <v>0</v>
      </c>
      <c r="T262" s="135">
        <f>S262*H262</f>
        <v>0</v>
      </c>
      <c r="AR262" s="136" t="s">
        <v>414</v>
      </c>
      <c r="AT262" s="136" t="s">
        <v>155</v>
      </c>
      <c r="AU262" s="136" t="s">
        <v>92</v>
      </c>
      <c r="AY262" s="17" t="s">
        <v>152</v>
      </c>
      <c r="BE262" s="137">
        <f>IF(N262="základní",J262,0)</f>
        <v>0</v>
      </c>
      <c r="BF262" s="137">
        <f>IF(N262="snížená",J262,0)</f>
        <v>0</v>
      </c>
      <c r="BG262" s="137">
        <f>IF(N262="zákl. přenesená",J262,0)</f>
        <v>0</v>
      </c>
      <c r="BH262" s="137">
        <f>IF(N262="sníž. přenesená",J262,0)</f>
        <v>0</v>
      </c>
      <c r="BI262" s="137">
        <f>IF(N262="nulová",J262,0)</f>
        <v>0</v>
      </c>
      <c r="BJ262" s="17" t="s">
        <v>90</v>
      </c>
      <c r="BK262" s="137">
        <f>ROUND(I262*H262,2)</f>
        <v>0</v>
      </c>
      <c r="BL262" s="17" t="s">
        <v>414</v>
      </c>
      <c r="BM262" s="136" t="s">
        <v>459</v>
      </c>
    </row>
    <row r="263" spans="2:65" s="12" customFormat="1" ht="11.25">
      <c r="B263" s="142"/>
      <c r="D263" s="143" t="s">
        <v>163</v>
      </c>
      <c r="E263" s="144" t="s">
        <v>44</v>
      </c>
      <c r="F263" s="145" t="s">
        <v>460</v>
      </c>
      <c r="H263" s="146">
        <v>38</v>
      </c>
      <c r="I263" s="147"/>
      <c r="L263" s="142"/>
      <c r="M263" s="148"/>
      <c r="T263" s="149"/>
      <c r="AT263" s="144" t="s">
        <v>163</v>
      </c>
      <c r="AU263" s="144" t="s">
        <v>92</v>
      </c>
      <c r="AV263" s="12" t="s">
        <v>92</v>
      </c>
      <c r="AW263" s="12" t="s">
        <v>42</v>
      </c>
      <c r="AX263" s="12" t="s">
        <v>82</v>
      </c>
      <c r="AY263" s="144" t="s">
        <v>152</v>
      </c>
    </row>
    <row r="264" spans="2:65" s="12" customFormat="1" ht="11.25">
      <c r="B264" s="142"/>
      <c r="D264" s="143" t="s">
        <v>163</v>
      </c>
      <c r="E264" s="144" t="s">
        <v>44</v>
      </c>
      <c r="F264" s="145" t="s">
        <v>461</v>
      </c>
      <c r="H264" s="146">
        <v>100</v>
      </c>
      <c r="I264" s="147"/>
      <c r="L264" s="142"/>
      <c r="M264" s="148"/>
      <c r="T264" s="149"/>
      <c r="AT264" s="144" t="s">
        <v>163</v>
      </c>
      <c r="AU264" s="144" t="s">
        <v>92</v>
      </c>
      <c r="AV264" s="12" t="s">
        <v>92</v>
      </c>
      <c r="AW264" s="12" t="s">
        <v>42</v>
      </c>
      <c r="AX264" s="12" t="s">
        <v>82</v>
      </c>
      <c r="AY264" s="144" t="s">
        <v>152</v>
      </c>
    </row>
    <row r="265" spans="2:65" s="12" customFormat="1" ht="11.25">
      <c r="B265" s="142"/>
      <c r="D265" s="143" t="s">
        <v>163</v>
      </c>
      <c r="E265" s="144" t="s">
        <v>44</v>
      </c>
      <c r="F265" s="145" t="s">
        <v>462</v>
      </c>
      <c r="H265" s="146">
        <v>30</v>
      </c>
      <c r="I265" s="147"/>
      <c r="L265" s="142"/>
      <c r="M265" s="148"/>
      <c r="T265" s="149"/>
      <c r="AT265" s="144" t="s">
        <v>163</v>
      </c>
      <c r="AU265" s="144" t="s">
        <v>92</v>
      </c>
      <c r="AV265" s="12" t="s">
        <v>92</v>
      </c>
      <c r="AW265" s="12" t="s">
        <v>42</v>
      </c>
      <c r="AX265" s="12" t="s">
        <v>82</v>
      </c>
      <c r="AY265" s="144" t="s">
        <v>152</v>
      </c>
    </row>
    <row r="266" spans="2:65" s="13" customFormat="1" ht="11.25">
      <c r="B266" s="150"/>
      <c r="D266" s="143" t="s">
        <v>163</v>
      </c>
      <c r="E266" s="151" t="s">
        <v>44</v>
      </c>
      <c r="F266" s="152" t="s">
        <v>178</v>
      </c>
      <c r="H266" s="153">
        <v>168</v>
      </c>
      <c r="I266" s="154"/>
      <c r="L266" s="150"/>
      <c r="M266" s="155"/>
      <c r="T266" s="156"/>
      <c r="AT266" s="151" t="s">
        <v>163</v>
      </c>
      <c r="AU266" s="151" t="s">
        <v>92</v>
      </c>
      <c r="AV266" s="13" t="s">
        <v>159</v>
      </c>
      <c r="AW266" s="13" t="s">
        <v>42</v>
      </c>
      <c r="AX266" s="13" t="s">
        <v>90</v>
      </c>
      <c r="AY266" s="151" t="s">
        <v>152</v>
      </c>
    </row>
    <row r="267" spans="2:65" s="1" customFormat="1" ht="24.2" customHeight="1">
      <c r="B267" s="33"/>
      <c r="C267" s="125" t="s">
        <v>463</v>
      </c>
      <c r="D267" s="125" t="s">
        <v>155</v>
      </c>
      <c r="E267" s="126" t="s">
        <v>464</v>
      </c>
      <c r="F267" s="127" t="s">
        <v>465</v>
      </c>
      <c r="G267" s="128" t="s">
        <v>95</v>
      </c>
      <c r="H267" s="129">
        <v>150</v>
      </c>
      <c r="I267" s="130"/>
      <c r="J267" s="131">
        <f>ROUND(I267*H267,2)</f>
        <v>0</v>
      </c>
      <c r="K267" s="127" t="s">
        <v>44</v>
      </c>
      <c r="L267" s="33"/>
      <c r="M267" s="132" t="s">
        <v>44</v>
      </c>
      <c r="N267" s="133" t="s">
        <v>53</v>
      </c>
      <c r="P267" s="134">
        <f>O267*H267</f>
        <v>0</v>
      </c>
      <c r="Q267" s="134">
        <v>0</v>
      </c>
      <c r="R267" s="134">
        <f>Q267*H267</f>
        <v>0</v>
      </c>
      <c r="S267" s="134">
        <v>0</v>
      </c>
      <c r="T267" s="135">
        <f>S267*H267</f>
        <v>0</v>
      </c>
      <c r="AR267" s="136" t="s">
        <v>414</v>
      </c>
      <c r="AT267" s="136" t="s">
        <v>155</v>
      </c>
      <c r="AU267" s="136" t="s">
        <v>92</v>
      </c>
      <c r="AY267" s="17" t="s">
        <v>152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17" t="s">
        <v>90</v>
      </c>
      <c r="BK267" s="137">
        <f>ROUND(I267*H267,2)</f>
        <v>0</v>
      </c>
      <c r="BL267" s="17" t="s">
        <v>414</v>
      </c>
      <c r="BM267" s="136" t="s">
        <v>466</v>
      </c>
    </row>
    <row r="268" spans="2:65" s="12" customFormat="1" ht="11.25">
      <c r="B268" s="142"/>
      <c r="D268" s="143" t="s">
        <v>163</v>
      </c>
      <c r="E268" s="144" t="s">
        <v>44</v>
      </c>
      <c r="F268" s="145" t="s">
        <v>467</v>
      </c>
      <c r="H268" s="146">
        <v>150</v>
      </c>
      <c r="I268" s="147"/>
      <c r="L268" s="142"/>
      <c r="M268" s="148"/>
      <c r="T268" s="149"/>
      <c r="AT268" s="144" t="s">
        <v>163</v>
      </c>
      <c r="AU268" s="144" t="s">
        <v>92</v>
      </c>
      <c r="AV268" s="12" t="s">
        <v>92</v>
      </c>
      <c r="AW268" s="12" t="s">
        <v>42</v>
      </c>
      <c r="AX268" s="12" t="s">
        <v>82</v>
      </c>
      <c r="AY268" s="144" t="s">
        <v>152</v>
      </c>
    </row>
    <row r="269" spans="2:65" s="13" customFormat="1" ht="11.25">
      <c r="B269" s="150"/>
      <c r="D269" s="143" t="s">
        <v>163</v>
      </c>
      <c r="E269" s="151" t="s">
        <v>44</v>
      </c>
      <c r="F269" s="152" t="s">
        <v>178</v>
      </c>
      <c r="H269" s="153">
        <v>150</v>
      </c>
      <c r="I269" s="154"/>
      <c r="L269" s="150"/>
      <c r="M269" s="155"/>
      <c r="T269" s="156"/>
      <c r="AT269" s="151" t="s">
        <v>163</v>
      </c>
      <c r="AU269" s="151" t="s">
        <v>92</v>
      </c>
      <c r="AV269" s="13" t="s">
        <v>159</v>
      </c>
      <c r="AW269" s="13" t="s">
        <v>42</v>
      </c>
      <c r="AX269" s="13" t="s">
        <v>90</v>
      </c>
      <c r="AY269" s="151" t="s">
        <v>152</v>
      </c>
    </row>
    <row r="270" spans="2:65" s="11" customFormat="1" ht="22.9" customHeight="1">
      <c r="B270" s="113"/>
      <c r="D270" s="114" t="s">
        <v>81</v>
      </c>
      <c r="E270" s="123" t="s">
        <v>468</v>
      </c>
      <c r="F270" s="123" t="s">
        <v>469</v>
      </c>
      <c r="I270" s="116"/>
      <c r="J270" s="124">
        <f>BK270</f>
        <v>0</v>
      </c>
      <c r="L270" s="113"/>
      <c r="M270" s="118"/>
      <c r="P270" s="119">
        <f>SUM(P271:P274)</f>
        <v>0</v>
      </c>
      <c r="R270" s="119">
        <f>SUM(R271:R274)</f>
        <v>0</v>
      </c>
      <c r="T270" s="120">
        <f>SUM(T271:T274)</f>
        <v>0</v>
      </c>
      <c r="AR270" s="114" t="s">
        <v>90</v>
      </c>
      <c r="AT270" s="121" t="s">
        <v>81</v>
      </c>
      <c r="AU270" s="121" t="s">
        <v>90</v>
      </c>
      <c r="AY270" s="114" t="s">
        <v>152</v>
      </c>
      <c r="BK270" s="122">
        <f>SUM(BK271:BK274)</f>
        <v>0</v>
      </c>
    </row>
    <row r="271" spans="2:65" s="1" customFormat="1" ht="49.15" customHeight="1">
      <c r="B271" s="33"/>
      <c r="C271" s="125" t="s">
        <v>470</v>
      </c>
      <c r="D271" s="125" t="s">
        <v>155</v>
      </c>
      <c r="E271" s="126" t="s">
        <v>471</v>
      </c>
      <c r="F271" s="127" t="s">
        <v>472</v>
      </c>
      <c r="G271" s="128" t="s">
        <v>413</v>
      </c>
      <c r="H271" s="129">
        <v>1</v>
      </c>
      <c r="I271" s="130"/>
      <c r="J271" s="131">
        <f>ROUND(I271*H271,2)</f>
        <v>0</v>
      </c>
      <c r="K271" s="127" t="s">
        <v>44</v>
      </c>
      <c r="L271" s="33"/>
      <c r="M271" s="132" t="s">
        <v>44</v>
      </c>
      <c r="N271" s="133" t="s">
        <v>53</v>
      </c>
      <c r="P271" s="134">
        <f>O271*H271</f>
        <v>0</v>
      </c>
      <c r="Q271" s="134">
        <v>0</v>
      </c>
      <c r="R271" s="134">
        <f>Q271*H271</f>
        <v>0</v>
      </c>
      <c r="S271" s="134">
        <v>0</v>
      </c>
      <c r="T271" s="135">
        <f>S271*H271</f>
        <v>0</v>
      </c>
      <c r="AR271" s="136" t="s">
        <v>414</v>
      </c>
      <c r="AT271" s="136" t="s">
        <v>155</v>
      </c>
      <c r="AU271" s="136" t="s">
        <v>92</v>
      </c>
      <c r="AY271" s="17" t="s">
        <v>152</v>
      </c>
      <c r="BE271" s="137">
        <f>IF(N271="základní",J271,0)</f>
        <v>0</v>
      </c>
      <c r="BF271" s="137">
        <f>IF(N271="snížená",J271,0)</f>
        <v>0</v>
      </c>
      <c r="BG271" s="137">
        <f>IF(N271="zákl. přenesená",J271,0)</f>
        <v>0</v>
      </c>
      <c r="BH271" s="137">
        <f>IF(N271="sníž. přenesená",J271,0)</f>
        <v>0</v>
      </c>
      <c r="BI271" s="137">
        <f>IF(N271="nulová",J271,0)</f>
        <v>0</v>
      </c>
      <c r="BJ271" s="17" t="s">
        <v>90</v>
      </c>
      <c r="BK271" s="137">
        <f>ROUND(I271*H271,2)</f>
        <v>0</v>
      </c>
      <c r="BL271" s="17" t="s">
        <v>414</v>
      </c>
      <c r="BM271" s="136" t="s">
        <v>473</v>
      </c>
    </row>
    <row r="272" spans="2:65" s="1" customFormat="1" ht="29.25">
      <c r="B272" s="33"/>
      <c r="D272" s="143" t="s">
        <v>416</v>
      </c>
      <c r="F272" s="173" t="s">
        <v>474</v>
      </c>
      <c r="I272" s="140"/>
      <c r="L272" s="33"/>
      <c r="M272" s="141"/>
      <c r="T272" s="54"/>
      <c r="AT272" s="17" t="s">
        <v>416</v>
      </c>
      <c r="AU272" s="17" t="s">
        <v>92</v>
      </c>
    </row>
    <row r="273" spans="2:65" s="1" customFormat="1" ht="78" customHeight="1">
      <c r="B273" s="33"/>
      <c r="C273" s="125" t="s">
        <v>475</v>
      </c>
      <c r="D273" s="125" t="s">
        <v>155</v>
      </c>
      <c r="E273" s="126" t="s">
        <v>476</v>
      </c>
      <c r="F273" s="127" t="s">
        <v>477</v>
      </c>
      <c r="G273" s="128" t="s">
        <v>413</v>
      </c>
      <c r="H273" s="129">
        <v>1</v>
      </c>
      <c r="I273" s="130"/>
      <c r="J273" s="131">
        <f>ROUND(I273*H273,2)</f>
        <v>0</v>
      </c>
      <c r="K273" s="127" t="s">
        <v>44</v>
      </c>
      <c r="L273" s="33"/>
      <c r="M273" s="132" t="s">
        <v>44</v>
      </c>
      <c r="N273" s="133" t="s">
        <v>53</v>
      </c>
      <c r="P273" s="134">
        <f>O273*H273</f>
        <v>0</v>
      </c>
      <c r="Q273" s="134">
        <v>0</v>
      </c>
      <c r="R273" s="134">
        <f>Q273*H273</f>
        <v>0</v>
      </c>
      <c r="S273" s="134">
        <v>0</v>
      </c>
      <c r="T273" s="135">
        <f>S273*H273</f>
        <v>0</v>
      </c>
      <c r="AR273" s="136" t="s">
        <v>414</v>
      </c>
      <c r="AT273" s="136" t="s">
        <v>155</v>
      </c>
      <c r="AU273" s="136" t="s">
        <v>92</v>
      </c>
      <c r="AY273" s="17" t="s">
        <v>152</v>
      </c>
      <c r="BE273" s="137">
        <f>IF(N273="základní",J273,0)</f>
        <v>0</v>
      </c>
      <c r="BF273" s="137">
        <f>IF(N273="snížená",J273,0)</f>
        <v>0</v>
      </c>
      <c r="BG273" s="137">
        <f>IF(N273="zákl. přenesená",J273,0)</f>
        <v>0</v>
      </c>
      <c r="BH273" s="137">
        <f>IF(N273="sníž. přenesená",J273,0)</f>
        <v>0</v>
      </c>
      <c r="BI273" s="137">
        <f>IF(N273="nulová",J273,0)</f>
        <v>0</v>
      </c>
      <c r="BJ273" s="17" t="s">
        <v>90</v>
      </c>
      <c r="BK273" s="137">
        <f>ROUND(I273*H273,2)</f>
        <v>0</v>
      </c>
      <c r="BL273" s="17" t="s">
        <v>414</v>
      </c>
      <c r="BM273" s="136" t="s">
        <v>478</v>
      </c>
    </row>
    <row r="274" spans="2:65" s="1" customFormat="1" ht="29.25">
      <c r="B274" s="33"/>
      <c r="D274" s="143" t="s">
        <v>416</v>
      </c>
      <c r="F274" s="173" t="s">
        <v>479</v>
      </c>
      <c r="I274" s="140"/>
      <c r="L274" s="33"/>
      <c r="M274" s="174"/>
      <c r="N274" s="175"/>
      <c r="O274" s="175"/>
      <c r="P274" s="175"/>
      <c r="Q274" s="175"/>
      <c r="R274" s="175"/>
      <c r="S274" s="175"/>
      <c r="T274" s="176"/>
      <c r="AT274" s="17" t="s">
        <v>416</v>
      </c>
      <c r="AU274" s="17" t="s">
        <v>92</v>
      </c>
    </row>
    <row r="275" spans="2:65" s="1" customFormat="1" ht="6.95" customHeight="1"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33"/>
    </row>
  </sheetData>
  <sheetProtection algorithmName="SHA-512" hashValue="34N7HRgRNxdJYlSLrN8MbOcYcYijA2aKvof2kQWVeY7M2P5WEsctEuj+pYmYJg8Pwo7U+f/2jY1CgeZW/gOxgg==" saltValue="SbmhCLNS0l5cFTv/guofDIxz3XzARoiI3HRxPoSL+t1EfbE4t2uRjF6FPvGB5WV82TDc1bc4NVhYpAW9t0wyyg==" spinCount="100000" sheet="1" objects="1" scenarios="1" formatColumns="0" formatRows="0" autoFilter="0"/>
  <autoFilter ref="C99:K274" xr:uid="{00000000-0009-0000-0000-000001000000}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hyperlinks>
    <hyperlink ref="F104" r:id="rId1" xr:uid="{00000000-0004-0000-0100-000000000000}"/>
    <hyperlink ref="F107" r:id="rId2" xr:uid="{00000000-0004-0000-0100-000001000000}"/>
    <hyperlink ref="F110" r:id="rId3" xr:uid="{00000000-0004-0000-0100-000002000000}"/>
    <hyperlink ref="F115" r:id="rId4" xr:uid="{00000000-0004-0000-0100-000003000000}"/>
    <hyperlink ref="F121" r:id="rId5" xr:uid="{00000000-0004-0000-0100-000004000000}"/>
    <hyperlink ref="F124" r:id="rId6" xr:uid="{00000000-0004-0000-0100-000005000000}"/>
    <hyperlink ref="F127" r:id="rId7" xr:uid="{00000000-0004-0000-0100-000006000000}"/>
    <hyperlink ref="F133" r:id="rId8" xr:uid="{00000000-0004-0000-0100-000007000000}"/>
    <hyperlink ref="F136" r:id="rId9" xr:uid="{00000000-0004-0000-0100-000008000000}"/>
    <hyperlink ref="F141" r:id="rId10" xr:uid="{00000000-0004-0000-0100-000009000000}"/>
    <hyperlink ref="F144" r:id="rId11" xr:uid="{00000000-0004-0000-0100-00000A000000}"/>
    <hyperlink ref="F147" r:id="rId12" xr:uid="{00000000-0004-0000-0100-00000B000000}"/>
    <hyperlink ref="F156" r:id="rId13" xr:uid="{00000000-0004-0000-0100-00000C000000}"/>
    <hyperlink ref="F158" r:id="rId14" xr:uid="{00000000-0004-0000-0100-00000D000000}"/>
    <hyperlink ref="F160" r:id="rId15" xr:uid="{00000000-0004-0000-0100-00000E000000}"/>
    <hyperlink ref="F163" r:id="rId16" xr:uid="{00000000-0004-0000-0100-00000F000000}"/>
    <hyperlink ref="F168" r:id="rId17" xr:uid="{00000000-0004-0000-0100-000010000000}"/>
    <hyperlink ref="F170" r:id="rId18" xr:uid="{00000000-0004-0000-0100-000011000000}"/>
    <hyperlink ref="F174" r:id="rId19" xr:uid="{00000000-0004-0000-0100-000012000000}"/>
    <hyperlink ref="F178" r:id="rId20" xr:uid="{00000000-0004-0000-0100-000013000000}"/>
    <hyperlink ref="F183" r:id="rId21" xr:uid="{00000000-0004-0000-0100-000014000000}"/>
    <hyperlink ref="F188" r:id="rId22" xr:uid="{00000000-0004-0000-0100-000015000000}"/>
    <hyperlink ref="F192" r:id="rId23" xr:uid="{00000000-0004-0000-0100-000016000000}"/>
    <hyperlink ref="F198" r:id="rId24" xr:uid="{00000000-0004-0000-0100-000017000000}"/>
    <hyperlink ref="F201" r:id="rId25" xr:uid="{00000000-0004-0000-0100-000018000000}"/>
    <hyperlink ref="F204" r:id="rId26" xr:uid="{00000000-0004-0000-0100-000019000000}"/>
    <hyperlink ref="F212" r:id="rId27" xr:uid="{00000000-0004-0000-0100-00001A000000}"/>
    <hyperlink ref="F217" r:id="rId28" xr:uid="{00000000-0004-0000-0100-00001B000000}"/>
    <hyperlink ref="F220" r:id="rId29" xr:uid="{00000000-0004-0000-0100-00001C000000}"/>
    <hyperlink ref="F223" r:id="rId30" xr:uid="{00000000-0004-0000-0100-00001D000000}"/>
    <hyperlink ref="F228" r:id="rId31" xr:uid="{00000000-0004-0000-0100-00001E000000}"/>
    <hyperlink ref="F239" r:id="rId32" xr:uid="{00000000-0004-0000-0100-00001F000000}"/>
  </hyperlinks>
  <pageMargins left="0.39370078740157483" right="0.39370078740157483" top="0.39370078740157483" bottom="0.39370078740157483" header="0" footer="0"/>
  <pageSetup paperSize="9" scale="76" fitToHeight="100" orientation="portrait" r:id="rId33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1"/>
  <sheetViews>
    <sheetView showGridLines="0" workbookViewId="0">
      <selection activeCell="AA10" sqref="AA10"/>
    </sheetView>
  </sheetViews>
  <sheetFormatPr defaultRowHeight="16.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480</v>
      </c>
      <c r="H4" s="20"/>
    </row>
    <row r="5" spans="2:8" ht="12" customHeight="1">
      <c r="B5" s="20"/>
      <c r="C5" s="24" t="s">
        <v>13</v>
      </c>
      <c r="D5" s="272" t="s">
        <v>14</v>
      </c>
      <c r="E5" s="268"/>
      <c r="F5" s="268"/>
      <c r="H5" s="20"/>
    </row>
    <row r="6" spans="2:8" ht="36.950000000000003" customHeight="1">
      <c r="B6" s="20"/>
      <c r="C6" s="26" t="s">
        <v>16</v>
      </c>
      <c r="D6" s="269" t="s">
        <v>17</v>
      </c>
      <c r="E6" s="268"/>
      <c r="F6" s="268"/>
      <c r="H6" s="20"/>
    </row>
    <row r="7" spans="2:8" ht="16.5" customHeight="1">
      <c r="B7" s="20"/>
      <c r="C7" s="27" t="s">
        <v>24</v>
      </c>
      <c r="D7" s="50" t="str">
        <f>'Rekapitulace stavby'!AN8</f>
        <v>15. 10. 2023</v>
      </c>
      <c r="H7" s="20"/>
    </row>
    <row r="8" spans="2:8" s="1" customFormat="1" ht="10.9" customHeight="1">
      <c r="B8" s="33"/>
      <c r="H8" s="33"/>
    </row>
    <row r="9" spans="2:8" s="10" customFormat="1" ht="29.25" customHeight="1">
      <c r="B9" s="105"/>
      <c r="C9" s="106" t="s">
        <v>63</v>
      </c>
      <c r="D9" s="107" t="s">
        <v>64</v>
      </c>
      <c r="E9" s="107" t="s">
        <v>139</v>
      </c>
      <c r="F9" s="108" t="s">
        <v>481</v>
      </c>
      <c r="H9" s="105"/>
    </row>
    <row r="10" spans="2:8" s="1" customFormat="1" ht="26.45" customHeight="1">
      <c r="B10" s="33"/>
      <c r="C10" s="177" t="s">
        <v>482</v>
      </c>
      <c r="D10" s="177" t="s">
        <v>88</v>
      </c>
      <c r="H10" s="33"/>
    </row>
    <row r="11" spans="2:8" s="1" customFormat="1" ht="16.899999999999999" customHeight="1">
      <c r="B11" s="33"/>
      <c r="C11" s="178" t="s">
        <v>107</v>
      </c>
      <c r="D11" s="179" t="s">
        <v>108</v>
      </c>
      <c r="E11" s="180" t="s">
        <v>44</v>
      </c>
      <c r="F11" s="181">
        <v>145.756</v>
      </c>
      <c r="H11" s="33"/>
    </row>
    <row r="12" spans="2:8" s="1" customFormat="1" ht="16.899999999999999" customHeight="1">
      <c r="B12" s="33"/>
      <c r="C12" s="182" t="s">
        <v>44</v>
      </c>
      <c r="D12" s="182" t="s">
        <v>351</v>
      </c>
      <c r="E12" s="17" t="s">
        <v>44</v>
      </c>
      <c r="F12" s="183">
        <v>122.12</v>
      </c>
      <c r="H12" s="33"/>
    </row>
    <row r="13" spans="2:8" s="1" customFormat="1" ht="16.899999999999999" customHeight="1">
      <c r="B13" s="33"/>
      <c r="C13" s="182" t="s">
        <v>44</v>
      </c>
      <c r="D13" s="182" t="s">
        <v>352</v>
      </c>
      <c r="E13" s="17" t="s">
        <v>44</v>
      </c>
      <c r="F13" s="183">
        <v>5.8</v>
      </c>
      <c r="H13" s="33"/>
    </row>
    <row r="14" spans="2:8" s="1" customFormat="1" ht="16.899999999999999" customHeight="1">
      <c r="B14" s="33"/>
      <c r="C14" s="182" t="s">
        <v>44</v>
      </c>
      <c r="D14" s="182" t="s">
        <v>353</v>
      </c>
      <c r="E14" s="17" t="s">
        <v>44</v>
      </c>
      <c r="F14" s="183">
        <v>1.1399999999999999</v>
      </c>
      <c r="H14" s="33"/>
    </row>
    <row r="15" spans="2:8" s="1" customFormat="1" ht="16.899999999999999" customHeight="1">
      <c r="B15" s="33"/>
      <c r="C15" s="182" t="s">
        <v>44</v>
      </c>
      <c r="D15" s="182" t="s">
        <v>354</v>
      </c>
      <c r="E15" s="17" t="s">
        <v>44</v>
      </c>
      <c r="F15" s="183">
        <v>1.696</v>
      </c>
      <c r="H15" s="33"/>
    </row>
    <row r="16" spans="2:8" s="1" customFormat="1" ht="16.899999999999999" customHeight="1">
      <c r="B16" s="33"/>
      <c r="C16" s="182" t="s">
        <v>44</v>
      </c>
      <c r="D16" s="182" t="s">
        <v>355</v>
      </c>
      <c r="E16" s="17" t="s">
        <v>44</v>
      </c>
      <c r="F16" s="183">
        <v>15</v>
      </c>
      <c r="H16" s="33"/>
    </row>
    <row r="17" spans="2:8" s="1" customFormat="1" ht="16.899999999999999" customHeight="1">
      <c r="B17" s="33"/>
      <c r="C17" s="182" t="s">
        <v>107</v>
      </c>
      <c r="D17" s="182" t="s">
        <v>178</v>
      </c>
      <c r="E17" s="17" t="s">
        <v>44</v>
      </c>
      <c r="F17" s="183">
        <v>145.756</v>
      </c>
      <c r="H17" s="33"/>
    </row>
    <row r="18" spans="2:8" s="1" customFormat="1" ht="16.899999999999999" customHeight="1">
      <c r="B18" s="33"/>
      <c r="C18" s="184" t="s">
        <v>483</v>
      </c>
      <c r="H18" s="33"/>
    </row>
    <row r="19" spans="2:8" s="1" customFormat="1" ht="16.899999999999999" customHeight="1">
      <c r="B19" s="33"/>
      <c r="C19" s="182" t="s">
        <v>347</v>
      </c>
      <c r="D19" s="182" t="s">
        <v>348</v>
      </c>
      <c r="E19" s="17" t="s">
        <v>95</v>
      </c>
      <c r="F19" s="183">
        <v>145.756</v>
      </c>
      <c r="H19" s="33"/>
    </row>
    <row r="20" spans="2:8" s="1" customFormat="1" ht="16.899999999999999" customHeight="1">
      <c r="B20" s="33"/>
      <c r="C20" s="182" t="s">
        <v>337</v>
      </c>
      <c r="D20" s="182" t="s">
        <v>338</v>
      </c>
      <c r="E20" s="17" t="s">
        <v>95</v>
      </c>
      <c r="F20" s="183">
        <v>145.756</v>
      </c>
      <c r="H20" s="33"/>
    </row>
    <row r="21" spans="2:8" s="1" customFormat="1" ht="16.899999999999999" customHeight="1">
      <c r="B21" s="33"/>
      <c r="C21" s="182" t="s">
        <v>342</v>
      </c>
      <c r="D21" s="182" t="s">
        <v>343</v>
      </c>
      <c r="E21" s="17" t="s">
        <v>95</v>
      </c>
      <c r="F21" s="183">
        <v>145.756</v>
      </c>
      <c r="H21" s="33"/>
    </row>
    <row r="22" spans="2:8" s="1" customFormat="1" ht="16.899999999999999" customHeight="1">
      <c r="B22" s="33"/>
      <c r="C22" s="178" t="s">
        <v>104</v>
      </c>
      <c r="D22" s="179" t="s">
        <v>105</v>
      </c>
      <c r="E22" s="180" t="s">
        <v>95</v>
      </c>
      <c r="F22" s="181">
        <v>401.52</v>
      </c>
      <c r="H22" s="33"/>
    </row>
    <row r="23" spans="2:8" s="1" customFormat="1" ht="16.899999999999999" customHeight="1">
      <c r="B23" s="33"/>
      <c r="C23" s="182" t="s">
        <v>44</v>
      </c>
      <c r="D23" s="182" t="s">
        <v>393</v>
      </c>
      <c r="E23" s="17" t="s">
        <v>44</v>
      </c>
      <c r="F23" s="183">
        <v>0</v>
      </c>
      <c r="H23" s="33"/>
    </row>
    <row r="24" spans="2:8" s="1" customFormat="1" ht="22.5">
      <c r="B24" s="33"/>
      <c r="C24" s="182" t="s">
        <v>44</v>
      </c>
      <c r="D24" s="182" t="s">
        <v>394</v>
      </c>
      <c r="E24" s="17" t="s">
        <v>44</v>
      </c>
      <c r="F24" s="183">
        <v>54</v>
      </c>
      <c r="H24" s="33"/>
    </row>
    <row r="25" spans="2:8" s="1" customFormat="1" ht="16.899999999999999" customHeight="1">
      <c r="B25" s="33"/>
      <c r="C25" s="182" t="s">
        <v>44</v>
      </c>
      <c r="D25" s="182" t="s">
        <v>395</v>
      </c>
      <c r="E25" s="17" t="s">
        <v>44</v>
      </c>
      <c r="F25" s="183">
        <v>27</v>
      </c>
      <c r="H25" s="33"/>
    </row>
    <row r="26" spans="2:8" s="1" customFormat="1" ht="16.899999999999999" customHeight="1">
      <c r="B26" s="33"/>
      <c r="C26" s="182" t="s">
        <v>44</v>
      </c>
      <c r="D26" s="182" t="s">
        <v>396</v>
      </c>
      <c r="E26" s="17" t="s">
        <v>44</v>
      </c>
      <c r="F26" s="183">
        <v>31.8</v>
      </c>
      <c r="H26" s="33"/>
    </row>
    <row r="27" spans="2:8" s="1" customFormat="1" ht="16.899999999999999" customHeight="1">
      <c r="B27" s="33"/>
      <c r="C27" s="182" t="s">
        <v>44</v>
      </c>
      <c r="D27" s="182" t="s">
        <v>397</v>
      </c>
      <c r="E27" s="17" t="s">
        <v>44</v>
      </c>
      <c r="F27" s="183">
        <v>50</v>
      </c>
      <c r="H27" s="33"/>
    </row>
    <row r="28" spans="2:8" s="1" customFormat="1" ht="16.899999999999999" customHeight="1">
      <c r="B28" s="33"/>
      <c r="C28" s="182" t="s">
        <v>44</v>
      </c>
      <c r="D28" s="182" t="s">
        <v>398</v>
      </c>
      <c r="E28" s="17" t="s">
        <v>44</v>
      </c>
      <c r="F28" s="183">
        <v>0</v>
      </c>
      <c r="H28" s="33"/>
    </row>
    <row r="29" spans="2:8" s="1" customFormat="1" ht="16.899999999999999" customHeight="1">
      <c r="B29" s="33"/>
      <c r="C29" s="182" t="s">
        <v>44</v>
      </c>
      <c r="D29" s="182" t="s">
        <v>399</v>
      </c>
      <c r="E29" s="17" t="s">
        <v>44</v>
      </c>
      <c r="F29" s="183">
        <v>158.72</v>
      </c>
      <c r="H29" s="33"/>
    </row>
    <row r="30" spans="2:8" s="1" customFormat="1" ht="16.899999999999999" customHeight="1">
      <c r="B30" s="33"/>
      <c r="C30" s="182" t="s">
        <v>44</v>
      </c>
      <c r="D30" s="182" t="s">
        <v>400</v>
      </c>
      <c r="E30" s="17" t="s">
        <v>44</v>
      </c>
      <c r="F30" s="183">
        <v>80</v>
      </c>
      <c r="H30" s="33"/>
    </row>
    <row r="31" spans="2:8" s="1" customFormat="1" ht="16.899999999999999" customHeight="1">
      <c r="B31" s="33"/>
      <c r="C31" s="182" t="s">
        <v>104</v>
      </c>
      <c r="D31" s="182" t="s">
        <v>178</v>
      </c>
      <c r="E31" s="17" t="s">
        <v>44</v>
      </c>
      <c r="F31" s="183">
        <v>401.52</v>
      </c>
      <c r="H31" s="33"/>
    </row>
    <row r="32" spans="2:8" s="1" customFormat="1" ht="16.899999999999999" customHeight="1">
      <c r="B32" s="33"/>
      <c r="C32" s="184" t="s">
        <v>483</v>
      </c>
      <c r="H32" s="33"/>
    </row>
    <row r="33" spans="2:8" s="1" customFormat="1" ht="16.899999999999999" customHeight="1">
      <c r="B33" s="33"/>
      <c r="C33" s="182" t="s">
        <v>389</v>
      </c>
      <c r="D33" s="182" t="s">
        <v>390</v>
      </c>
      <c r="E33" s="17" t="s">
        <v>95</v>
      </c>
      <c r="F33" s="183">
        <v>401.52</v>
      </c>
      <c r="H33" s="33"/>
    </row>
    <row r="34" spans="2:8" s="1" customFormat="1" ht="22.5">
      <c r="B34" s="33"/>
      <c r="C34" s="182" t="s">
        <v>402</v>
      </c>
      <c r="D34" s="182" t="s">
        <v>403</v>
      </c>
      <c r="E34" s="17" t="s">
        <v>95</v>
      </c>
      <c r="F34" s="183">
        <v>401.52</v>
      </c>
      <c r="H34" s="33"/>
    </row>
    <row r="35" spans="2:8" s="1" customFormat="1" ht="16.899999999999999" customHeight="1">
      <c r="B35" s="33"/>
      <c r="C35" s="178" t="s">
        <v>484</v>
      </c>
      <c r="D35" s="179" t="s">
        <v>94</v>
      </c>
      <c r="E35" s="180" t="s">
        <v>95</v>
      </c>
      <c r="F35" s="181">
        <v>34.159999999999997</v>
      </c>
      <c r="H35" s="33"/>
    </row>
    <row r="36" spans="2:8" s="1" customFormat="1" ht="16.899999999999999" customHeight="1">
      <c r="B36" s="33"/>
      <c r="C36" s="178" t="s">
        <v>485</v>
      </c>
      <c r="D36" s="179" t="s">
        <v>98</v>
      </c>
      <c r="E36" s="180" t="s">
        <v>95</v>
      </c>
      <c r="F36" s="181">
        <v>102.95</v>
      </c>
      <c r="H36" s="33"/>
    </row>
    <row r="37" spans="2:8" s="1" customFormat="1" ht="16.899999999999999" customHeight="1">
      <c r="B37" s="33"/>
      <c r="C37" s="178" t="s">
        <v>93</v>
      </c>
      <c r="D37" s="179" t="s">
        <v>94</v>
      </c>
      <c r="E37" s="180" t="s">
        <v>95</v>
      </c>
      <c r="F37" s="181">
        <v>27.584</v>
      </c>
      <c r="H37" s="33"/>
    </row>
    <row r="38" spans="2:8" s="1" customFormat="1" ht="16.899999999999999" customHeight="1">
      <c r="B38" s="33"/>
      <c r="C38" s="184" t="s">
        <v>483</v>
      </c>
      <c r="H38" s="33"/>
    </row>
    <row r="39" spans="2:8" s="1" customFormat="1" ht="16.899999999999999" customHeight="1">
      <c r="B39" s="33"/>
      <c r="C39" s="182" t="s">
        <v>380</v>
      </c>
      <c r="D39" s="182" t="s">
        <v>381</v>
      </c>
      <c r="E39" s="17" t="s">
        <v>95</v>
      </c>
      <c r="F39" s="183">
        <v>122.12</v>
      </c>
      <c r="H39" s="33"/>
    </row>
    <row r="40" spans="2:8" s="1" customFormat="1" ht="16.899999999999999" customHeight="1">
      <c r="B40" s="33"/>
      <c r="C40" s="182" t="s">
        <v>172</v>
      </c>
      <c r="D40" s="182" t="s">
        <v>173</v>
      </c>
      <c r="E40" s="17" t="s">
        <v>167</v>
      </c>
      <c r="F40" s="183">
        <v>5.8929999999999998</v>
      </c>
      <c r="H40" s="33"/>
    </row>
    <row r="41" spans="2:8" s="1" customFormat="1" ht="16.899999999999999" customHeight="1">
      <c r="B41" s="33"/>
      <c r="C41" s="182" t="s">
        <v>179</v>
      </c>
      <c r="D41" s="182" t="s">
        <v>180</v>
      </c>
      <c r="E41" s="17" t="s">
        <v>181</v>
      </c>
      <c r="F41" s="183">
        <v>0.159</v>
      </c>
      <c r="H41" s="33"/>
    </row>
    <row r="42" spans="2:8" s="1" customFormat="1" ht="16.899999999999999" customHeight="1">
      <c r="B42" s="33"/>
      <c r="C42" s="182" t="s">
        <v>188</v>
      </c>
      <c r="D42" s="182" t="s">
        <v>189</v>
      </c>
      <c r="E42" s="17" t="s">
        <v>95</v>
      </c>
      <c r="F42" s="183">
        <v>122.12</v>
      </c>
      <c r="H42" s="33"/>
    </row>
    <row r="43" spans="2:8" s="1" customFormat="1" ht="16.899999999999999" customHeight="1">
      <c r="B43" s="33"/>
      <c r="C43" s="182" t="s">
        <v>193</v>
      </c>
      <c r="D43" s="182" t="s">
        <v>194</v>
      </c>
      <c r="E43" s="17" t="s">
        <v>95</v>
      </c>
      <c r="F43" s="183">
        <v>122.12</v>
      </c>
      <c r="H43" s="33"/>
    </row>
    <row r="44" spans="2:8" s="1" customFormat="1" ht="16.899999999999999" customHeight="1">
      <c r="B44" s="33"/>
      <c r="C44" s="182" t="s">
        <v>291</v>
      </c>
      <c r="D44" s="182" t="s">
        <v>292</v>
      </c>
      <c r="E44" s="17" t="s">
        <v>95</v>
      </c>
      <c r="F44" s="183">
        <v>27.584</v>
      </c>
      <c r="H44" s="33"/>
    </row>
    <row r="45" spans="2:8" s="1" customFormat="1" ht="16.899999999999999" customHeight="1">
      <c r="B45" s="33"/>
      <c r="C45" s="182" t="s">
        <v>347</v>
      </c>
      <c r="D45" s="182" t="s">
        <v>348</v>
      </c>
      <c r="E45" s="17" t="s">
        <v>95</v>
      </c>
      <c r="F45" s="183">
        <v>145.756</v>
      </c>
      <c r="H45" s="33"/>
    </row>
    <row r="46" spans="2:8" s="1" customFormat="1" ht="16.899999999999999" customHeight="1">
      <c r="B46" s="33"/>
      <c r="C46" s="182" t="s">
        <v>374</v>
      </c>
      <c r="D46" s="182" t="s">
        <v>375</v>
      </c>
      <c r="E46" s="17" t="s">
        <v>95</v>
      </c>
      <c r="F46" s="183">
        <v>216.65600000000001</v>
      </c>
      <c r="H46" s="33"/>
    </row>
    <row r="47" spans="2:8" s="1" customFormat="1" ht="16.899999999999999" customHeight="1">
      <c r="B47" s="33"/>
      <c r="C47" s="182" t="s">
        <v>221</v>
      </c>
      <c r="D47" s="182" t="s">
        <v>222</v>
      </c>
      <c r="E47" s="17" t="s">
        <v>167</v>
      </c>
      <c r="F47" s="183">
        <v>12.044</v>
      </c>
      <c r="H47" s="33"/>
    </row>
    <row r="48" spans="2:8" s="1" customFormat="1" ht="16.899999999999999" customHeight="1">
      <c r="B48" s="33"/>
      <c r="C48" s="178" t="s">
        <v>97</v>
      </c>
      <c r="D48" s="179" t="s">
        <v>98</v>
      </c>
      <c r="E48" s="180" t="s">
        <v>95</v>
      </c>
      <c r="F48" s="181">
        <v>94.536000000000001</v>
      </c>
      <c r="H48" s="33"/>
    </row>
    <row r="49" spans="2:8" s="1" customFormat="1" ht="16.899999999999999" customHeight="1">
      <c r="B49" s="33"/>
      <c r="C49" s="184" t="s">
        <v>483</v>
      </c>
      <c r="H49" s="33"/>
    </row>
    <row r="50" spans="2:8" s="1" customFormat="1" ht="16.899999999999999" customHeight="1">
      <c r="B50" s="33"/>
      <c r="C50" s="182" t="s">
        <v>380</v>
      </c>
      <c r="D50" s="182" t="s">
        <v>381</v>
      </c>
      <c r="E50" s="17" t="s">
        <v>95</v>
      </c>
      <c r="F50" s="183">
        <v>122.12</v>
      </c>
      <c r="H50" s="33"/>
    </row>
    <row r="51" spans="2:8" s="1" customFormat="1" ht="16.899999999999999" customHeight="1">
      <c r="B51" s="33"/>
      <c r="C51" s="182" t="s">
        <v>188</v>
      </c>
      <c r="D51" s="182" t="s">
        <v>189</v>
      </c>
      <c r="E51" s="17" t="s">
        <v>95</v>
      </c>
      <c r="F51" s="183">
        <v>122.12</v>
      </c>
      <c r="H51" s="33"/>
    </row>
    <row r="52" spans="2:8" s="1" customFormat="1" ht="16.899999999999999" customHeight="1">
      <c r="B52" s="33"/>
      <c r="C52" s="182" t="s">
        <v>193</v>
      </c>
      <c r="D52" s="182" t="s">
        <v>194</v>
      </c>
      <c r="E52" s="17" t="s">
        <v>95</v>
      </c>
      <c r="F52" s="183">
        <v>122.12</v>
      </c>
      <c r="H52" s="33"/>
    </row>
    <row r="53" spans="2:8" s="1" customFormat="1" ht="16.899999999999999" customHeight="1">
      <c r="B53" s="33"/>
      <c r="C53" s="182" t="s">
        <v>347</v>
      </c>
      <c r="D53" s="182" t="s">
        <v>348</v>
      </c>
      <c r="E53" s="17" t="s">
        <v>95</v>
      </c>
      <c r="F53" s="183">
        <v>145.756</v>
      </c>
      <c r="H53" s="33"/>
    </row>
    <row r="54" spans="2:8" s="1" customFormat="1" ht="16.899999999999999" customHeight="1">
      <c r="B54" s="33"/>
      <c r="C54" s="182" t="s">
        <v>374</v>
      </c>
      <c r="D54" s="182" t="s">
        <v>375</v>
      </c>
      <c r="E54" s="17" t="s">
        <v>95</v>
      </c>
      <c r="F54" s="183">
        <v>216.65600000000001</v>
      </c>
      <c r="H54" s="33"/>
    </row>
    <row r="55" spans="2:8" s="1" customFormat="1" ht="16.899999999999999" customHeight="1">
      <c r="B55" s="33"/>
      <c r="C55" s="182" t="s">
        <v>227</v>
      </c>
      <c r="D55" s="182" t="s">
        <v>228</v>
      </c>
      <c r="E55" s="17" t="s">
        <v>95</v>
      </c>
      <c r="F55" s="183">
        <v>94.536000000000001</v>
      </c>
      <c r="H55" s="33"/>
    </row>
    <row r="56" spans="2:8" s="1" customFormat="1" ht="16.899999999999999" customHeight="1">
      <c r="B56" s="33"/>
      <c r="C56" s="178" t="s">
        <v>101</v>
      </c>
      <c r="D56" s="179" t="s">
        <v>102</v>
      </c>
      <c r="E56" s="180" t="s">
        <v>95</v>
      </c>
      <c r="F56" s="181">
        <v>32.634999999999998</v>
      </c>
      <c r="H56" s="33"/>
    </row>
    <row r="57" spans="2:8" s="1" customFormat="1" ht="16.899999999999999" customHeight="1">
      <c r="B57" s="33"/>
      <c r="C57" s="184" t="s">
        <v>483</v>
      </c>
      <c r="H57" s="33"/>
    </row>
    <row r="58" spans="2:8" s="1" customFormat="1" ht="16.899999999999999" customHeight="1">
      <c r="B58" s="33"/>
      <c r="C58" s="182" t="s">
        <v>380</v>
      </c>
      <c r="D58" s="182" t="s">
        <v>381</v>
      </c>
      <c r="E58" s="17" t="s">
        <v>95</v>
      </c>
      <c r="F58" s="183">
        <v>122.12</v>
      </c>
      <c r="H58" s="33"/>
    </row>
    <row r="59" spans="2:8" s="1" customFormat="1" ht="16.899999999999999" customHeight="1">
      <c r="B59" s="33"/>
      <c r="C59" s="182" t="s">
        <v>221</v>
      </c>
      <c r="D59" s="182" t="s">
        <v>222</v>
      </c>
      <c r="E59" s="17" t="s">
        <v>167</v>
      </c>
      <c r="F59" s="183">
        <v>12.044</v>
      </c>
      <c r="H59" s="33"/>
    </row>
    <row r="60" spans="2:8" s="1" customFormat="1" ht="7.35" customHeight="1">
      <c r="B60" s="42"/>
      <c r="C60" s="43"/>
      <c r="D60" s="43"/>
      <c r="E60" s="43"/>
      <c r="F60" s="43"/>
      <c r="G60" s="43"/>
      <c r="H60" s="33"/>
    </row>
    <row r="61" spans="2:8" s="1" customFormat="1" ht="11.25"/>
  </sheetData>
  <sheetProtection algorithmName="SHA-512" hashValue="itHK2YV7EE8F/J/F7C/lfmiQJ08QsAjVFQv+mMpc4nfaaTuDhTDvKm6q5HbUtj0KPpPZA38eqtJhQ/Ezkh1RAQ==" saltValue="JBe93fo9mnUD5tW7mdOodco4UuaTK2LnjT1ugxZe9tUXOJfTLjRLxHwnyaDhX5z4W1ueYK46XYQscMgXLPLuww==" spinCount="100000" sheet="1" objects="1" scenarios="1" formatColumns="0" formatRows="0"/>
  <mergeCells count="2">
    <mergeCell ref="D5:F5"/>
    <mergeCell ref="D6:F6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>
      <selection activeCell="AA10" sqref="AA10"/>
    </sheetView>
  </sheetViews>
  <sheetFormatPr defaultRowHeight="16.5"/>
  <cols>
    <col min="1" max="1" width="8.33203125" style="185" customWidth="1"/>
    <col min="2" max="2" width="1.6640625" style="185" customWidth="1"/>
    <col min="3" max="4" width="5" style="185" customWidth="1"/>
    <col min="5" max="5" width="11.6640625" style="185" customWidth="1"/>
    <col min="6" max="6" width="9.1640625" style="185" customWidth="1"/>
    <col min="7" max="7" width="5" style="185" customWidth="1"/>
    <col min="8" max="8" width="77.83203125" style="185" customWidth="1"/>
    <col min="9" max="10" width="20" style="185" customWidth="1"/>
    <col min="11" max="11" width="1.6640625" style="185" customWidth="1"/>
  </cols>
  <sheetData>
    <row r="1" spans="2:11" customFormat="1" ht="37.5" customHeight="1"/>
    <row r="2" spans="2:11" customFormat="1" ht="7.5" customHeight="1">
      <c r="B2" s="186"/>
      <c r="C2" s="187"/>
      <c r="D2" s="187"/>
      <c r="E2" s="187"/>
      <c r="F2" s="187"/>
      <c r="G2" s="187"/>
      <c r="H2" s="187"/>
      <c r="I2" s="187"/>
      <c r="J2" s="187"/>
      <c r="K2" s="188"/>
    </row>
    <row r="3" spans="2:11" s="15" customFormat="1" ht="45" customHeight="1">
      <c r="B3" s="189"/>
      <c r="C3" s="306" t="s">
        <v>486</v>
      </c>
      <c r="D3" s="306"/>
      <c r="E3" s="306"/>
      <c r="F3" s="306"/>
      <c r="G3" s="306"/>
      <c r="H3" s="306"/>
      <c r="I3" s="306"/>
      <c r="J3" s="306"/>
      <c r="K3" s="190"/>
    </row>
    <row r="4" spans="2:11" customFormat="1" ht="25.5" customHeight="1">
      <c r="B4" s="191"/>
      <c r="C4" s="311" t="s">
        <v>487</v>
      </c>
      <c r="D4" s="311"/>
      <c r="E4" s="311"/>
      <c r="F4" s="311"/>
      <c r="G4" s="311"/>
      <c r="H4" s="311"/>
      <c r="I4" s="311"/>
      <c r="J4" s="311"/>
      <c r="K4" s="192"/>
    </row>
    <row r="5" spans="2:11" customFormat="1" ht="5.25" customHeight="1">
      <c r="B5" s="191"/>
      <c r="C5" s="193"/>
      <c r="D5" s="193"/>
      <c r="E5" s="193"/>
      <c r="F5" s="193"/>
      <c r="G5" s="193"/>
      <c r="H5" s="193"/>
      <c r="I5" s="193"/>
      <c r="J5" s="193"/>
      <c r="K5" s="192"/>
    </row>
    <row r="6" spans="2:11" customFormat="1" ht="15" customHeight="1">
      <c r="B6" s="191"/>
      <c r="C6" s="310" t="s">
        <v>488</v>
      </c>
      <c r="D6" s="310"/>
      <c r="E6" s="310"/>
      <c r="F6" s="310"/>
      <c r="G6" s="310"/>
      <c r="H6" s="310"/>
      <c r="I6" s="310"/>
      <c r="J6" s="310"/>
      <c r="K6" s="192"/>
    </row>
    <row r="7" spans="2:11" customFormat="1" ht="15" customHeight="1">
      <c r="B7" s="195"/>
      <c r="C7" s="310" t="s">
        <v>489</v>
      </c>
      <c r="D7" s="310"/>
      <c r="E7" s="310"/>
      <c r="F7" s="310"/>
      <c r="G7" s="310"/>
      <c r="H7" s="310"/>
      <c r="I7" s="310"/>
      <c r="J7" s="310"/>
      <c r="K7" s="192"/>
    </row>
    <row r="8" spans="2:11" customFormat="1" ht="12.75" customHeight="1">
      <c r="B8" s="195"/>
      <c r="C8" s="194"/>
      <c r="D8" s="194"/>
      <c r="E8" s="194"/>
      <c r="F8" s="194"/>
      <c r="G8" s="194"/>
      <c r="H8" s="194"/>
      <c r="I8" s="194"/>
      <c r="J8" s="194"/>
      <c r="K8" s="192"/>
    </row>
    <row r="9" spans="2:11" customFormat="1" ht="15" customHeight="1">
      <c r="B9" s="195"/>
      <c r="C9" s="310" t="s">
        <v>490</v>
      </c>
      <c r="D9" s="310"/>
      <c r="E9" s="310"/>
      <c r="F9" s="310"/>
      <c r="G9" s="310"/>
      <c r="H9" s="310"/>
      <c r="I9" s="310"/>
      <c r="J9" s="310"/>
      <c r="K9" s="192"/>
    </row>
    <row r="10" spans="2:11" customFormat="1" ht="15" customHeight="1">
      <c r="B10" s="195"/>
      <c r="C10" s="194"/>
      <c r="D10" s="310" t="s">
        <v>491</v>
      </c>
      <c r="E10" s="310"/>
      <c r="F10" s="310"/>
      <c r="G10" s="310"/>
      <c r="H10" s="310"/>
      <c r="I10" s="310"/>
      <c r="J10" s="310"/>
      <c r="K10" s="192"/>
    </row>
    <row r="11" spans="2:11" customFormat="1" ht="15" customHeight="1">
      <c r="B11" s="195"/>
      <c r="C11" s="196"/>
      <c r="D11" s="310" t="s">
        <v>492</v>
      </c>
      <c r="E11" s="310"/>
      <c r="F11" s="310"/>
      <c r="G11" s="310"/>
      <c r="H11" s="310"/>
      <c r="I11" s="310"/>
      <c r="J11" s="310"/>
      <c r="K11" s="192"/>
    </row>
    <row r="12" spans="2:11" customFormat="1" ht="15" customHeight="1">
      <c r="B12" s="195"/>
      <c r="C12" s="196"/>
      <c r="D12" s="194"/>
      <c r="E12" s="194"/>
      <c r="F12" s="194"/>
      <c r="G12" s="194"/>
      <c r="H12" s="194"/>
      <c r="I12" s="194"/>
      <c r="J12" s="194"/>
      <c r="K12" s="192"/>
    </row>
    <row r="13" spans="2:11" customFormat="1" ht="15" customHeight="1">
      <c r="B13" s="195"/>
      <c r="C13" s="196"/>
      <c r="D13" s="197" t="s">
        <v>493</v>
      </c>
      <c r="E13" s="194"/>
      <c r="F13" s="194"/>
      <c r="G13" s="194"/>
      <c r="H13" s="194"/>
      <c r="I13" s="194"/>
      <c r="J13" s="194"/>
      <c r="K13" s="192"/>
    </row>
    <row r="14" spans="2:11" customFormat="1" ht="12.75" customHeight="1">
      <c r="B14" s="195"/>
      <c r="C14" s="196"/>
      <c r="D14" s="196"/>
      <c r="E14" s="196"/>
      <c r="F14" s="196"/>
      <c r="G14" s="196"/>
      <c r="H14" s="196"/>
      <c r="I14" s="196"/>
      <c r="J14" s="196"/>
      <c r="K14" s="192"/>
    </row>
    <row r="15" spans="2:11" customFormat="1" ht="15" customHeight="1">
      <c r="B15" s="195"/>
      <c r="C15" s="196"/>
      <c r="D15" s="310" t="s">
        <v>494</v>
      </c>
      <c r="E15" s="310"/>
      <c r="F15" s="310"/>
      <c r="G15" s="310"/>
      <c r="H15" s="310"/>
      <c r="I15" s="310"/>
      <c r="J15" s="310"/>
      <c r="K15" s="192"/>
    </row>
    <row r="16" spans="2:11" customFormat="1" ht="15" customHeight="1">
      <c r="B16" s="195"/>
      <c r="C16" s="196"/>
      <c r="D16" s="310" t="s">
        <v>495</v>
      </c>
      <c r="E16" s="310"/>
      <c r="F16" s="310"/>
      <c r="G16" s="310"/>
      <c r="H16" s="310"/>
      <c r="I16" s="310"/>
      <c r="J16" s="310"/>
      <c r="K16" s="192"/>
    </row>
    <row r="17" spans="2:11" customFormat="1" ht="15" customHeight="1">
      <c r="B17" s="195"/>
      <c r="C17" s="196"/>
      <c r="D17" s="310" t="s">
        <v>496</v>
      </c>
      <c r="E17" s="310"/>
      <c r="F17" s="310"/>
      <c r="G17" s="310"/>
      <c r="H17" s="310"/>
      <c r="I17" s="310"/>
      <c r="J17" s="310"/>
      <c r="K17" s="192"/>
    </row>
    <row r="18" spans="2:11" customFormat="1" ht="15" customHeight="1">
      <c r="B18" s="195"/>
      <c r="C18" s="196"/>
      <c r="D18" s="196"/>
      <c r="E18" s="198" t="s">
        <v>89</v>
      </c>
      <c r="F18" s="310" t="s">
        <v>497</v>
      </c>
      <c r="G18" s="310"/>
      <c r="H18" s="310"/>
      <c r="I18" s="310"/>
      <c r="J18" s="310"/>
      <c r="K18" s="192"/>
    </row>
    <row r="19" spans="2:11" customFormat="1" ht="15" customHeight="1">
      <c r="B19" s="195"/>
      <c r="C19" s="196"/>
      <c r="D19" s="196"/>
      <c r="E19" s="198" t="s">
        <v>498</v>
      </c>
      <c r="F19" s="310" t="s">
        <v>499</v>
      </c>
      <c r="G19" s="310"/>
      <c r="H19" s="310"/>
      <c r="I19" s="310"/>
      <c r="J19" s="310"/>
      <c r="K19" s="192"/>
    </row>
    <row r="20" spans="2:11" customFormat="1" ht="15" customHeight="1">
      <c r="B20" s="195"/>
      <c r="C20" s="196"/>
      <c r="D20" s="196"/>
      <c r="E20" s="198" t="s">
        <v>500</v>
      </c>
      <c r="F20" s="310" t="s">
        <v>501</v>
      </c>
      <c r="G20" s="310"/>
      <c r="H20" s="310"/>
      <c r="I20" s="310"/>
      <c r="J20" s="310"/>
      <c r="K20" s="192"/>
    </row>
    <row r="21" spans="2:11" customFormat="1" ht="15" customHeight="1">
      <c r="B21" s="195"/>
      <c r="C21" s="196"/>
      <c r="D21" s="196"/>
      <c r="E21" s="198" t="s">
        <v>502</v>
      </c>
      <c r="F21" s="310" t="s">
        <v>503</v>
      </c>
      <c r="G21" s="310"/>
      <c r="H21" s="310"/>
      <c r="I21" s="310"/>
      <c r="J21" s="310"/>
      <c r="K21" s="192"/>
    </row>
    <row r="22" spans="2:11" customFormat="1" ht="15" customHeight="1">
      <c r="B22" s="195"/>
      <c r="C22" s="196"/>
      <c r="D22" s="196"/>
      <c r="E22" s="198" t="s">
        <v>504</v>
      </c>
      <c r="F22" s="310" t="s">
        <v>505</v>
      </c>
      <c r="G22" s="310"/>
      <c r="H22" s="310"/>
      <c r="I22" s="310"/>
      <c r="J22" s="310"/>
      <c r="K22" s="192"/>
    </row>
    <row r="23" spans="2:11" customFormat="1" ht="15" customHeight="1">
      <c r="B23" s="195"/>
      <c r="C23" s="196"/>
      <c r="D23" s="196"/>
      <c r="E23" s="198" t="s">
        <v>506</v>
      </c>
      <c r="F23" s="310" t="s">
        <v>507</v>
      </c>
      <c r="G23" s="310"/>
      <c r="H23" s="310"/>
      <c r="I23" s="310"/>
      <c r="J23" s="310"/>
      <c r="K23" s="192"/>
    </row>
    <row r="24" spans="2:11" customFormat="1" ht="12.75" customHeight="1">
      <c r="B24" s="195"/>
      <c r="C24" s="196"/>
      <c r="D24" s="196"/>
      <c r="E24" s="196"/>
      <c r="F24" s="196"/>
      <c r="G24" s="196"/>
      <c r="H24" s="196"/>
      <c r="I24" s="196"/>
      <c r="J24" s="196"/>
      <c r="K24" s="192"/>
    </row>
    <row r="25" spans="2:11" customFormat="1" ht="15" customHeight="1">
      <c r="B25" s="195"/>
      <c r="C25" s="310" t="s">
        <v>508</v>
      </c>
      <c r="D25" s="310"/>
      <c r="E25" s="310"/>
      <c r="F25" s="310"/>
      <c r="G25" s="310"/>
      <c r="H25" s="310"/>
      <c r="I25" s="310"/>
      <c r="J25" s="310"/>
      <c r="K25" s="192"/>
    </row>
    <row r="26" spans="2:11" customFormat="1" ht="15" customHeight="1">
      <c r="B26" s="195"/>
      <c r="C26" s="310" t="s">
        <v>509</v>
      </c>
      <c r="D26" s="310"/>
      <c r="E26" s="310"/>
      <c r="F26" s="310"/>
      <c r="G26" s="310"/>
      <c r="H26" s="310"/>
      <c r="I26" s="310"/>
      <c r="J26" s="310"/>
      <c r="K26" s="192"/>
    </row>
    <row r="27" spans="2:11" customFormat="1" ht="15" customHeight="1">
      <c r="B27" s="195"/>
      <c r="C27" s="194"/>
      <c r="D27" s="310" t="s">
        <v>510</v>
      </c>
      <c r="E27" s="310"/>
      <c r="F27" s="310"/>
      <c r="G27" s="310"/>
      <c r="H27" s="310"/>
      <c r="I27" s="310"/>
      <c r="J27" s="310"/>
      <c r="K27" s="192"/>
    </row>
    <row r="28" spans="2:11" customFormat="1" ht="15" customHeight="1">
      <c r="B28" s="195"/>
      <c r="C28" s="196"/>
      <c r="D28" s="310" t="s">
        <v>511</v>
      </c>
      <c r="E28" s="310"/>
      <c r="F28" s="310"/>
      <c r="G28" s="310"/>
      <c r="H28" s="310"/>
      <c r="I28" s="310"/>
      <c r="J28" s="310"/>
      <c r="K28" s="192"/>
    </row>
    <row r="29" spans="2:11" customFormat="1" ht="12.75" customHeight="1">
      <c r="B29" s="195"/>
      <c r="C29" s="196"/>
      <c r="D29" s="196"/>
      <c r="E29" s="196"/>
      <c r="F29" s="196"/>
      <c r="G29" s="196"/>
      <c r="H29" s="196"/>
      <c r="I29" s="196"/>
      <c r="J29" s="196"/>
      <c r="K29" s="192"/>
    </row>
    <row r="30" spans="2:11" customFormat="1" ht="15" customHeight="1">
      <c r="B30" s="195"/>
      <c r="C30" s="196"/>
      <c r="D30" s="310" t="s">
        <v>512</v>
      </c>
      <c r="E30" s="310"/>
      <c r="F30" s="310"/>
      <c r="G30" s="310"/>
      <c r="H30" s="310"/>
      <c r="I30" s="310"/>
      <c r="J30" s="310"/>
      <c r="K30" s="192"/>
    </row>
    <row r="31" spans="2:11" customFormat="1" ht="15" customHeight="1">
      <c r="B31" s="195"/>
      <c r="C31" s="196"/>
      <c r="D31" s="310" t="s">
        <v>513</v>
      </c>
      <c r="E31" s="310"/>
      <c r="F31" s="310"/>
      <c r="G31" s="310"/>
      <c r="H31" s="310"/>
      <c r="I31" s="310"/>
      <c r="J31" s="310"/>
      <c r="K31" s="192"/>
    </row>
    <row r="32" spans="2:11" customFormat="1" ht="12.75" customHeight="1">
      <c r="B32" s="195"/>
      <c r="C32" s="196"/>
      <c r="D32" s="196"/>
      <c r="E32" s="196"/>
      <c r="F32" s="196"/>
      <c r="G32" s="196"/>
      <c r="H32" s="196"/>
      <c r="I32" s="196"/>
      <c r="J32" s="196"/>
      <c r="K32" s="192"/>
    </row>
    <row r="33" spans="2:11" customFormat="1" ht="15" customHeight="1">
      <c r="B33" s="195"/>
      <c r="C33" s="196"/>
      <c r="D33" s="310" t="s">
        <v>514</v>
      </c>
      <c r="E33" s="310"/>
      <c r="F33" s="310"/>
      <c r="G33" s="310"/>
      <c r="H33" s="310"/>
      <c r="I33" s="310"/>
      <c r="J33" s="310"/>
      <c r="K33" s="192"/>
    </row>
    <row r="34" spans="2:11" customFormat="1" ht="15" customHeight="1">
      <c r="B34" s="195"/>
      <c r="C34" s="196"/>
      <c r="D34" s="310" t="s">
        <v>515</v>
      </c>
      <c r="E34" s="310"/>
      <c r="F34" s="310"/>
      <c r="G34" s="310"/>
      <c r="H34" s="310"/>
      <c r="I34" s="310"/>
      <c r="J34" s="310"/>
      <c r="K34" s="192"/>
    </row>
    <row r="35" spans="2:11" customFormat="1" ht="15" customHeight="1">
      <c r="B35" s="195"/>
      <c r="C35" s="196"/>
      <c r="D35" s="310" t="s">
        <v>516</v>
      </c>
      <c r="E35" s="310"/>
      <c r="F35" s="310"/>
      <c r="G35" s="310"/>
      <c r="H35" s="310"/>
      <c r="I35" s="310"/>
      <c r="J35" s="310"/>
      <c r="K35" s="192"/>
    </row>
    <row r="36" spans="2:11" customFormat="1" ht="15" customHeight="1">
      <c r="B36" s="195"/>
      <c r="C36" s="196"/>
      <c r="D36" s="194"/>
      <c r="E36" s="197" t="s">
        <v>138</v>
      </c>
      <c r="F36" s="194"/>
      <c r="G36" s="310" t="s">
        <v>517</v>
      </c>
      <c r="H36" s="310"/>
      <c r="I36" s="310"/>
      <c r="J36" s="310"/>
      <c r="K36" s="192"/>
    </row>
    <row r="37" spans="2:11" customFormat="1" ht="30.75" customHeight="1">
      <c r="B37" s="195"/>
      <c r="C37" s="196"/>
      <c r="D37" s="194"/>
      <c r="E37" s="197" t="s">
        <v>518</v>
      </c>
      <c r="F37" s="194"/>
      <c r="G37" s="310" t="s">
        <v>519</v>
      </c>
      <c r="H37" s="310"/>
      <c r="I37" s="310"/>
      <c r="J37" s="310"/>
      <c r="K37" s="192"/>
    </row>
    <row r="38" spans="2:11" customFormat="1" ht="15" customHeight="1">
      <c r="B38" s="195"/>
      <c r="C38" s="196"/>
      <c r="D38" s="194"/>
      <c r="E38" s="197" t="s">
        <v>63</v>
      </c>
      <c r="F38" s="194"/>
      <c r="G38" s="310" t="s">
        <v>520</v>
      </c>
      <c r="H38" s="310"/>
      <c r="I38" s="310"/>
      <c r="J38" s="310"/>
      <c r="K38" s="192"/>
    </row>
    <row r="39" spans="2:11" customFormat="1" ht="15" customHeight="1">
      <c r="B39" s="195"/>
      <c r="C39" s="196"/>
      <c r="D39" s="194"/>
      <c r="E39" s="197" t="s">
        <v>64</v>
      </c>
      <c r="F39" s="194"/>
      <c r="G39" s="310" t="s">
        <v>521</v>
      </c>
      <c r="H39" s="310"/>
      <c r="I39" s="310"/>
      <c r="J39" s="310"/>
      <c r="K39" s="192"/>
    </row>
    <row r="40" spans="2:11" customFormat="1" ht="15" customHeight="1">
      <c r="B40" s="195"/>
      <c r="C40" s="196"/>
      <c r="D40" s="194"/>
      <c r="E40" s="197" t="s">
        <v>139</v>
      </c>
      <c r="F40" s="194"/>
      <c r="G40" s="310" t="s">
        <v>522</v>
      </c>
      <c r="H40" s="310"/>
      <c r="I40" s="310"/>
      <c r="J40" s="310"/>
      <c r="K40" s="192"/>
    </row>
    <row r="41" spans="2:11" customFormat="1" ht="15" customHeight="1">
      <c r="B41" s="195"/>
      <c r="C41" s="196"/>
      <c r="D41" s="194"/>
      <c r="E41" s="197" t="s">
        <v>140</v>
      </c>
      <c r="F41" s="194"/>
      <c r="G41" s="310" t="s">
        <v>523</v>
      </c>
      <c r="H41" s="310"/>
      <c r="I41" s="310"/>
      <c r="J41" s="310"/>
      <c r="K41" s="192"/>
    </row>
    <row r="42" spans="2:11" customFormat="1" ht="15" customHeight="1">
      <c r="B42" s="195"/>
      <c r="C42" s="196"/>
      <c r="D42" s="194"/>
      <c r="E42" s="197" t="s">
        <v>524</v>
      </c>
      <c r="F42" s="194"/>
      <c r="G42" s="310" t="s">
        <v>525</v>
      </c>
      <c r="H42" s="310"/>
      <c r="I42" s="310"/>
      <c r="J42" s="310"/>
      <c r="K42" s="192"/>
    </row>
    <row r="43" spans="2:11" customFormat="1" ht="15" customHeight="1">
      <c r="B43" s="195"/>
      <c r="C43" s="196"/>
      <c r="D43" s="194"/>
      <c r="E43" s="197"/>
      <c r="F43" s="194"/>
      <c r="G43" s="310" t="s">
        <v>526</v>
      </c>
      <c r="H43" s="310"/>
      <c r="I43" s="310"/>
      <c r="J43" s="310"/>
      <c r="K43" s="192"/>
    </row>
    <row r="44" spans="2:11" customFormat="1" ht="15" customHeight="1">
      <c r="B44" s="195"/>
      <c r="C44" s="196"/>
      <c r="D44" s="194"/>
      <c r="E44" s="197" t="s">
        <v>527</v>
      </c>
      <c r="F44" s="194"/>
      <c r="G44" s="310" t="s">
        <v>528</v>
      </c>
      <c r="H44" s="310"/>
      <c r="I44" s="310"/>
      <c r="J44" s="310"/>
      <c r="K44" s="192"/>
    </row>
    <row r="45" spans="2:11" customFormat="1" ht="15" customHeight="1">
      <c r="B45" s="195"/>
      <c r="C45" s="196"/>
      <c r="D45" s="194"/>
      <c r="E45" s="197" t="s">
        <v>142</v>
      </c>
      <c r="F45" s="194"/>
      <c r="G45" s="310" t="s">
        <v>529</v>
      </c>
      <c r="H45" s="310"/>
      <c r="I45" s="310"/>
      <c r="J45" s="310"/>
      <c r="K45" s="192"/>
    </row>
    <row r="46" spans="2:11" customFormat="1" ht="12.75" customHeight="1">
      <c r="B46" s="195"/>
      <c r="C46" s="196"/>
      <c r="D46" s="194"/>
      <c r="E46" s="194"/>
      <c r="F46" s="194"/>
      <c r="G46" s="194"/>
      <c r="H46" s="194"/>
      <c r="I46" s="194"/>
      <c r="J46" s="194"/>
      <c r="K46" s="192"/>
    </row>
    <row r="47" spans="2:11" customFormat="1" ht="15" customHeight="1">
      <c r="B47" s="195"/>
      <c r="C47" s="196"/>
      <c r="D47" s="310" t="s">
        <v>530</v>
      </c>
      <c r="E47" s="310"/>
      <c r="F47" s="310"/>
      <c r="G47" s="310"/>
      <c r="H47" s="310"/>
      <c r="I47" s="310"/>
      <c r="J47" s="310"/>
      <c r="K47" s="192"/>
    </row>
    <row r="48" spans="2:11" customFormat="1" ht="15" customHeight="1">
      <c r="B48" s="195"/>
      <c r="C48" s="196"/>
      <c r="D48" s="196"/>
      <c r="E48" s="310" t="s">
        <v>531</v>
      </c>
      <c r="F48" s="310"/>
      <c r="G48" s="310"/>
      <c r="H48" s="310"/>
      <c r="I48" s="310"/>
      <c r="J48" s="310"/>
      <c r="K48" s="192"/>
    </row>
    <row r="49" spans="2:11" customFormat="1" ht="15" customHeight="1">
      <c r="B49" s="195"/>
      <c r="C49" s="196"/>
      <c r="D49" s="196"/>
      <c r="E49" s="310" t="s">
        <v>532</v>
      </c>
      <c r="F49" s="310"/>
      <c r="G49" s="310"/>
      <c r="H49" s="310"/>
      <c r="I49" s="310"/>
      <c r="J49" s="310"/>
      <c r="K49" s="192"/>
    </row>
    <row r="50" spans="2:11" customFormat="1" ht="15" customHeight="1">
      <c r="B50" s="195"/>
      <c r="C50" s="196"/>
      <c r="D50" s="196"/>
      <c r="E50" s="310" t="s">
        <v>533</v>
      </c>
      <c r="F50" s="310"/>
      <c r="G50" s="310"/>
      <c r="H50" s="310"/>
      <c r="I50" s="310"/>
      <c r="J50" s="310"/>
      <c r="K50" s="192"/>
    </row>
    <row r="51" spans="2:11" customFormat="1" ht="15" customHeight="1">
      <c r="B51" s="195"/>
      <c r="C51" s="196"/>
      <c r="D51" s="310" t="s">
        <v>534</v>
      </c>
      <c r="E51" s="310"/>
      <c r="F51" s="310"/>
      <c r="G51" s="310"/>
      <c r="H51" s="310"/>
      <c r="I51" s="310"/>
      <c r="J51" s="310"/>
      <c r="K51" s="192"/>
    </row>
    <row r="52" spans="2:11" customFormat="1" ht="25.5" customHeight="1">
      <c r="B52" s="191"/>
      <c r="C52" s="311" t="s">
        <v>535</v>
      </c>
      <c r="D52" s="311"/>
      <c r="E52" s="311"/>
      <c r="F52" s="311"/>
      <c r="G52" s="311"/>
      <c r="H52" s="311"/>
      <c r="I52" s="311"/>
      <c r="J52" s="311"/>
      <c r="K52" s="192"/>
    </row>
    <row r="53" spans="2:11" customFormat="1" ht="5.25" customHeight="1">
      <c r="B53" s="191"/>
      <c r="C53" s="193"/>
      <c r="D53" s="193"/>
      <c r="E53" s="193"/>
      <c r="F53" s="193"/>
      <c r="G53" s="193"/>
      <c r="H53" s="193"/>
      <c r="I53" s="193"/>
      <c r="J53" s="193"/>
      <c r="K53" s="192"/>
    </row>
    <row r="54" spans="2:11" customFormat="1" ht="15" customHeight="1">
      <c r="B54" s="191"/>
      <c r="C54" s="310" t="s">
        <v>536</v>
      </c>
      <c r="D54" s="310"/>
      <c r="E54" s="310"/>
      <c r="F54" s="310"/>
      <c r="G54" s="310"/>
      <c r="H54" s="310"/>
      <c r="I54" s="310"/>
      <c r="J54" s="310"/>
      <c r="K54" s="192"/>
    </row>
    <row r="55" spans="2:11" customFormat="1" ht="15" customHeight="1">
      <c r="B55" s="191"/>
      <c r="C55" s="310" t="s">
        <v>537</v>
      </c>
      <c r="D55" s="310"/>
      <c r="E55" s="310"/>
      <c r="F55" s="310"/>
      <c r="G55" s="310"/>
      <c r="H55" s="310"/>
      <c r="I55" s="310"/>
      <c r="J55" s="310"/>
      <c r="K55" s="192"/>
    </row>
    <row r="56" spans="2:11" customFormat="1" ht="12.75" customHeight="1">
      <c r="B56" s="191"/>
      <c r="C56" s="194"/>
      <c r="D56" s="194"/>
      <c r="E56" s="194"/>
      <c r="F56" s="194"/>
      <c r="G56" s="194"/>
      <c r="H56" s="194"/>
      <c r="I56" s="194"/>
      <c r="J56" s="194"/>
      <c r="K56" s="192"/>
    </row>
    <row r="57" spans="2:11" customFormat="1" ht="15" customHeight="1">
      <c r="B57" s="191"/>
      <c r="C57" s="310" t="s">
        <v>538</v>
      </c>
      <c r="D57" s="310"/>
      <c r="E57" s="310"/>
      <c r="F57" s="310"/>
      <c r="G57" s="310"/>
      <c r="H57" s="310"/>
      <c r="I57" s="310"/>
      <c r="J57" s="310"/>
      <c r="K57" s="192"/>
    </row>
    <row r="58" spans="2:11" customFormat="1" ht="15" customHeight="1">
      <c r="B58" s="191"/>
      <c r="C58" s="196"/>
      <c r="D58" s="310" t="s">
        <v>539</v>
      </c>
      <c r="E58" s="310"/>
      <c r="F58" s="310"/>
      <c r="G58" s="310"/>
      <c r="H58" s="310"/>
      <c r="I58" s="310"/>
      <c r="J58" s="310"/>
      <c r="K58" s="192"/>
    </row>
    <row r="59" spans="2:11" customFormat="1" ht="15" customHeight="1">
      <c r="B59" s="191"/>
      <c r="C59" s="196"/>
      <c r="D59" s="310" t="s">
        <v>540</v>
      </c>
      <c r="E59" s="310"/>
      <c r="F59" s="310"/>
      <c r="G59" s="310"/>
      <c r="H59" s="310"/>
      <c r="I59" s="310"/>
      <c r="J59" s="310"/>
      <c r="K59" s="192"/>
    </row>
    <row r="60" spans="2:11" customFormat="1" ht="15" customHeight="1">
      <c r="B60" s="191"/>
      <c r="C60" s="196"/>
      <c r="D60" s="310" t="s">
        <v>541</v>
      </c>
      <c r="E60" s="310"/>
      <c r="F60" s="310"/>
      <c r="G60" s="310"/>
      <c r="H60" s="310"/>
      <c r="I60" s="310"/>
      <c r="J60" s="310"/>
      <c r="K60" s="192"/>
    </row>
    <row r="61" spans="2:11" customFormat="1" ht="15" customHeight="1">
      <c r="B61" s="191"/>
      <c r="C61" s="196"/>
      <c r="D61" s="310" t="s">
        <v>542</v>
      </c>
      <c r="E61" s="310"/>
      <c r="F61" s="310"/>
      <c r="G61" s="310"/>
      <c r="H61" s="310"/>
      <c r="I61" s="310"/>
      <c r="J61" s="310"/>
      <c r="K61" s="192"/>
    </row>
    <row r="62" spans="2:11" customFormat="1" ht="15" customHeight="1">
      <c r="B62" s="191"/>
      <c r="C62" s="196"/>
      <c r="D62" s="312" t="s">
        <v>543</v>
      </c>
      <c r="E62" s="312"/>
      <c r="F62" s="312"/>
      <c r="G62" s="312"/>
      <c r="H62" s="312"/>
      <c r="I62" s="312"/>
      <c r="J62" s="312"/>
      <c r="K62" s="192"/>
    </row>
    <row r="63" spans="2:11" customFormat="1" ht="15" customHeight="1">
      <c r="B63" s="191"/>
      <c r="C63" s="196"/>
      <c r="D63" s="310" t="s">
        <v>544</v>
      </c>
      <c r="E63" s="310"/>
      <c r="F63" s="310"/>
      <c r="G63" s="310"/>
      <c r="H63" s="310"/>
      <c r="I63" s="310"/>
      <c r="J63" s="310"/>
      <c r="K63" s="192"/>
    </row>
    <row r="64" spans="2:11" customFormat="1" ht="12.75" customHeight="1">
      <c r="B64" s="191"/>
      <c r="C64" s="196"/>
      <c r="D64" s="196"/>
      <c r="E64" s="199"/>
      <c r="F64" s="196"/>
      <c r="G64" s="196"/>
      <c r="H64" s="196"/>
      <c r="I64" s="196"/>
      <c r="J64" s="196"/>
      <c r="K64" s="192"/>
    </row>
    <row r="65" spans="2:11" customFormat="1" ht="15" customHeight="1">
      <c r="B65" s="191"/>
      <c r="C65" s="196"/>
      <c r="D65" s="310" t="s">
        <v>545</v>
      </c>
      <c r="E65" s="310"/>
      <c r="F65" s="310"/>
      <c r="G65" s="310"/>
      <c r="H65" s="310"/>
      <c r="I65" s="310"/>
      <c r="J65" s="310"/>
      <c r="K65" s="192"/>
    </row>
    <row r="66" spans="2:11" customFormat="1" ht="15" customHeight="1">
      <c r="B66" s="191"/>
      <c r="C66" s="196"/>
      <c r="D66" s="312" t="s">
        <v>546</v>
      </c>
      <c r="E66" s="312"/>
      <c r="F66" s="312"/>
      <c r="G66" s="312"/>
      <c r="H66" s="312"/>
      <c r="I66" s="312"/>
      <c r="J66" s="312"/>
      <c r="K66" s="192"/>
    </row>
    <row r="67" spans="2:11" customFormat="1" ht="15" customHeight="1">
      <c r="B67" s="191"/>
      <c r="C67" s="196"/>
      <c r="D67" s="310" t="s">
        <v>547</v>
      </c>
      <c r="E67" s="310"/>
      <c r="F67" s="310"/>
      <c r="G67" s="310"/>
      <c r="H67" s="310"/>
      <c r="I67" s="310"/>
      <c r="J67" s="310"/>
      <c r="K67" s="192"/>
    </row>
    <row r="68" spans="2:11" customFormat="1" ht="15" customHeight="1">
      <c r="B68" s="191"/>
      <c r="C68" s="196"/>
      <c r="D68" s="310" t="s">
        <v>548</v>
      </c>
      <c r="E68" s="310"/>
      <c r="F68" s="310"/>
      <c r="G68" s="310"/>
      <c r="H68" s="310"/>
      <c r="I68" s="310"/>
      <c r="J68" s="310"/>
      <c r="K68" s="192"/>
    </row>
    <row r="69" spans="2:11" customFormat="1" ht="15" customHeight="1">
      <c r="B69" s="191"/>
      <c r="C69" s="196"/>
      <c r="D69" s="310" t="s">
        <v>549</v>
      </c>
      <c r="E69" s="310"/>
      <c r="F69" s="310"/>
      <c r="G69" s="310"/>
      <c r="H69" s="310"/>
      <c r="I69" s="310"/>
      <c r="J69" s="310"/>
      <c r="K69" s="192"/>
    </row>
    <row r="70" spans="2:11" customFormat="1" ht="15" customHeight="1">
      <c r="B70" s="191"/>
      <c r="C70" s="196"/>
      <c r="D70" s="310" t="s">
        <v>550</v>
      </c>
      <c r="E70" s="310"/>
      <c r="F70" s="310"/>
      <c r="G70" s="310"/>
      <c r="H70" s="310"/>
      <c r="I70" s="310"/>
      <c r="J70" s="310"/>
      <c r="K70" s="192"/>
    </row>
    <row r="71" spans="2:11" customFormat="1" ht="12.75" customHeight="1">
      <c r="B71" s="200"/>
      <c r="C71" s="201"/>
      <c r="D71" s="201"/>
      <c r="E71" s="201"/>
      <c r="F71" s="201"/>
      <c r="G71" s="201"/>
      <c r="H71" s="201"/>
      <c r="I71" s="201"/>
      <c r="J71" s="201"/>
      <c r="K71" s="202"/>
    </row>
    <row r="72" spans="2:11" customFormat="1" ht="18.75" customHeight="1"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2:11" customFormat="1" ht="18.75" customHeight="1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customFormat="1" ht="7.5" customHeight="1">
      <c r="B74" s="205"/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customFormat="1" ht="45" customHeight="1">
      <c r="B75" s="208"/>
      <c r="C75" s="305" t="s">
        <v>551</v>
      </c>
      <c r="D75" s="305"/>
      <c r="E75" s="305"/>
      <c r="F75" s="305"/>
      <c r="G75" s="305"/>
      <c r="H75" s="305"/>
      <c r="I75" s="305"/>
      <c r="J75" s="305"/>
      <c r="K75" s="209"/>
    </row>
    <row r="76" spans="2:11" customFormat="1" ht="17.25" customHeight="1">
      <c r="B76" s="208"/>
      <c r="C76" s="210" t="s">
        <v>552</v>
      </c>
      <c r="D76" s="210"/>
      <c r="E76" s="210"/>
      <c r="F76" s="210" t="s">
        <v>553</v>
      </c>
      <c r="G76" s="211"/>
      <c r="H76" s="210" t="s">
        <v>64</v>
      </c>
      <c r="I76" s="210" t="s">
        <v>67</v>
      </c>
      <c r="J76" s="210" t="s">
        <v>554</v>
      </c>
      <c r="K76" s="209"/>
    </row>
    <row r="77" spans="2:11" customFormat="1" ht="17.25" customHeight="1">
      <c r="B77" s="208"/>
      <c r="C77" s="212" t="s">
        <v>555</v>
      </c>
      <c r="D77" s="212"/>
      <c r="E77" s="212"/>
      <c r="F77" s="213" t="s">
        <v>556</v>
      </c>
      <c r="G77" s="214"/>
      <c r="H77" s="212"/>
      <c r="I77" s="212"/>
      <c r="J77" s="212" t="s">
        <v>557</v>
      </c>
      <c r="K77" s="209"/>
    </row>
    <row r="78" spans="2:11" customFormat="1" ht="5.25" customHeight="1">
      <c r="B78" s="208"/>
      <c r="C78" s="215"/>
      <c r="D78" s="215"/>
      <c r="E78" s="215"/>
      <c r="F78" s="215"/>
      <c r="G78" s="216"/>
      <c r="H78" s="215"/>
      <c r="I78" s="215"/>
      <c r="J78" s="215"/>
      <c r="K78" s="209"/>
    </row>
    <row r="79" spans="2:11" customFormat="1" ht="15" customHeight="1">
      <c r="B79" s="208"/>
      <c r="C79" s="197" t="s">
        <v>63</v>
      </c>
      <c r="D79" s="217"/>
      <c r="E79" s="217"/>
      <c r="F79" s="218" t="s">
        <v>558</v>
      </c>
      <c r="G79" s="219"/>
      <c r="H79" s="197" t="s">
        <v>559</v>
      </c>
      <c r="I79" s="197" t="s">
        <v>560</v>
      </c>
      <c r="J79" s="197">
        <v>20</v>
      </c>
      <c r="K79" s="209"/>
    </row>
    <row r="80" spans="2:11" customFormat="1" ht="15" customHeight="1">
      <c r="B80" s="208"/>
      <c r="C80" s="197" t="s">
        <v>561</v>
      </c>
      <c r="D80" s="197"/>
      <c r="E80" s="197"/>
      <c r="F80" s="218" t="s">
        <v>558</v>
      </c>
      <c r="G80" s="219"/>
      <c r="H80" s="197" t="s">
        <v>562</v>
      </c>
      <c r="I80" s="197" t="s">
        <v>560</v>
      </c>
      <c r="J80" s="197">
        <v>120</v>
      </c>
      <c r="K80" s="209"/>
    </row>
    <row r="81" spans="2:11" customFormat="1" ht="15" customHeight="1">
      <c r="B81" s="220"/>
      <c r="C81" s="197" t="s">
        <v>563</v>
      </c>
      <c r="D81" s="197"/>
      <c r="E81" s="197"/>
      <c r="F81" s="218" t="s">
        <v>564</v>
      </c>
      <c r="G81" s="219"/>
      <c r="H81" s="197" t="s">
        <v>565</v>
      </c>
      <c r="I81" s="197" t="s">
        <v>560</v>
      </c>
      <c r="J81" s="197">
        <v>50</v>
      </c>
      <c r="K81" s="209"/>
    </row>
    <row r="82" spans="2:11" customFormat="1" ht="15" customHeight="1">
      <c r="B82" s="220"/>
      <c r="C82" s="197" t="s">
        <v>566</v>
      </c>
      <c r="D82" s="197"/>
      <c r="E82" s="197"/>
      <c r="F82" s="218" t="s">
        <v>558</v>
      </c>
      <c r="G82" s="219"/>
      <c r="H82" s="197" t="s">
        <v>567</v>
      </c>
      <c r="I82" s="197" t="s">
        <v>568</v>
      </c>
      <c r="J82" s="197"/>
      <c r="K82" s="209"/>
    </row>
    <row r="83" spans="2:11" customFormat="1" ht="15" customHeight="1">
      <c r="B83" s="220"/>
      <c r="C83" s="197" t="s">
        <v>569</v>
      </c>
      <c r="D83" s="197"/>
      <c r="E83" s="197"/>
      <c r="F83" s="218" t="s">
        <v>564</v>
      </c>
      <c r="G83" s="197"/>
      <c r="H83" s="197" t="s">
        <v>570</v>
      </c>
      <c r="I83" s="197" t="s">
        <v>560</v>
      </c>
      <c r="J83" s="197">
        <v>15</v>
      </c>
      <c r="K83" s="209"/>
    </row>
    <row r="84" spans="2:11" customFormat="1" ht="15" customHeight="1">
      <c r="B84" s="220"/>
      <c r="C84" s="197" t="s">
        <v>571</v>
      </c>
      <c r="D84" s="197"/>
      <c r="E84" s="197"/>
      <c r="F84" s="218" t="s">
        <v>564</v>
      </c>
      <c r="G84" s="197"/>
      <c r="H84" s="197" t="s">
        <v>572</v>
      </c>
      <c r="I84" s="197" t="s">
        <v>560</v>
      </c>
      <c r="J84" s="197">
        <v>15</v>
      </c>
      <c r="K84" s="209"/>
    </row>
    <row r="85" spans="2:11" customFormat="1" ht="15" customHeight="1">
      <c r="B85" s="220"/>
      <c r="C85" s="197" t="s">
        <v>573</v>
      </c>
      <c r="D85" s="197"/>
      <c r="E85" s="197"/>
      <c r="F85" s="218" t="s">
        <v>564</v>
      </c>
      <c r="G85" s="197"/>
      <c r="H85" s="197" t="s">
        <v>574</v>
      </c>
      <c r="I85" s="197" t="s">
        <v>560</v>
      </c>
      <c r="J85" s="197">
        <v>20</v>
      </c>
      <c r="K85" s="209"/>
    </row>
    <row r="86" spans="2:11" customFormat="1" ht="15" customHeight="1">
      <c r="B86" s="220"/>
      <c r="C86" s="197" t="s">
        <v>575</v>
      </c>
      <c r="D86" s="197"/>
      <c r="E86" s="197"/>
      <c r="F86" s="218" t="s">
        <v>564</v>
      </c>
      <c r="G86" s="197"/>
      <c r="H86" s="197" t="s">
        <v>576</v>
      </c>
      <c r="I86" s="197" t="s">
        <v>560</v>
      </c>
      <c r="J86" s="197">
        <v>20</v>
      </c>
      <c r="K86" s="209"/>
    </row>
    <row r="87" spans="2:11" customFormat="1" ht="15" customHeight="1">
      <c r="B87" s="220"/>
      <c r="C87" s="197" t="s">
        <v>577</v>
      </c>
      <c r="D87" s="197"/>
      <c r="E87" s="197"/>
      <c r="F87" s="218" t="s">
        <v>564</v>
      </c>
      <c r="G87" s="219"/>
      <c r="H87" s="197" t="s">
        <v>578</v>
      </c>
      <c r="I87" s="197" t="s">
        <v>560</v>
      </c>
      <c r="J87" s="197">
        <v>50</v>
      </c>
      <c r="K87" s="209"/>
    </row>
    <row r="88" spans="2:11" customFormat="1" ht="15" customHeight="1">
      <c r="B88" s="220"/>
      <c r="C88" s="197" t="s">
        <v>579</v>
      </c>
      <c r="D88" s="197"/>
      <c r="E88" s="197"/>
      <c r="F88" s="218" t="s">
        <v>564</v>
      </c>
      <c r="G88" s="219"/>
      <c r="H88" s="197" t="s">
        <v>580</v>
      </c>
      <c r="I88" s="197" t="s">
        <v>560</v>
      </c>
      <c r="J88" s="197">
        <v>20</v>
      </c>
      <c r="K88" s="209"/>
    </row>
    <row r="89" spans="2:11" customFormat="1" ht="15" customHeight="1">
      <c r="B89" s="220"/>
      <c r="C89" s="197" t="s">
        <v>581</v>
      </c>
      <c r="D89" s="197"/>
      <c r="E89" s="197"/>
      <c r="F89" s="218" t="s">
        <v>564</v>
      </c>
      <c r="G89" s="219"/>
      <c r="H89" s="197" t="s">
        <v>582</v>
      </c>
      <c r="I89" s="197" t="s">
        <v>560</v>
      </c>
      <c r="J89" s="197">
        <v>20</v>
      </c>
      <c r="K89" s="209"/>
    </row>
    <row r="90" spans="2:11" customFormat="1" ht="15" customHeight="1">
      <c r="B90" s="220"/>
      <c r="C90" s="197" t="s">
        <v>583</v>
      </c>
      <c r="D90" s="197"/>
      <c r="E90" s="197"/>
      <c r="F90" s="218" t="s">
        <v>564</v>
      </c>
      <c r="G90" s="219"/>
      <c r="H90" s="197" t="s">
        <v>584</v>
      </c>
      <c r="I90" s="197" t="s">
        <v>560</v>
      </c>
      <c r="J90" s="197">
        <v>50</v>
      </c>
      <c r="K90" s="209"/>
    </row>
    <row r="91" spans="2:11" customFormat="1" ht="15" customHeight="1">
      <c r="B91" s="220"/>
      <c r="C91" s="197" t="s">
        <v>585</v>
      </c>
      <c r="D91" s="197"/>
      <c r="E91" s="197"/>
      <c r="F91" s="218" t="s">
        <v>564</v>
      </c>
      <c r="G91" s="219"/>
      <c r="H91" s="197" t="s">
        <v>585</v>
      </c>
      <c r="I91" s="197" t="s">
        <v>560</v>
      </c>
      <c r="J91" s="197">
        <v>50</v>
      </c>
      <c r="K91" s="209"/>
    </row>
    <row r="92" spans="2:11" customFormat="1" ht="15" customHeight="1">
      <c r="B92" s="220"/>
      <c r="C92" s="197" t="s">
        <v>586</v>
      </c>
      <c r="D92" s="197"/>
      <c r="E92" s="197"/>
      <c r="F92" s="218" t="s">
        <v>564</v>
      </c>
      <c r="G92" s="219"/>
      <c r="H92" s="197" t="s">
        <v>587</v>
      </c>
      <c r="I92" s="197" t="s">
        <v>560</v>
      </c>
      <c r="J92" s="197">
        <v>255</v>
      </c>
      <c r="K92" s="209"/>
    </row>
    <row r="93" spans="2:11" customFormat="1" ht="15" customHeight="1">
      <c r="B93" s="220"/>
      <c r="C93" s="197" t="s">
        <v>588</v>
      </c>
      <c r="D93" s="197"/>
      <c r="E93" s="197"/>
      <c r="F93" s="218" t="s">
        <v>558</v>
      </c>
      <c r="G93" s="219"/>
      <c r="H93" s="197" t="s">
        <v>589</v>
      </c>
      <c r="I93" s="197" t="s">
        <v>590</v>
      </c>
      <c r="J93" s="197"/>
      <c r="K93" s="209"/>
    </row>
    <row r="94" spans="2:11" customFormat="1" ht="15" customHeight="1">
      <c r="B94" s="220"/>
      <c r="C94" s="197" t="s">
        <v>591</v>
      </c>
      <c r="D94" s="197"/>
      <c r="E94" s="197"/>
      <c r="F94" s="218" t="s">
        <v>558</v>
      </c>
      <c r="G94" s="219"/>
      <c r="H94" s="197" t="s">
        <v>592</v>
      </c>
      <c r="I94" s="197" t="s">
        <v>593</v>
      </c>
      <c r="J94" s="197"/>
      <c r="K94" s="209"/>
    </row>
    <row r="95" spans="2:11" customFormat="1" ht="15" customHeight="1">
      <c r="B95" s="220"/>
      <c r="C95" s="197" t="s">
        <v>594</v>
      </c>
      <c r="D95" s="197"/>
      <c r="E95" s="197"/>
      <c r="F95" s="218" t="s">
        <v>558</v>
      </c>
      <c r="G95" s="219"/>
      <c r="H95" s="197" t="s">
        <v>594</v>
      </c>
      <c r="I95" s="197" t="s">
        <v>593</v>
      </c>
      <c r="J95" s="197"/>
      <c r="K95" s="209"/>
    </row>
    <row r="96" spans="2:11" customFormat="1" ht="15" customHeight="1">
      <c r="B96" s="220"/>
      <c r="C96" s="197" t="s">
        <v>48</v>
      </c>
      <c r="D96" s="197"/>
      <c r="E96" s="197"/>
      <c r="F96" s="218" t="s">
        <v>558</v>
      </c>
      <c r="G96" s="219"/>
      <c r="H96" s="197" t="s">
        <v>595</v>
      </c>
      <c r="I96" s="197" t="s">
        <v>593</v>
      </c>
      <c r="J96" s="197"/>
      <c r="K96" s="209"/>
    </row>
    <row r="97" spans="2:11" customFormat="1" ht="15" customHeight="1">
      <c r="B97" s="220"/>
      <c r="C97" s="197" t="s">
        <v>58</v>
      </c>
      <c r="D97" s="197"/>
      <c r="E97" s="197"/>
      <c r="F97" s="218" t="s">
        <v>558</v>
      </c>
      <c r="G97" s="219"/>
      <c r="H97" s="197" t="s">
        <v>596</v>
      </c>
      <c r="I97" s="197" t="s">
        <v>593</v>
      </c>
      <c r="J97" s="197"/>
      <c r="K97" s="209"/>
    </row>
    <row r="98" spans="2:1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customFormat="1" ht="18.75" customHeight="1"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2:11" customFormat="1" ht="7.5" customHeight="1">
      <c r="B101" s="205"/>
      <c r="C101" s="206"/>
      <c r="D101" s="206"/>
      <c r="E101" s="206"/>
      <c r="F101" s="206"/>
      <c r="G101" s="206"/>
      <c r="H101" s="206"/>
      <c r="I101" s="206"/>
      <c r="J101" s="206"/>
      <c r="K101" s="207"/>
    </row>
    <row r="102" spans="2:11" customFormat="1" ht="45" customHeight="1">
      <c r="B102" s="208"/>
      <c r="C102" s="305" t="s">
        <v>597</v>
      </c>
      <c r="D102" s="305"/>
      <c r="E102" s="305"/>
      <c r="F102" s="305"/>
      <c r="G102" s="305"/>
      <c r="H102" s="305"/>
      <c r="I102" s="305"/>
      <c r="J102" s="305"/>
      <c r="K102" s="209"/>
    </row>
    <row r="103" spans="2:11" customFormat="1" ht="17.25" customHeight="1">
      <c r="B103" s="208"/>
      <c r="C103" s="210" t="s">
        <v>552</v>
      </c>
      <c r="D103" s="210"/>
      <c r="E103" s="210"/>
      <c r="F103" s="210" t="s">
        <v>553</v>
      </c>
      <c r="G103" s="211"/>
      <c r="H103" s="210" t="s">
        <v>64</v>
      </c>
      <c r="I103" s="210" t="s">
        <v>67</v>
      </c>
      <c r="J103" s="210" t="s">
        <v>554</v>
      </c>
      <c r="K103" s="209"/>
    </row>
    <row r="104" spans="2:11" customFormat="1" ht="17.25" customHeight="1">
      <c r="B104" s="208"/>
      <c r="C104" s="212" t="s">
        <v>555</v>
      </c>
      <c r="D104" s="212"/>
      <c r="E104" s="212"/>
      <c r="F104" s="213" t="s">
        <v>556</v>
      </c>
      <c r="G104" s="214"/>
      <c r="H104" s="212"/>
      <c r="I104" s="212"/>
      <c r="J104" s="212" t="s">
        <v>557</v>
      </c>
      <c r="K104" s="209"/>
    </row>
    <row r="105" spans="2:11" customFormat="1" ht="5.25" customHeight="1">
      <c r="B105" s="208"/>
      <c r="C105" s="210"/>
      <c r="D105" s="210"/>
      <c r="E105" s="210"/>
      <c r="F105" s="210"/>
      <c r="G105" s="226"/>
      <c r="H105" s="210"/>
      <c r="I105" s="210"/>
      <c r="J105" s="210"/>
      <c r="K105" s="209"/>
    </row>
    <row r="106" spans="2:11" customFormat="1" ht="15" customHeight="1">
      <c r="B106" s="208"/>
      <c r="C106" s="197" t="s">
        <v>63</v>
      </c>
      <c r="D106" s="217"/>
      <c r="E106" s="217"/>
      <c r="F106" s="218" t="s">
        <v>558</v>
      </c>
      <c r="G106" s="197"/>
      <c r="H106" s="197" t="s">
        <v>598</v>
      </c>
      <c r="I106" s="197" t="s">
        <v>560</v>
      </c>
      <c r="J106" s="197">
        <v>20</v>
      </c>
      <c r="K106" s="209"/>
    </row>
    <row r="107" spans="2:11" customFormat="1" ht="15" customHeight="1">
      <c r="B107" s="208"/>
      <c r="C107" s="197" t="s">
        <v>561</v>
      </c>
      <c r="D107" s="197"/>
      <c r="E107" s="197"/>
      <c r="F107" s="218" t="s">
        <v>558</v>
      </c>
      <c r="G107" s="197"/>
      <c r="H107" s="197" t="s">
        <v>598</v>
      </c>
      <c r="I107" s="197" t="s">
        <v>560</v>
      </c>
      <c r="J107" s="197">
        <v>120</v>
      </c>
      <c r="K107" s="209"/>
    </row>
    <row r="108" spans="2:11" customFormat="1" ht="15" customHeight="1">
      <c r="B108" s="220"/>
      <c r="C108" s="197" t="s">
        <v>563</v>
      </c>
      <c r="D108" s="197"/>
      <c r="E108" s="197"/>
      <c r="F108" s="218" t="s">
        <v>564</v>
      </c>
      <c r="G108" s="197"/>
      <c r="H108" s="197" t="s">
        <v>598</v>
      </c>
      <c r="I108" s="197" t="s">
        <v>560</v>
      </c>
      <c r="J108" s="197">
        <v>50</v>
      </c>
      <c r="K108" s="209"/>
    </row>
    <row r="109" spans="2:11" customFormat="1" ht="15" customHeight="1">
      <c r="B109" s="220"/>
      <c r="C109" s="197" t="s">
        <v>566</v>
      </c>
      <c r="D109" s="197"/>
      <c r="E109" s="197"/>
      <c r="F109" s="218" t="s">
        <v>558</v>
      </c>
      <c r="G109" s="197"/>
      <c r="H109" s="197" t="s">
        <v>598</v>
      </c>
      <c r="I109" s="197" t="s">
        <v>568</v>
      </c>
      <c r="J109" s="197"/>
      <c r="K109" s="209"/>
    </row>
    <row r="110" spans="2:11" customFormat="1" ht="15" customHeight="1">
      <c r="B110" s="220"/>
      <c r="C110" s="197" t="s">
        <v>577</v>
      </c>
      <c r="D110" s="197"/>
      <c r="E110" s="197"/>
      <c r="F110" s="218" t="s">
        <v>564</v>
      </c>
      <c r="G110" s="197"/>
      <c r="H110" s="197" t="s">
        <v>598</v>
      </c>
      <c r="I110" s="197" t="s">
        <v>560</v>
      </c>
      <c r="J110" s="197">
        <v>50</v>
      </c>
      <c r="K110" s="209"/>
    </row>
    <row r="111" spans="2:11" customFormat="1" ht="15" customHeight="1">
      <c r="B111" s="220"/>
      <c r="C111" s="197" t="s">
        <v>585</v>
      </c>
      <c r="D111" s="197"/>
      <c r="E111" s="197"/>
      <c r="F111" s="218" t="s">
        <v>564</v>
      </c>
      <c r="G111" s="197"/>
      <c r="H111" s="197" t="s">
        <v>598</v>
      </c>
      <c r="I111" s="197" t="s">
        <v>560</v>
      </c>
      <c r="J111" s="197">
        <v>50</v>
      </c>
      <c r="K111" s="209"/>
    </row>
    <row r="112" spans="2:11" customFormat="1" ht="15" customHeight="1">
      <c r="B112" s="220"/>
      <c r="C112" s="197" t="s">
        <v>583</v>
      </c>
      <c r="D112" s="197"/>
      <c r="E112" s="197"/>
      <c r="F112" s="218" t="s">
        <v>564</v>
      </c>
      <c r="G112" s="197"/>
      <c r="H112" s="197" t="s">
        <v>598</v>
      </c>
      <c r="I112" s="197" t="s">
        <v>560</v>
      </c>
      <c r="J112" s="197">
        <v>50</v>
      </c>
      <c r="K112" s="209"/>
    </row>
    <row r="113" spans="2:11" customFormat="1" ht="15" customHeight="1">
      <c r="B113" s="220"/>
      <c r="C113" s="197" t="s">
        <v>63</v>
      </c>
      <c r="D113" s="197"/>
      <c r="E113" s="197"/>
      <c r="F113" s="218" t="s">
        <v>558</v>
      </c>
      <c r="G113" s="197"/>
      <c r="H113" s="197" t="s">
        <v>599</v>
      </c>
      <c r="I113" s="197" t="s">
        <v>560</v>
      </c>
      <c r="J113" s="197">
        <v>20</v>
      </c>
      <c r="K113" s="209"/>
    </row>
    <row r="114" spans="2:11" customFormat="1" ht="15" customHeight="1">
      <c r="B114" s="220"/>
      <c r="C114" s="197" t="s">
        <v>600</v>
      </c>
      <c r="D114" s="197"/>
      <c r="E114" s="197"/>
      <c r="F114" s="218" t="s">
        <v>558</v>
      </c>
      <c r="G114" s="197"/>
      <c r="H114" s="197" t="s">
        <v>601</v>
      </c>
      <c r="I114" s="197" t="s">
        <v>560</v>
      </c>
      <c r="J114" s="197">
        <v>120</v>
      </c>
      <c r="K114" s="209"/>
    </row>
    <row r="115" spans="2:11" customFormat="1" ht="15" customHeight="1">
      <c r="B115" s="220"/>
      <c r="C115" s="197" t="s">
        <v>48</v>
      </c>
      <c r="D115" s="197"/>
      <c r="E115" s="197"/>
      <c r="F115" s="218" t="s">
        <v>558</v>
      </c>
      <c r="G115" s="197"/>
      <c r="H115" s="197" t="s">
        <v>602</v>
      </c>
      <c r="I115" s="197" t="s">
        <v>593</v>
      </c>
      <c r="J115" s="197"/>
      <c r="K115" s="209"/>
    </row>
    <row r="116" spans="2:11" customFormat="1" ht="15" customHeight="1">
      <c r="B116" s="220"/>
      <c r="C116" s="197" t="s">
        <v>58</v>
      </c>
      <c r="D116" s="197"/>
      <c r="E116" s="197"/>
      <c r="F116" s="218" t="s">
        <v>558</v>
      </c>
      <c r="G116" s="197"/>
      <c r="H116" s="197" t="s">
        <v>603</v>
      </c>
      <c r="I116" s="197" t="s">
        <v>593</v>
      </c>
      <c r="J116" s="197"/>
      <c r="K116" s="209"/>
    </row>
    <row r="117" spans="2:11" customFormat="1" ht="15" customHeight="1">
      <c r="B117" s="220"/>
      <c r="C117" s="197" t="s">
        <v>67</v>
      </c>
      <c r="D117" s="197"/>
      <c r="E117" s="197"/>
      <c r="F117" s="218" t="s">
        <v>558</v>
      </c>
      <c r="G117" s="197"/>
      <c r="H117" s="197" t="s">
        <v>604</v>
      </c>
      <c r="I117" s="197" t="s">
        <v>605</v>
      </c>
      <c r="J117" s="197"/>
      <c r="K117" s="209"/>
    </row>
    <row r="118" spans="2:1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customFormat="1" ht="18.75" customHeight="1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2:1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customFormat="1" ht="45" customHeight="1">
      <c r="B122" s="234"/>
      <c r="C122" s="306" t="s">
        <v>606</v>
      </c>
      <c r="D122" s="306"/>
      <c r="E122" s="306"/>
      <c r="F122" s="306"/>
      <c r="G122" s="306"/>
      <c r="H122" s="306"/>
      <c r="I122" s="306"/>
      <c r="J122" s="306"/>
      <c r="K122" s="235"/>
    </row>
    <row r="123" spans="2:11" customFormat="1" ht="17.25" customHeight="1">
      <c r="B123" s="236"/>
      <c r="C123" s="210" t="s">
        <v>552</v>
      </c>
      <c r="D123" s="210"/>
      <c r="E123" s="210"/>
      <c r="F123" s="210" t="s">
        <v>553</v>
      </c>
      <c r="G123" s="211"/>
      <c r="H123" s="210" t="s">
        <v>64</v>
      </c>
      <c r="I123" s="210" t="s">
        <v>67</v>
      </c>
      <c r="J123" s="210" t="s">
        <v>554</v>
      </c>
      <c r="K123" s="237"/>
    </row>
    <row r="124" spans="2:11" customFormat="1" ht="17.25" customHeight="1">
      <c r="B124" s="236"/>
      <c r="C124" s="212" t="s">
        <v>555</v>
      </c>
      <c r="D124" s="212"/>
      <c r="E124" s="212"/>
      <c r="F124" s="213" t="s">
        <v>556</v>
      </c>
      <c r="G124" s="214"/>
      <c r="H124" s="212"/>
      <c r="I124" s="212"/>
      <c r="J124" s="212" t="s">
        <v>557</v>
      </c>
      <c r="K124" s="237"/>
    </row>
    <row r="125" spans="2:11" customFormat="1" ht="5.25" customHeight="1">
      <c r="B125" s="238"/>
      <c r="C125" s="215"/>
      <c r="D125" s="215"/>
      <c r="E125" s="215"/>
      <c r="F125" s="215"/>
      <c r="G125" s="239"/>
      <c r="H125" s="215"/>
      <c r="I125" s="215"/>
      <c r="J125" s="215"/>
      <c r="K125" s="240"/>
    </row>
    <row r="126" spans="2:11" customFormat="1" ht="15" customHeight="1">
      <c r="B126" s="238"/>
      <c r="C126" s="197" t="s">
        <v>561</v>
      </c>
      <c r="D126" s="217"/>
      <c r="E126" s="217"/>
      <c r="F126" s="218" t="s">
        <v>558</v>
      </c>
      <c r="G126" s="197"/>
      <c r="H126" s="197" t="s">
        <v>598</v>
      </c>
      <c r="I126" s="197" t="s">
        <v>560</v>
      </c>
      <c r="J126" s="197">
        <v>120</v>
      </c>
      <c r="K126" s="241"/>
    </row>
    <row r="127" spans="2:11" customFormat="1" ht="15" customHeight="1">
      <c r="B127" s="238"/>
      <c r="C127" s="197" t="s">
        <v>607</v>
      </c>
      <c r="D127" s="197"/>
      <c r="E127" s="197"/>
      <c r="F127" s="218" t="s">
        <v>558</v>
      </c>
      <c r="G127" s="197"/>
      <c r="H127" s="197" t="s">
        <v>608</v>
      </c>
      <c r="I127" s="197" t="s">
        <v>560</v>
      </c>
      <c r="J127" s="197" t="s">
        <v>609</v>
      </c>
      <c r="K127" s="241"/>
    </row>
    <row r="128" spans="2:11" customFormat="1" ht="15" customHeight="1">
      <c r="B128" s="238"/>
      <c r="C128" s="197" t="s">
        <v>506</v>
      </c>
      <c r="D128" s="197"/>
      <c r="E128" s="197"/>
      <c r="F128" s="218" t="s">
        <v>558</v>
      </c>
      <c r="G128" s="197"/>
      <c r="H128" s="197" t="s">
        <v>610</v>
      </c>
      <c r="I128" s="197" t="s">
        <v>560</v>
      </c>
      <c r="J128" s="197" t="s">
        <v>609</v>
      </c>
      <c r="K128" s="241"/>
    </row>
    <row r="129" spans="2:11" customFormat="1" ht="15" customHeight="1">
      <c r="B129" s="238"/>
      <c r="C129" s="197" t="s">
        <v>569</v>
      </c>
      <c r="D129" s="197"/>
      <c r="E129" s="197"/>
      <c r="F129" s="218" t="s">
        <v>564</v>
      </c>
      <c r="G129" s="197"/>
      <c r="H129" s="197" t="s">
        <v>570</v>
      </c>
      <c r="I129" s="197" t="s">
        <v>560</v>
      </c>
      <c r="J129" s="197">
        <v>15</v>
      </c>
      <c r="K129" s="241"/>
    </row>
    <row r="130" spans="2:11" customFormat="1" ht="15" customHeight="1">
      <c r="B130" s="238"/>
      <c r="C130" s="197" t="s">
        <v>571</v>
      </c>
      <c r="D130" s="197"/>
      <c r="E130" s="197"/>
      <c r="F130" s="218" t="s">
        <v>564</v>
      </c>
      <c r="G130" s="197"/>
      <c r="H130" s="197" t="s">
        <v>572</v>
      </c>
      <c r="I130" s="197" t="s">
        <v>560</v>
      </c>
      <c r="J130" s="197">
        <v>15</v>
      </c>
      <c r="K130" s="241"/>
    </row>
    <row r="131" spans="2:11" customFormat="1" ht="15" customHeight="1">
      <c r="B131" s="238"/>
      <c r="C131" s="197" t="s">
        <v>573</v>
      </c>
      <c r="D131" s="197"/>
      <c r="E131" s="197"/>
      <c r="F131" s="218" t="s">
        <v>564</v>
      </c>
      <c r="G131" s="197"/>
      <c r="H131" s="197" t="s">
        <v>574</v>
      </c>
      <c r="I131" s="197" t="s">
        <v>560</v>
      </c>
      <c r="J131" s="197">
        <v>20</v>
      </c>
      <c r="K131" s="241"/>
    </row>
    <row r="132" spans="2:11" customFormat="1" ht="15" customHeight="1">
      <c r="B132" s="238"/>
      <c r="C132" s="197" t="s">
        <v>575</v>
      </c>
      <c r="D132" s="197"/>
      <c r="E132" s="197"/>
      <c r="F132" s="218" t="s">
        <v>564</v>
      </c>
      <c r="G132" s="197"/>
      <c r="H132" s="197" t="s">
        <v>576</v>
      </c>
      <c r="I132" s="197" t="s">
        <v>560</v>
      </c>
      <c r="J132" s="197">
        <v>20</v>
      </c>
      <c r="K132" s="241"/>
    </row>
    <row r="133" spans="2:11" customFormat="1" ht="15" customHeight="1">
      <c r="B133" s="238"/>
      <c r="C133" s="197" t="s">
        <v>563</v>
      </c>
      <c r="D133" s="197"/>
      <c r="E133" s="197"/>
      <c r="F133" s="218" t="s">
        <v>564</v>
      </c>
      <c r="G133" s="197"/>
      <c r="H133" s="197" t="s">
        <v>598</v>
      </c>
      <c r="I133" s="197" t="s">
        <v>560</v>
      </c>
      <c r="J133" s="197">
        <v>50</v>
      </c>
      <c r="K133" s="241"/>
    </row>
    <row r="134" spans="2:11" customFormat="1" ht="15" customHeight="1">
      <c r="B134" s="238"/>
      <c r="C134" s="197" t="s">
        <v>577</v>
      </c>
      <c r="D134" s="197"/>
      <c r="E134" s="197"/>
      <c r="F134" s="218" t="s">
        <v>564</v>
      </c>
      <c r="G134" s="197"/>
      <c r="H134" s="197" t="s">
        <v>598</v>
      </c>
      <c r="I134" s="197" t="s">
        <v>560</v>
      </c>
      <c r="J134" s="197">
        <v>50</v>
      </c>
      <c r="K134" s="241"/>
    </row>
    <row r="135" spans="2:11" customFormat="1" ht="15" customHeight="1">
      <c r="B135" s="238"/>
      <c r="C135" s="197" t="s">
        <v>583</v>
      </c>
      <c r="D135" s="197"/>
      <c r="E135" s="197"/>
      <c r="F135" s="218" t="s">
        <v>564</v>
      </c>
      <c r="G135" s="197"/>
      <c r="H135" s="197" t="s">
        <v>598</v>
      </c>
      <c r="I135" s="197" t="s">
        <v>560</v>
      </c>
      <c r="J135" s="197">
        <v>50</v>
      </c>
      <c r="K135" s="241"/>
    </row>
    <row r="136" spans="2:11" customFormat="1" ht="15" customHeight="1">
      <c r="B136" s="238"/>
      <c r="C136" s="197" t="s">
        <v>585</v>
      </c>
      <c r="D136" s="197"/>
      <c r="E136" s="197"/>
      <c r="F136" s="218" t="s">
        <v>564</v>
      </c>
      <c r="G136" s="197"/>
      <c r="H136" s="197" t="s">
        <v>598</v>
      </c>
      <c r="I136" s="197" t="s">
        <v>560</v>
      </c>
      <c r="J136" s="197">
        <v>50</v>
      </c>
      <c r="K136" s="241"/>
    </row>
    <row r="137" spans="2:11" customFormat="1" ht="15" customHeight="1">
      <c r="B137" s="238"/>
      <c r="C137" s="197" t="s">
        <v>586</v>
      </c>
      <c r="D137" s="197"/>
      <c r="E137" s="197"/>
      <c r="F137" s="218" t="s">
        <v>564</v>
      </c>
      <c r="G137" s="197"/>
      <c r="H137" s="197" t="s">
        <v>611</v>
      </c>
      <c r="I137" s="197" t="s">
        <v>560</v>
      </c>
      <c r="J137" s="197">
        <v>255</v>
      </c>
      <c r="K137" s="241"/>
    </row>
    <row r="138" spans="2:11" customFormat="1" ht="15" customHeight="1">
      <c r="B138" s="238"/>
      <c r="C138" s="197" t="s">
        <v>588</v>
      </c>
      <c r="D138" s="197"/>
      <c r="E138" s="197"/>
      <c r="F138" s="218" t="s">
        <v>558</v>
      </c>
      <c r="G138" s="197"/>
      <c r="H138" s="197" t="s">
        <v>612</v>
      </c>
      <c r="I138" s="197" t="s">
        <v>590</v>
      </c>
      <c r="J138" s="197"/>
      <c r="K138" s="241"/>
    </row>
    <row r="139" spans="2:11" customFormat="1" ht="15" customHeight="1">
      <c r="B139" s="238"/>
      <c r="C139" s="197" t="s">
        <v>591</v>
      </c>
      <c r="D139" s="197"/>
      <c r="E139" s="197"/>
      <c r="F139" s="218" t="s">
        <v>558</v>
      </c>
      <c r="G139" s="197"/>
      <c r="H139" s="197" t="s">
        <v>613</v>
      </c>
      <c r="I139" s="197" t="s">
        <v>593</v>
      </c>
      <c r="J139" s="197"/>
      <c r="K139" s="241"/>
    </row>
    <row r="140" spans="2:11" customFormat="1" ht="15" customHeight="1">
      <c r="B140" s="238"/>
      <c r="C140" s="197" t="s">
        <v>594</v>
      </c>
      <c r="D140" s="197"/>
      <c r="E140" s="197"/>
      <c r="F140" s="218" t="s">
        <v>558</v>
      </c>
      <c r="G140" s="197"/>
      <c r="H140" s="197" t="s">
        <v>594</v>
      </c>
      <c r="I140" s="197" t="s">
        <v>593</v>
      </c>
      <c r="J140" s="197"/>
      <c r="K140" s="241"/>
    </row>
    <row r="141" spans="2:11" customFormat="1" ht="15" customHeight="1">
      <c r="B141" s="238"/>
      <c r="C141" s="197" t="s">
        <v>48</v>
      </c>
      <c r="D141" s="197"/>
      <c r="E141" s="197"/>
      <c r="F141" s="218" t="s">
        <v>558</v>
      </c>
      <c r="G141" s="197"/>
      <c r="H141" s="197" t="s">
        <v>614</v>
      </c>
      <c r="I141" s="197" t="s">
        <v>593</v>
      </c>
      <c r="J141" s="197"/>
      <c r="K141" s="241"/>
    </row>
    <row r="142" spans="2:11" customFormat="1" ht="15" customHeight="1">
      <c r="B142" s="238"/>
      <c r="C142" s="197" t="s">
        <v>615</v>
      </c>
      <c r="D142" s="197"/>
      <c r="E142" s="197"/>
      <c r="F142" s="218" t="s">
        <v>558</v>
      </c>
      <c r="G142" s="197"/>
      <c r="H142" s="197" t="s">
        <v>616</v>
      </c>
      <c r="I142" s="197" t="s">
        <v>593</v>
      </c>
      <c r="J142" s="197"/>
      <c r="K142" s="241"/>
    </row>
    <row r="143" spans="2:1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customFormat="1" ht="18.75" customHeight="1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2:11" customFormat="1" ht="7.5" customHeight="1">
      <c r="B146" s="205"/>
      <c r="C146" s="206"/>
      <c r="D146" s="206"/>
      <c r="E146" s="206"/>
      <c r="F146" s="206"/>
      <c r="G146" s="206"/>
      <c r="H146" s="206"/>
      <c r="I146" s="206"/>
      <c r="J146" s="206"/>
      <c r="K146" s="207"/>
    </row>
    <row r="147" spans="2:11" customFormat="1" ht="45" customHeight="1">
      <c r="B147" s="208"/>
      <c r="C147" s="305" t="s">
        <v>617</v>
      </c>
      <c r="D147" s="305"/>
      <c r="E147" s="305"/>
      <c r="F147" s="305"/>
      <c r="G147" s="305"/>
      <c r="H147" s="305"/>
      <c r="I147" s="305"/>
      <c r="J147" s="305"/>
      <c r="K147" s="209"/>
    </row>
    <row r="148" spans="2:11" customFormat="1" ht="17.25" customHeight="1">
      <c r="B148" s="208"/>
      <c r="C148" s="210" t="s">
        <v>552</v>
      </c>
      <c r="D148" s="210"/>
      <c r="E148" s="210"/>
      <c r="F148" s="210" t="s">
        <v>553</v>
      </c>
      <c r="G148" s="211"/>
      <c r="H148" s="210" t="s">
        <v>64</v>
      </c>
      <c r="I148" s="210" t="s">
        <v>67</v>
      </c>
      <c r="J148" s="210" t="s">
        <v>554</v>
      </c>
      <c r="K148" s="209"/>
    </row>
    <row r="149" spans="2:11" customFormat="1" ht="17.25" customHeight="1">
      <c r="B149" s="208"/>
      <c r="C149" s="212" t="s">
        <v>555</v>
      </c>
      <c r="D149" s="212"/>
      <c r="E149" s="212"/>
      <c r="F149" s="213" t="s">
        <v>556</v>
      </c>
      <c r="G149" s="214"/>
      <c r="H149" s="212"/>
      <c r="I149" s="212"/>
      <c r="J149" s="212" t="s">
        <v>557</v>
      </c>
      <c r="K149" s="209"/>
    </row>
    <row r="150" spans="2:11" customFormat="1" ht="5.25" customHeight="1">
      <c r="B150" s="220"/>
      <c r="C150" s="215"/>
      <c r="D150" s="215"/>
      <c r="E150" s="215"/>
      <c r="F150" s="215"/>
      <c r="G150" s="216"/>
      <c r="H150" s="215"/>
      <c r="I150" s="215"/>
      <c r="J150" s="215"/>
      <c r="K150" s="241"/>
    </row>
    <row r="151" spans="2:11" customFormat="1" ht="15" customHeight="1">
      <c r="B151" s="220"/>
      <c r="C151" s="245" t="s">
        <v>561</v>
      </c>
      <c r="D151" s="197"/>
      <c r="E151" s="197"/>
      <c r="F151" s="246" t="s">
        <v>558</v>
      </c>
      <c r="G151" s="197"/>
      <c r="H151" s="245" t="s">
        <v>598</v>
      </c>
      <c r="I151" s="245" t="s">
        <v>560</v>
      </c>
      <c r="J151" s="245">
        <v>120</v>
      </c>
      <c r="K151" s="241"/>
    </row>
    <row r="152" spans="2:11" customFormat="1" ht="15" customHeight="1">
      <c r="B152" s="220"/>
      <c r="C152" s="245" t="s">
        <v>607</v>
      </c>
      <c r="D152" s="197"/>
      <c r="E152" s="197"/>
      <c r="F152" s="246" t="s">
        <v>558</v>
      </c>
      <c r="G152" s="197"/>
      <c r="H152" s="245" t="s">
        <v>618</v>
      </c>
      <c r="I152" s="245" t="s">
        <v>560</v>
      </c>
      <c r="J152" s="245" t="s">
        <v>609</v>
      </c>
      <c r="K152" s="241"/>
    </row>
    <row r="153" spans="2:11" customFormat="1" ht="15" customHeight="1">
      <c r="B153" s="220"/>
      <c r="C153" s="245" t="s">
        <v>506</v>
      </c>
      <c r="D153" s="197"/>
      <c r="E153" s="197"/>
      <c r="F153" s="246" t="s">
        <v>558</v>
      </c>
      <c r="G153" s="197"/>
      <c r="H153" s="245" t="s">
        <v>619</v>
      </c>
      <c r="I153" s="245" t="s">
        <v>560</v>
      </c>
      <c r="J153" s="245" t="s">
        <v>609</v>
      </c>
      <c r="K153" s="241"/>
    </row>
    <row r="154" spans="2:11" customFormat="1" ht="15" customHeight="1">
      <c r="B154" s="220"/>
      <c r="C154" s="245" t="s">
        <v>563</v>
      </c>
      <c r="D154" s="197"/>
      <c r="E154" s="197"/>
      <c r="F154" s="246" t="s">
        <v>564</v>
      </c>
      <c r="G154" s="197"/>
      <c r="H154" s="245" t="s">
        <v>598</v>
      </c>
      <c r="I154" s="245" t="s">
        <v>560</v>
      </c>
      <c r="J154" s="245">
        <v>50</v>
      </c>
      <c r="K154" s="241"/>
    </row>
    <row r="155" spans="2:11" customFormat="1" ht="15" customHeight="1">
      <c r="B155" s="220"/>
      <c r="C155" s="245" t="s">
        <v>566</v>
      </c>
      <c r="D155" s="197"/>
      <c r="E155" s="197"/>
      <c r="F155" s="246" t="s">
        <v>558</v>
      </c>
      <c r="G155" s="197"/>
      <c r="H155" s="245" t="s">
        <v>598</v>
      </c>
      <c r="I155" s="245" t="s">
        <v>568</v>
      </c>
      <c r="J155" s="245"/>
      <c r="K155" s="241"/>
    </row>
    <row r="156" spans="2:11" customFormat="1" ht="15" customHeight="1">
      <c r="B156" s="220"/>
      <c r="C156" s="245" t="s">
        <v>577</v>
      </c>
      <c r="D156" s="197"/>
      <c r="E156" s="197"/>
      <c r="F156" s="246" t="s">
        <v>564</v>
      </c>
      <c r="G156" s="197"/>
      <c r="H156" s="245" t="s">
        <v>598</v>
      </c>
      <c r="I156" s="245" t="s">
        <v>560</v>
      </c>
      <c r="J156" s="245">
        <v>50</v>
      </c>
      <c r="K156" s="241"/>
    </row>
    <row r="157" spans="2:11" customFormat="1" ht="15" customHeight="1">
      <c r="B157" s="220"/>
      <c r="C157" s="245" t="s">
        <v>585</v>
      </c>
      <c r="D157" s="197"/>
      <c r="E157" s="197"/>
      <c r="F157" s="246" t="s">
        <v>564</v>
      </c>
      <c r="G157" s="197"/>
      <c r="H157" s="245" t="s">
        <v>598</v>
      </c>
      <c r="I157" s="245" t="s">
        <v>560</v>
      </c>
      <c r="J157" s="245">
        <v>50</v>
      </c>
      <c r="K157" s="241"/>
    </row>
    <row r="158" spans="2:11" customFormat="1" ht="15" customHeight="1">
      <c r="B158" s="220"/>
      <c r="C158" s="245" t="s">
        <v>583</v>
      </c>
      <c r="D158" s="197"/>
      <c r="E158" s="197"/>
      <c r="F158" s="246" t="s">
        <v>564</v>
      </c>
      <c r="G158" s="197"/>
      <c r="H158" s="245" t="s">
        <v>598</v>
      </c>
      <c r="I158" s="245" t="s">
        <v>560</v>
      </c>
      <c r="J158" s="245">
        <v>50</v>
      </c>
      <c r="K158" s="241"/>
    </row>
    <row r="159" spans="2:11" customFormat="1" ht="15" customHeight="1">
      <c r="B159" s="220"/>
      <c r="C159" s="245" t="s">
        <v>113</v>
      </c>
      <c r="D159" s="197"/>
      <c r="E159" s="197"/>
      <c r="F159" s="246" t="s">
        <v>558</v>
      </c>
      <c r="G159" s="197"/>
      <c r="H159" s="245" t="s">
        <v>620</v>
      </c>
      <c r="I159" s="245" t="s">
        <v>560</v>
      </c>
      <c r="J159" s="245" t="s">
        <v>621</v>
      </c>
      <c r="K159" s="241"/>
    </row>
    <row r="160" spans="2:11" customFormat="1" ht="15" customHeight="1">
      <c r="B160" s="220"/>
      <c r="C160" s="245" t="s">
        <v>622</v>
      </c>
      <c r="D160" s="197"/>
      <c r="E160" s="197"/>
      <c r="F160" s="246" t="s">
        <v>558</v>
      </c>
      <c r="G160" s="197"/>
      <c r="H160" s="245" t="s">
        <v>623</v>
      </c>
      <c r="I160" s="245" t="s">
        <v>593</v>
      </c>
      <c r="J160" s="245"/>
      <c r="K160" s="241"/>
    </row>
    <row r="161" spans="2:1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customFormat="1" ht="18.75" customHeight="1"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2:11" customFormat="1" ht="7.5" customHeight="1">
      <c r="B164" s="186"/>
      <c r="C164" s="187"/>
      <c r="D164" s="187"/>
      <c r="E164" s="187"/>
      <c r="F164" s="187"/>
      <c r="G164" s="187"/>
      <c r="H164" s="187"/>
      <c r="I164" s="187"/>
      <c r="J164" s="187"/>
      <c r="K164" s="188"/>
    </row>
    <row r="165" spans="2:11" customFormat="1" ht="45" customHeight="1">
      <c r="B165" s="189"/>
      <c r="C165" s="306" t="s">
        <v>624</v>
      </c>
      <c r="D165" s="306"/>
      <c r="E165" s="306"/>
      <c r="F165" s="306"/>
      <c r="G165" s="306"/>
      <c r="H165" s="306"/>
      <c r="I165" s="306"/>
      <c r="J165" s="306"/>
      <c r="K165" s="190"/>
    </row>
    <row r="166" spans="2:11" customFormat="1" ht="17.25" customHeight="1">
      <c r="B166" s="189"/>
      <c r="C166" s="210" t="s">
        <v>552</v>
      </c>
      <c r="D166" s="210"/>
      <c r="E166" s="210"/>
      <c r="F166" s="210" t="s">
        <v>553</v>
      </c>
      <c r="G166" s="250"/>
      <c r="H166" s="251" t="s">
        <v>64</v>
      </c>
      <c r="I166" s="251" t="s">
        <v>67</v>
      </c>
      <c r="J166" s="210" t="s">
        <v>554</v>
      </c>
      <c r="K166" s="190"/>
    </row>
    <row r="167" spans="2:11" customFormat="1" ht="17.25" customHeight="1">
      <c r="B167" s="191"/>
      <c r="C167" s="212" t="s">
        <v>555</v>
      </c>
      <c r="D167" s="212"/>
      <c r="E167" s="212"/>
      <c r="F167" s="213" t="s">
        <v>556</v>
      </c>
      <c r="G167" s="252"/>
      <c r="H167" s="253"/>
      <c r="I167" s="253"/>
      <c r="J167" s="212" t="s">
        <v>557</v>
      </c>
      <c r="K167" s="192"/>
    </row>
    <row r="168" spans="2:11" customFormat="1" ht="5.25" customHeight="1">
      <c r="B168" s="220"/>
      <c r="C168" s="215"/>
      <c r="D168" s="215"/>
      <c r="E168" s="215"/>
      <c r="F168" s="215"/>
      <c r="G168" s="216"/>
      <c r="H168" s="215"/>
      <c r="I168" s="215"/>
      <c r="J168" s="215"/>
      <c r="K168" s="241"/>
    </row>
    <row r="169" spans="2:11" customFormat="1" ht="15" customHeight="1">
      <c r="B169" s="220"/>
      <c r="C169" s="197" t="s">
        <v>561</v>
      </c>
      <c r="D169" s="197"/>
      <c r="E169" s="197"/>
      <c r="F169" s="218" t="s">
        <v>558</v>
      </c>
      <c r="G169" s="197"/>
      <c r="H169" s="197" t="s">
        <v>598</v>
      </c>
      <c r="I169" s="197" t="s">
        <v>560</v>
      </c>
      <c r="J169" s="197">
        <v>120</v>
      </c>
      <c r="K169" s="241"/>
    </row>
    <row r="170" spans="2:11" customFormat="1" ht="15" customHeight="1">
      <c r="B170" s="220"/>
      <c r="C170" s="197" t="s">
        <v>607</v>
      </c>
      <c r="D170" s="197"/>
      <c r="E170" s="197"/>
      <c r="F170" s="218" t="s">
        <v>558</v>
      </c>
      <c r="G170" s="197"/>
      <c r="H170" s="197" t="s">
        <v>608</v>
      </c>
      <c r="I170" s="197" t="s">
        <v>560</v>
      </c>
      <c r="J170" s="197" t="s">
        <v>609</v>
      </c>
      <c r="K170" s="241"/>
    </row>
    <row r="171" spans="2:11" customFormat="1" ht="15" customHeight="1">
      <c r="B171" s="220"/>
      <c r="C171" s="197" t="s">
        <v>506</v>
      </c>
      <c r="D171" s="197"/>
      <c r="E171" s="197"/>
      <c r="F171" s="218" t="s">
        <v>558</v>
      </c>
      <c r="G171" s="197"/>
      <c r="H171" s="197" t="s">
        <v>625</v>
      </c>
      <c r="I171" s="197" t="s">
        <v>560</v>
      </c>
      <c r="J171" s="197" t="s">
        <v>609</v>
      </c>
      <c r="K171" s="241"/>
    </row>
    <row r="172" spans="2:11" customFormat="1" ht="15" customHeight="1">
      <c r="B172" s="220"/>
      <c r="C172" s="197" t="s">
        <v>563</v>
      </c>
      <c r="D172" s="197"/>
      <c r="E172" s="197"/>
      <c r="F172" s="218" t="s">
        <v>564</v>
      </c>
      <c r="G172" s="197"/>
      <c r="H172" s="197" t="s">
        <v>625</v>
      </c>
      <c r="I172" s="197" t="s">
        <v>560</v>
      </c>
      <c r="J172" s="197">
        <v>50</v>
      </c>
      <c r="K172" s="241"/>
    </row>
    <row r="173" spans="2:11" customFormat="1" ht="15" customHeight="1">
      <c r="B173" s="220"/>
      <c r="C173" s="197" t="s">
        <v>566</v>
      </c>
      <c r="D173" s="197"/>
      <c r="E173" s="197"/>
      <c r="F173" s="218" t="s">
        <v>558</v>
      </c>
      <c r="G173" s="197"/>
      <c r="H173" s="197" t="s">
        <v>625</v>
      </c>
      <c r="I173" s="197" t="s">
        <v>568</v>
      </c>
      <c r="J173" s="197"/>
      <c r="K173" s="241"/>
    </row>
    <row r="174" spans="2:11" customFormat="1" ht="15" customHeight="1">
      <c r="B174" s="220"/>
      <c r="C174" s="197" t="s">
        <v>577</v>
      </c>
      <c r="D174" s="197"/>
      <c r="E174" s="197"/>
      <c r="F174" s="218" t="s">
        <v>564</v>
      </c>
      <c r="G174" s="197"/>
      <c r="H174" s="197" t="s">
        <v>625</v>
      </c>
      <c r="I174" s="197" t="s">
        <v>560</v>
      </c>
      <c r="J174" s="197">
        <v>50</v>
      </c>
      <c r="K174" s="241"/>
    </row>
    <row r="175" spans="2:11" customFormat="1" ht="15" customHeight="1">
      <c r="B175" s="220"/>
      <c r="C175" s="197" t="s">
        <v>585</v>
      </c>
      <c r="D175" s="197"/>
      <c r="E175" s="197"/>
      <c r="F175" s="218" t="s">
        <v>564</v>
      </c>
      <c r="G175" s="197"/>
      <c r="H175" s="197" t="s">
        <v>625</v>
      </c>
      <c r="I175" s="197" t="s">
        <v>560</v>
      </c>
      <c r="J175" s="197">
        <v>50</v>
      </c>
      <c r="K175" s="241"/>
    </row>
    <row r="176" spans="2:11" customFormat="1" ht="15" customHeight="1">
      <c r="B176" s="220"/>
      <c r="C176" s="197" t="s">
        <v>583</v>
      </c>
      <c r="D176" s="197"/>
      <c r="E176" s="197"/>
      <c r="F176" s="218" t="s">
        <v>564</v>
      </c>
      <c r="G176" s="197"/>
      <c r="H176" s="197" t="s">
        <v>625</v>
      </c>
      <c r="I176" s="197" t="s">
        <v>560</v>
      </c>
      <c r="J176" s="197">
        <v>50</v>
      </c>
      <c r="K176" s="241"/>
    </row>
    <row r="177" spans="2:11" customFormat="1" ht="15" customHeight="1">
      <c r="B177" s="220"/>
      <c r="C177" s="197" t="s">
        <v>138</v>
      </c>
      <c r="D177" s="197"/>
      <c r="E177" s="197"/>
      <c r="F177" s="218" t="s">
        <v>558</v>
      </c>
      <c r="G177" s="197"/>
      <c r="H177" s="197" t="s">
        <v>626</v>
      </c>
      <c r="I177" s="197" t="s">
        <v>627</v>
      </c>
      <c r="J177" s="197"/>
      <c r="K177" s="241"/>
    </row>
    <row r="178" spans="2:11" customFormat="1" ht="15" customHeight="1">
      <c r="B178" s="220"/>
      <c r="C178" s="197" t="s">
        <v>67</v>
      </c>
      <c r="D178" s="197"/>
      <c r="E178" s="197"/>
      <c r="F178" s="218" t="s">
        <v>558</v>
      </c>
      <c r="G178" s="197"/>
      <c r="H178" s="197" t="s">
        <v>628</v>
      </c>
      <c r="I178" s="197" t="s">
        <v>629</v>
      </c>
      <c r="J178" s="197">
        <v>1</v>
      </c>
      <c r="K178" s="241"/>
    </row>
    <row r="179" spans="2:11" customFormat="1" ht="15" customHeight="1">
      <c r="B179" s="220"/>
      <c r="C179" s="197" t="s">
        <v>63</v>
      </c>
      <c r="D179" s="197"/>
      <c r="E179" s="197"/>
      <c r="F179" s="218" t="s">
        <v>558</v>
      </c>
      <c r="G179" s="197"/>
      <c r="H179" s="197" t="s">
        <v>630</v>
      </c>
      <c r="I179" s="197" t="s">
        <v>560</v>
      </c>
      <c r="J179" s="197">
        <v>20</v>
      </c>
      <c r="K179" s="241"/>
    </row>
    <row r="180" spans="2:11" customFormat="1" ht="15" customHeight="1">
      <c r="B180" s="220"/>
      <c r="C180" s="197" t="s">
        <v>64</v>
      </c>
      <c r="D180" s="197"/>
      <c r="E180" s="197"/>
      <c r="F180" s="218" t="s">
        <v>558</v>
      </c>
      <c r="G180" s="197"/>
      <c r="H180" s="197" t="s">
        <v>631</v>
      </c>
      <c r="I180" s="197" t="s">
        <v>560</v>
      </c>
      <c r="J180" s="197">
        <v>255</v>
      </c>
      <c r="K180" s="241"/>
    </row>
    <row r="181" spans="2:11" customFormat="1" ht="15" customHeight="1">
      <c r="B181" s="220"/>
      <c r="C181" s="197" t="s">
        <v>139</v>
      </c>
      <c r="D181" s="197"/>
      <c r="E181" s="197"/>
      <c r="F181" s="218" t="s">
        <v>558</v>
      </c>
      <c r="G181" s="197"/>
      <c r="H181" s="197" t="s">
        <v>522</v>
      </c>
      <c r="I181" s="197" t="s">
        <v>560</v>
      </c>
      <c r="J181" s="197">
        <v>10</v>
      </c>
      <c r="K181" s="241"/>
    </row>
    <row r="182" spans="2:11" customFormat="1" ht="15" customHeight="1">
      <c r="B182" s="220"/>
      <c r="C182" s="197" t="s">
        <v>140</v>
      </c>
      <c r="D182" s="197"/>
      <c r="E182" s="197"/>
      <c r="F182" s="218" t="s">
        <v>558</v>
      </c>
      <c r="G182" s="197"/>
      <c r="H182" s="197" t="s">
        <v>632</v>
      </c>
      <c r="I182" s="197" t="s">
        <v>593</v>
      </c>
      <c r="J182" s="197"/>
      <c r="K182" s="241"/>
    </row>
    <row r="183" spans="2:11" customFormat="1" ht="15" customHeight="1">
      <c r="B183" s="220"/>
      <c r="C183" s="197" t="s">
        <v>633</v>
      </c>
      <c r="D183" s="197"/>
      <c r="E183" s="197"/>
      <c r="F183" s="218" t="s">
        <v>558</v>
      </c>
      <c r="G183" s="197"/>
      <c r="H183" s="197" t="s">
        <v>634</v>
      </c>
      <c r="I183" s="197" t="s">
        <v>593</v>
      </c>
      <c r="J183" s="197"/>
      <c r="K183" s="241"/>
    </row>
    <row r="184" spans="2:11" customFormat="1" ht="15" customHeight="1">
      <c r="B184" s="220"/>
      <c r="C184" s="197" t="s">
        <v>622</v>
      </c>
      <c r="D184" s="197"/>
      <c r="E184" s="197"/>
      <c r="F184" s="218" t="s">
        <v>558</v>
      </c>
      <c r="G184" s="197"/>
      <c r="H184" s="197" t="s">
        <v>635</v>
      </c>
      <c r="I184" s="197" t="s">
        <v>593</v>
      </c>
      <c r="J184" s="197"/>
      <c r="K184" s="241"/>
    </row>
    <row r="185" spans="2:11" customFormat="1" ht="15" customHeight="1">
      <c r="B185" s="220"/>
      <c r="C185" s="197" t="s">
        <v>142</v>
      </c>
      <c r="D185" s="197"/>
      <c r="E185" s="197"/>
      <c r="F185" s="218" t="s">
        <v>564</v>
      </c>
      <c r="G185" s="197"/>
      <c r="H185" s="197" t="s">
        <v>636</v>
      </c>
      <c r="I185" s="197" t="s">
        <v>560</v>
      </c>
      <c r="J185" s="197">
        <v>50</v>
      </c>
      <c r="K185" s="241"/>
    </row>
    <row r="186" spans="2:11" customFormat="1" ht="15" customHeight="1">
      <c r="B186" s="220"/>
      <c r="C186" s="197" t="s">
        <v>637</v>
      </c>
      <c r="D186" s="197"/>
      <c r="E186" s="197"/>
      <c r="F186" s="218" t="s">
        <v>564</v>
      </c>
      <c r="G186" s="197"/>
      <c r="H186" s="197" t="s">
        <v>638</v>
      </c>
      <c r="I186" s="197" t="s">
        <v>639</v>
      </c>
      <c r="J186" s="197"/>
      <c r="K186" s="241"/>
    </row>
    <row r="187" spans="2:11" customFormat="1" ht="15" customHeight="1">
      <c r="B187" s="220"/>
      <c r="C187" s="197" t="s">
        <v>640</v>
      </c>
      <c r="D187" s="197"/>
      <c r="E187" s="197"/>
      <c r="F187" s="218" t="s">
        <v>564</v>
      </c>
      <c r="G187" s="197"/>
      <c r="H187" s="197" t="s">
        <v>641</v>
      </c>
      <c r="I187" s="197" t="s">
        <v>639</v>
      </c>
      <c r="J187" s="197"/>
      <c r="K187" s="241"/>
    </row>
    <row r="188" spans="2:11" customFormat="1" ht="15" customHeight="1">
      <c r="B188" s="220"/>
      <c r="C188" s="197" t="s">
        <v>642</v>
      </c>
      <c r="D188" s="197"/>
      <c r="E188" s="197"/>
      <c r="F188" s="218" t="s">
        <v>564</v>
      </c>
      <c r="G188" s="197"/>
      <c r="H188" s="197" t="s">
        <v>643</v>
      </c>
      <c r="I188" s="197" t="s">
        <v>639</v>
      </c>
      <c r="J188" s="197"/>
      <c r="K188" s="241"/>
    </row>
    <row r="189" spans="2:11" customFormat="1" ht="15" customHeight="1">
      <c r="B189" s="220"/>
      <c r="C189" s="254" t="s">
        <v>644</v>
      </c>
      <c r="D189" s="197"/>
      <c r="E189" s="197"/>
      <c r="F189" s="218" t="s">
        <v>564</v>
      </c>
      <c r="G189" s="197"/>
      <c r="H189" s="197" t="s">
        <v>645</v>
      </c>
      <c r="I189" s="197" t="s">
        <v>646</v>
      </c>
      <c r="J189" s="255" t="s">
        <v>647</v>
      </c>
      <c r="K189" s="241"/>
    </row>
    <row r="190" spans="2:11" customFormat="1" ht="15" customHeight="1">
      <c r="B190" s="220"/>
      <c r="C190" s="254" t="s">
        <v>52</v>
      </c>
      <c r="D190" s="197"/>
      <c r="E190" s="197"/>
      <c r="F190" s="218" t="s">
        <v>558</v>
      </c>
      <c r="G190" s="197"/>
      <c r="H190" s="194" t="s">
        <v>648</v>
      </c>
      <c r="I190" s="197" t="s">
        <v>649</v>
      </c>
      <c r="J190" s="197"/>
      <c r="K190" s="241"/>
    </row>
    <row r="191" spans="2:11" customFormat="1" ht="15" customHeight="1">
      <c r="B191" s="220"/>
      <c r="C191" s="254" t="s">
        <v>650</v>
      </c>
      <c r="D191" s="197"/>
      <c r="E191" s="197"/>
      <c r="F191" s="218" t="s">
        <v>558</v>
      </c>
      <c r="G191" s="197"/>
      <c r="H191" s="197" t="s">
        <v>651</v>
      </c>
      <c r="I191" s="197" t="s">
        <v>593</v>
      </c>
      <c r="J191" s="197"/>
      <c r="K191" s="241"/>
    </row>
    <row r="192" spans="2:11" customFormat="1" ht="15" customHeight="1">
      <c r="B192" s="220"/>
      <c r="C192" s="254" t="s">
        <v>652</v>
      </c>
      <c r="D192" s="197"/>
      <c r="E192" s="197"/>
      <c r="F192" s="218" t="s">
        <v>558</v>
      </c>
      <c r="G192" s="197"/>
      <c r="H192" s="197" t="s">
        <v>653</v>
      </c>
      <c r="I192" s="197" t="s">
        <v>593</v>
      </c>
      <c r="J192" s="197"/>
      <c r="K192" s="241"/>
    </row>
    <row r="193" spans="2:11" customFormat="1" ht="15" customHeight="1">
      <c r="B193" s="220"/>
      <c r="C193" s="254" t="s">
        <v>654</v>
      </c>
      <c r="D193" s="197"/>
      <c r="E193" s="197"/>
      <c r="F193" s="218" t="s">
        <v>564</v>
      </c>
      <c r="G193" s="197"/>
      <c r="H193" s="197" t="s">
        <v>655</v>
      </c>
      <c r="I193" s="197" t="s">
        <v>593</v>
      </c>
      <c r="J193" s="197"/>
      <c r="K193" s="241"/>
    </row>
    <row r="194" spans="2:11" customFormat="1" ht="15" customHeight="1">
      <c r="B194" s="247"/>
      <c r="C194" s="256"/>
      <c r="D194" s="227"/>
      <c r="E194" s="227"/>
      <c r="F194" s="227"/>
      <c r="G194" s="227"/>
      <c r="H194" s="227"/>
      <c r="I194" s="227"/>
      <c r="J194" s="227"/>
      <c r="K194" s="248"/>
    </row>
    <row r="195" spans="2:11" customFormat="1" ht="18.75" customHeight="1">
      <c r="B195" s="229"/>
      <c r="C195" s="239"/>
      <c r="D195" s="239"/>
      <c r="E195" s="239"/>
      <c r="F195" s="249"/>
      <c r="G195" s="239"/>
      <c r="H195" s="239"/>
      <c r="I195" s="239"/>
      <c r="J195" s="239"/>
      <c r="K195" s="229"/>
    </row>
    <row r="196" spans="2:1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customFormat="1" ht="18.75" customHeight="1">
      <c r="B197" s="204"/>
      <c r="C197" s="204"/>
      <c r="D197" s="204"/>
      <c r="E197" s="204"/>
      <c r="F197" s="204"/>
      <c r="G197" s="204"/>
      <c r="H197" s="204"/>
      <c r="I197" s="204"/>
      <c r="J197" s="204"/>
      <c r="K197" s="204"/>
    </row>
    <row r="198" spans="2:11" customFormat="1" ht="13.5">
      <c r="B198" s="186"/>
      <c r="C198" s="187"/>
      <c r="D198" s="187"/>
      <c r="E198" s="187"/>
      <c r="F198" s="187"/>
      <c r="G198" s="187"/>
      <c r="H198" s="187"/>
      <c r="I198" s="187"/>
      <c r="J198" s="187"/>
      <c r="K198" s="188"/>
    </row>
    <row r="199" spans="2:11" customFormat="1" ht="21">
      <c r="B199" s="189"/>
      <c r="C199" s="306" t="s">
        <v>656</v>
      </c>
      <c r="D199" s="306"/>
      <c r="E199" s="306"/>
      <c r="F199" s="306"/>
      <c r="G199" s="306"/>
      <c r="H199" s="306"/>
      <c r="I199" s="306"/>
      <c r="J199" s="306"/>
      <c r="K199" s="190"/>
    </row>
    <row r="200" spans="2:11" customFormat="1" ht="25.5" customHeight="1">
      <c r="B200" s="189"/>
      <c r="C200" s="257" t="s">
        <v>657</v>
      </c>
      <c r="D200" s="257"/>
      <c r="E200" s="257"/>
      <c r="F200" s="257" t="s">
        <v>658</v>
      </c>
      <c r="G200" s="258"/>
      <c r="H200" s="307" t="s">
        <v>659</v>
      </c>
      <c r="I200" s="307"/>
      <c r="J200" s="307"/>
      <c r="K200" s="190"/>
    </row>
    <row r="201" spans="2:11" customFormat="1" ht="5.25" customHeight="1">
      <c r="B201" s="220"/>
      <c r="C201" s="215"/>
      <c r="D201" s="215"/>
      <c r="E201" s="215"/>
      <c r="F201" s="215"/>
      <c r="G201" s="239"/>
      <c r="H201" s="215"/>
      <c r="I201" s="215"/>
      <c r="J201" s="215"/>
      <c r="K201" s="241"/>
    </row>
    <row r="202" spans="2:11" customFormat="1" ht="15" customHeight="1">
      <c r="B202" s="220"/>
      <c r="C202" s="197" t="s">
        <v>649</v>
      </c>
      <c r="D202" s="197"/>
      <c r="E202" s="197"/>
      <c r="F202" s="218" t="s">
        <v>53</v>
      </c>
      <c r="G202" s="197"/>
      <c r="H202" s="308" t="s">
        <v>660</v>
      </c>
      <c r="I202" s="308"/>
      <c r="J202" s="308"/>
      <c r="K202" s="241"/>
    </row>
    <row r="203" spans="2:11" customFormat="1" ht="15" customHeight="1">
      <c r="B203" s="220"/>
      <c r="C203" s="197"/>
      <c r="D203" s="197"/>
      <c r="E203" s="197"/>
      <c r="F203" s="218" t="s">
        <v>54</v>
      </c>
      <c r="G203" s="197"/>
      <c r="H203" s="308" t="s">
        <v>661</v>
      </c>
      <c r="I203" s="308"/>
      <c r="J203" s="308"/>
      <c r="K203" s="241"/>
    </row>
    <row r="204" spans="2:11" customFormat="1" ht="15" customHeight="1">
      <c r="B204" s="220"/>
      <c r="C204" s="197"/>
      <c r="D204" s="197"/>
      <c r="E204" s="197"/>
      <c r="F204" s="218" t="s">
        <v>57</v>
      </c>
      <c r="G204" s="197"/>
      <c r="H204" s="308" t="s">
        <v>662</v>
      </c>
      <c r="I204" s="308"/>
      <c r="J204" s="308"/>
      <c r="K204" s="241"/>
    </row>
    <row r="205" spans="2:11" customFormat="1" ht="15" customHeight="1">
      <c r="B205" s="220"/>
      <c r="C205" s="197"/>
      <c r="D205" s="197"/>
      <c r="E205" s="197"/>
      <c r="F205" s="218" t="s">
        <v>55</v>
      </c>
      <c r="G205" s="197"/>
      <c r="H205" s="308" t="s">
        <v>663</v>
      </c>
      <c r="I205" s="308"/>
      <c r="J205" s="308"/>
      <c r="K205" s="241"/>
    </row>
    <row r="206" spans="2:11" customFormat="1" ht="15" customHeight="1">
      <c r="B206" s="220"/>
      <c r="C206" s="197"/>
      <c r="D206" s="197"/>
      <c r="E206" s="197"/>
      <c r="F206" s="218" t="s">
        <v>56</v>
      </c>
      <c r="G206" s="197"/>
      <c r="H206" s="308" t="s">
        <v>664</v>
      </c>
      <c r="I206" s="308"/>
      <c r="J206" s="308"/>
      <c r="K206" s="241"/>
    </row>
    <row r="207" spans="2:11" customFormat="1" ht="15" customHeight="1">
      <c r="B207" s="220"/>
      <c r="C207" s="197"/>
      <c r="D207" s="197"/>
      <c r="E207" s="197"/>
      <c r="F207" s="218"/>
      <c r="G207" s="197"/>
      <c r="H207" s="197"/>
      <c r="I207" s="197"/>
      <c r="J207" s="197"/>
      <c r="K207" s="241"/>
    </row>
    <row r="208" spans="2:11" customFormat="1" ht="15" customHeight="1">
      <c r="B208" s="220"/>
      <c r="C208" s="197" t="s">
        <v>605</v>
      </c>
      <c r="D208" s="197"/>
      <c r="E208" s="197"/>
      <c r="F208" s="218" t="s">
        <v>89</v>
      </c>
      <c r="G208" s="197"/>
      <c r="H208" s="308" t="s">
        <v>665</v>
      </c>
      <c r="I208" s="308"/>
      <c r="J208" s="308"/>
      <c r="K208" s="241"/>
    </row>
    <row r="209" spans="2:11" customFormat="1" ht="15" customHeight="1">
      <c r="B209" s="220"/>
      <c r="C209" s="197"/>
      <c r="D209" s="197"/>
      <c r="E209" s="197"/>
      <c r="F209" s="218" t="s">
        <v>500</v>
      </c>
      <c r="G209" s="197"/>
      <c r="H209" s="308" t="s">
        <v>501</v>
      </c>
      <c r="I209" s="308"/>
      <c r="J209" s="308"/>
      <c r="K209" s="241"/>
    </row>
    <row r="210" spans="2:11" customFormat="1" ht="15" customHeight="1">
      <c r="B210" s="220"/>
      <c r="C210" s="197"/>
      <c r="D210" s="197"/>
      <c r="E210" s="197"/>
      <c r="F210" s="218" t="s">
        <v>498</v>
      </c>
      <c r="G210" s="197"/>
      <c r="H210" s="308" t="s">
        <v>666</v>
      </c>
      <c r="I210" s="308"/>
      <c r="J210" s="308"/>
      <c r="K210" s="241"/>
    </row>
    <row r="211" spans="2:11" customFormat="1" ht="15" customHeight="1">
      <c r="B211" s="259"/>
      <c r="C211" s="197"/>
      <c r="D211" s="197"/>
      <c r="E211" s="197"/>
      <c r="F211" s="218" t="s">
        <v>502</v>
      </c>
      <c r="G211" s="254"/>
      <c r="H211" s="309" t="s">
        <v>503</v>
      </c>
      <c r="I211" s="309"/>
      <c r="J211" s="309"/>
      <c r="K211" s="260"/>
    </row>
    <row r="212" spans="2:11" customFormat="1" ht="15" customHeight="1">
      <c r="B212" s="259"/>
      <c r="C212" s="197"/>
      <c r="D212" s="197"/>
      <c r="E212" s="197"/>
      <c r="F212" s="218" t="s">
        <v>504</v>
      </c>
      <c r="G212" s="254"/>
      <c r="H212" s="309" t="s">
        <v>667</v>
      </c>
      <c r="I212" s="309"/>
      <c r="J212" s="309"/>
      <c r="K212" s="260"/>
    </row>
    <row r="213" spans="2:11" customFormat="1" ht="15" customHeight="1">
      <c r="B213" s="259"/>
      <c r="C213" s="197"/>
      <c r="D213" s="197"/>
      <c r="E213" s="197"/>
      <c r="F213" s="218"/>
      <c r="G213" s="254"/>
      <c r="H213" s="245"/>
      <c r="I213" s="245"/>
      <c r="J213" s="245"/>
      <c r="K213" s="260"/>
    </row>
    <row r="214" spans="2:11" customFormat="1" ht="15" customHeight="1">
      <c r="B214" s="259"/>
      <c r="C214" s="197" t="s">
        <v>629</v>
      </c>
      <c r="D214" s="197"/>
      <c r="E214" s="197"/>
      <c r="F214" s="218">
        <v>1</v>
      </c>
      <c r="G214" s="254"/>
      <c r="H214" s="309" t="s">
        <v>668</v>
      </c>
      <c r="I214" s="309"/>
      <c r="J214" s="309"/>
      <c r="K214" s="260"/>
    </row>
    <row r="215" spans="2:11" customFormat="1" ht="15" customHeight="1">
      <c r="B215" s="259"/>
      <c r="C215" s="197"/>
      <c r="D215" s="197"/>
      <c r="E215" s="197"/>
      <c r="F215" s="218">
        <v>2</v>
      </c>
      <c r="G215" s="254"/>
      <c r="H215" s="309" t="s">
        <v>669</v>
      </c>
      <c r="I215" s="309"/>
      <c r="J215" s="309"/>
      <c r="K215" s="260"/>
    </row>
    <row r="216" spans="2:11" customFormat="1" ht="15" customHeight="1">
      <c r="B216" s="259"/>
      <c r="C216" s="197"/>
      <c r="D216" s="197"/>
      <c r="E216" s="197"/>
      <c r="F216" s="218">
        <v>3</v>
      </c>
      <c r="G216" s="254"/>
      <c r="H216" s="309" t="s">
        <v>670</v>
      </c>
      <c r="I216" s="309"/>
      <c r="J216" s="309"/>
      <c r="K216" s="260"/>
    </row>
    <row r="217" spans="2:11" customFormat="1" ht="15" customHeight="1">
      <c r="B217" s="259"/>
      <c r="C217" s="197"/>
      <c r="D217" s="197"/>
      <c r="E217" s="197"/>
      <c r="F217" s="218">
        <v>4</v>
      </c>
      <c r="G217" s="254"/>
      <c r="H217" s="309" t="s">
        <v>671</v>
      </c>
      <c r="I217" s="309"/>
      <c r="J217" s="309"/>
      <c r="K217" s="260"/>
    </row>
    <row r="218" spans="2:11" customFormat="1" ht="12.75" customHeight="1">
      <c r="B218" s="261"/>
      <c r="C218" s="262"/>
      <c r="D218" s="262"/>
      <c r="E218" s="262"/>
      <c r="F218" s="262"/>
      <c r="G218" s="262"/>
      <c r="H218" s="262"/>
      <c r="I218" s="262"/>
      <c r="J218" s="262"/>
      <c r="K218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D1.01.100 - Architektonic...</vt:lpstr>
      <vt:lpstr>Seznam figur</vt:lpstr>
      <vt:lpstr>Pokyny pro vyplnění</vt:lpstr>
      <vt:lpstr>'D1.01.100 - Architektonic...'!Názvy_tisku</vt:lpstr>
      <vt:lpstr>'Rekapitulace stavby'!Názvy_tisku</vt:lpstr>
      <vt:lpstr>'Seznam figur'!Názvy_tisku</vt:lpstr>
      <vt:lpstr>'D1.01.100 - Architektonic...'!Oblast_tisku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cp:lastPrinted>2023-10-25T09:39:23Z</cp:lastPrinted>
  <dcterms:created xsi:type="dcterms:W3CDTF">2023-10-25T09:36:56Z</dcterms:created>
  <dcterms:modified xsi:type="dcterms:W3CDTF">2023-10-25T09:39:33Z</dcterms:modified>
</cp:coreProperties>
</file>