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3\Kanalizace_Hermanice\Podklad_pro_poptavkove_rizeni_Finalni_verze\"/>
    </mc:Choice>
  </mc:AlternateContent>
  <bookViews>
    <workbookView xWindow="0" yWindow="0" windowWidth="28560" windowHeight="12150"/>
  </bookViews>
  <sheets>
    <sheet name="Rekapitulace stavby" sheetId="1" r:id="rId1"/>
    <sheet name="1 - Přepojení přípojky sp..." sheetId="2" r:id="rId2"/>
  </sheets>
  <definedNames>
    <definedName name="_xlnm._FilterDatabase" localSheetId="1" hidden="1">'1 - Přepojení přípojky sp...'!$C$121:$K$162</definedName>
    <definedName name="_xlnm.Print_Titles" localSheetId="1">'1 - Přepojení přípojky sp...'!$121:$121</definedName>
    <definedName name="_xlnm.Print_Titles" localSheetId="0">'Rekapitulace stavby'!$92:$92</definedName>
    <definedName name="_xlnm.Print_Area" localSheetId="1">'1 - Přepojení přípojky sp...'!$C$4:$J$76,'1 - Přepojení přípojky sp...'!$C$82:$J$105,'1 - Přepojení přípojky sp...'!$C$111:$J$162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62" i="2"/>
  <c r="BH162" i="2"/>
  <c r="BG162" i="2"/>
  <c r="BF162" i="2"/>
  <c r="T162" i="2"/>
  <c r="T161" i="2" s="1"/>
  <c r="R162" i="2"/>
  <c r="R161" i="2" s="1"/>
  <c r="P162" i="2"/>
  <c r="P161" i="2" s="1"/>
  <c r="BI160" i="2"/>
  <c r="BH160" i="2"/>
  <c r="BG160" i="2"/>
  <c r="BF160" i="2"/>
  <c r="T160" i="2"/>
  <c r="T159" i="2" s="1"/>
  <c r="T158" i="2" s="1"/>
  <c r="R160" i="2"/>
  <c r="R159" i="2"/>
  <c r="R158" i="2" s="1"/>
  <c r="P160" i="2"/>
  <c r="P159" i="2" s="1"/>
  <c r="BI157" i="2"/>
  <c r="BH157" i="2"/>
  <c r="BG157" i="2"/>
  <c r="BF157" i="2"/>
  <c r="T157" i="2"/>
  <c r="T156" i="2"/>
  <c r="R157" i="2"/>
  <c r="R156" i="2"/>
  <c r="P157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T138" i="2" s="1"/>
  <c r="R139" i="2"/>
  <c r="R138" i="2" s="1"/>
  <c r="P139" i="2"/>
  <c r="P138" i="2" s="1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F118" i="2"/>
  <c r="F116" i="2"/>
  <c r="E114" i="2"/>
  <c r="F89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119" i="2" s="1"/>
  <c r="J15" i="2"/>
  <c r="J10" i="2"/>
  <c r="J116" i="2" s="1"/>
  <c r="L90" i="1"/>
  <c r="AM90" i="1"/>
  <c r="AM89" i="1"/>
  <c r="L89" i="1"/>
  <c r="AM87" i="1"/>
  <c r="L87" i="1"/>
  <c r="L85" i="1"/>
  <c r="L84" i="1"/>
  <c r="J162" i="2"/>
  <c r="J152" i="2"/>
  <c r="BK126" i="2"/>
  <c r="BK157" i="2"/>
  <c r="J150" i="2"/>
  <c r="J146" i="2"/>
  <c r="J141" i="2"/>
  <c r="J131" i="2"/>
  <c r="J153" i="2"/>
  <c r="BK147" i="2"/>
  <c r="J142" i="2"/>
  <c r="BK134" i="2"/>
  <c r="J134" i="2"/>
  <c r="BK129" i="2"/>
  <c r="BK153" i="2"/>
  <c r="BK142" i="2"/>
  <c r="J135" i="2"/>
  <c r="AS94" i="1"/>
  <c r="BK152" i="2"/>
  <c r="BK145" i="2"/>
  <c r="J136" i="2"/>
  <c r="BK128" i="2"/>
  <c r="J160" i="2"/>
  <c r="BK150" i="2"/>
  <c r="BK144" i="2"/>
  <c r="J139" i="2"/>
  <c r="J129" i="2"/>
  <c r="J133" i="2"/>
  <c r="BK130" i="2"/>
  <c r="J154" i="2"/>
  <c r="BK146" i="2"/>
  <c r="BK136" i="2"/>
  <c r="J125" i="2"/>
  <c r="BK154" i="2"/>
  <c r="J147" i="2"/>
  <c r="J143" i="2"/>
  <c r="J132" i="2"/>
  <c r="BK127" i="2"/>
  <c r="J157" i="2"/>
  <c r="J149" i="2"/>
  <c r="BK143" i="2"/>
  <c r="J137" i="2"/>
  <c r="J128" i="2"/>
  <c r="BK132" i="2"/>
  <c r="J127" i="2"/>
  <c r="BK160" i="2"/>
  <c r="BK139" i="2"/>
  <c r="BK133" i="2"/>
  <c r="BK155" i="2"/>
  <c r="BK149" i="2"/>
  <c r="J144" i="2"/>
  <c r="BK137" i="2"/>
  <c r="J130" i="2"/>
  <c r="BK162" i="2"/>
  <c r="J155" i="2"/>
  <c r="J145" i="2"/>
  <c r="BK141" i="2"/>
  <c r="BK135" i="2"/>
  <c r="J126" i="2"/>
  <c r="BK131" i="2"/>
  <c r="BK125" i="2"/>
  <c r="P158" i="2" l="1"/>
  <c r="R124" i="2"/>
  <c r="T140" i="2"/>
  <c r="T148" i="2"/>
  <c r="BK151" i="2"/>
  <c r="J151" i="2" s="1"/>
  <c r="J100" i="2" s="1"/>
  <c r="T124" i="2"/>
  <c r="P140" i="2"/>
  <c r="P148" i="2"/>
  <c r="P151" i="2"/>
  <c r="BK124" i="2"/>
  <c r="R140" i="2"/>
  <c r="R148" i="2"/>
  <c r="R151" i="2"/>
  <c r="P124" i="2"/>
  <c r="P123" i="2"/>
  <c r="P122" i="2" s="1"/>
  <c r="AU95" i="1" s="1"/>
  <c r="AU94" i="1" s="1"/>
  <c r="BK140" i="2"/>
  <c r="J140" i="2"/>
  <c r="J98" i="2" s="1"/>
  <c r="BK148" i="2"/>
  <c r="J148" i="2"/>
  <c r="J99" i="2"/>
  <c r="T151" i="2"/>
  <c r="BK138" i="2"/>
  <c r="J138" i="2"/>
  <c r="J97" i="2"/>
  <c r="BK159" i="2"/>
  <c r="J159" i="2"/>
  <c r="J103" i="2"/>
  <c r="BK156" i="2"/>
  <c r="J156" i="2" s="1"/>
  <c r="J101" i="2" s="1"/>
  <c r="BK161" i="2"/>
  <c r="J161" i="2" s="1"/>
  <c r="J104" i="2" s="1"/>
  <c r="J87" i="2"/>
  <c r="F90" i="2"/>
  <c r="J118" i="2"/>
  <c r="J119" i="2"/>
  <c r="BE127" i="2"/>
  <c r="BE133" i="2"/>
  <c r="BE126" i="2"/>
  <c r="BE130" i="2"/>
  <c r="BE132" i="2"/>
  <c r="BE136" i="2"/>
  <c r="BE137" i="2"/>
  <c r="BE142" i="2"/>
  <c r="BE146" i="2"/>
  <c r="BE149" i="2"/>
  <c r="BE150" i="2"/>
  <c r="BE152" i="2"/>
  <c r="BE162" i="2"/>
  <c r="BE125" i="2"/>
  <c r="BE129" i="2"/>
  <c r="BE134" i="2"/>
  <c r="BE144" i="2"/>
  <c r="BE153" i="2"/>
  <c r="BE154" i="2"/>
  <c r="BE155" i="2"/>
  <c r="BE128" i="2"/>
  <c r="BE131" i="2"/>
  <c r="BE135" i="2"/>
  <c r="BE139" i="2"/>
  <c r="BE141" i="2"/>
  <c r="BE143" i="2"/>
  <c r="BE145" i="2"/>
  <c r="BE147" i="2"/>
  <c r="BE157" i="2"/>
  <c r="BE160" i="2"/>
  <c r="F32" i="2"/>
  <c r="BA95" i="1" s="1"/>
  <c r="BA94" i="1" s="1"/>
  <c r="W30" i="1" s="1"/>
  <c r="F33" i="2"/>
  <c r="BB95" i="1" s="1"/>
  <c r="BB94" i="1" s="1"/>
  <c r="W31" i="1" s="1"/>
  <c r="F34" i="2"/>
  <c r="BC95" i="1" s="1"/>
  <c r="BC94" i="1" s="1"/>
  <c r="W32" i="1" s="1"/>
  <c r="J32" i="2"/>
  <c r="AW95" i="1" s="1"/>
  <c r="F35" i="2"/>
  <c r="BD95" i="1" s="1"/>
  <c r="BD94" i="1" s="1"/>
  <c r="W33" i="1" s="1"/>
  <c r="T123" i="2" l="1"/>
  <c r="T122" i="2"/>
  <c r="BK123" i="2"/>
  <c r="R123" i="2"/>
  <c r="R122" i="2" s="1"/>
  <c r="J124" i="2"/>
  <c r="J96" i="2"/>
  <c r="BK158" i="2"/>
  <c r="J158" i="2" s="1"/>
  <c r="J102" i="2" s="1"/>
  <c r="J31" i="2"/>
  <c r="AV95" i="1" s="1"/>
  <c r="AT95" i="1" s="1"/>
  <c r="AX94" i="1"/>
  <c r="AW94" i="1"/>
  <c r="AK30" i="1"/>
  <c r="F31" i="2"/>
  <c r="AZ95" i="1" s="1"/>
  <c r="AZ94" i="1" s="1"/>
  <c r="W29" i="1" s="1"/>
  <c r="AY94" i="1"/>
  <c r="BK122" i="2" l="1"/>
  <c r="J122" i="2"/>
  <c r="J28" i="2" s="1"/>
  <c r="AG95" i="1" s="1"/>
  <c r="AG94" i="1" s="1"/>
  <c r="AK26" i="1" s="1"/>
  <c r="J123" i="2"/>
  <c r="J95" i="2"/>
  <c r="AV94" i="1"/>
  <c r="AK29" i="1" s="1"/>
  <c r="AK35" i="1" l="1"/>
  <c r="J37" i="2"/>
  <c r="J94" i="2"/>
  <c r="AN95" i="1"/>
  <c r="AT94" i="1"/>
  <c r="AN94" i="1" l="1"/>
</calcChain>
</file>

<file path=xl/sharedStrings.xml><?xml version="1.0" encoding="utf-8"?>
<sst xmlns="http://schemas.openxmlformats.org/spreadsheetml/2006/main" count="736" uniqueCount="254">
  <si>
    <t>Export Komplet</t>
  </si>
  <si>
    <t/>
  </si>
  <si>
    <t>2.0</t>
  </si>
  <si>
    <t>ZAMOK</t>
  </si>
  <si>
    <t>False</t>
  </si>
  <si>
    <t>{51ec3c19-71af-4f3b-a270-b8045806a9c7}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</si>
  <si>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</si>
  <si>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</si>
  <si>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</si>
  <si>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</si>
  <si>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</si>
  <si>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</si>
  <si>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</si>
  <si>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</si>
  <si>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</si>
  <si>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</si>
  <si>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</si>
  <si>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Přepojení přípojky splaškové kanalizace sociálního zařízení řidičů Heřmanice</t>
  </si>
  <si>
    <t>KSO:</t>
  </si>
  <si>
    <t>CC-CZ:</t>
  </si>
  <si>
    <t>Místo:</t>
  </si>
  <si>
    <t>Ostrava</t>
  </si>
  <si>
    <t>Datum:</t>
  </si>
  <si>
    <t>31. 10. 2023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</si>
  <si>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</si>
  <si>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</si>
  <si>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</si>
  <si>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</si>
  <si>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</si>
  <si>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</si>
  <si>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</si>
  <si>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</si>
  <si>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</si>
  <si>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</si>
  <si>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</si>
  <si>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</si>
  <si>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</si>
  <si>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</si>
  <si>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</si>
  <si>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</si>
  <si>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</si>
  <si>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</si>
  <si>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</si>
  <si>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</si>
  <si>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</si>
  <si>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</si>
  <si>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</si>
  <si>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</si>
  <si>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</si>
  <si>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</si>
  <si>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</si>
  <si>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</si>
  <si>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</si>
  <si>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</si>
  <si>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</si>
  <si>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</si>
  <si>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</si>
  <si>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</si>
  <si>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</si>
  <si>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</si>
  <si>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</si>
  <si>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</si>
  <si>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</si>
  <si>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</si>
  <si>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</si>
  <si>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</si>
  <si>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</si>
  <si>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</si>
  <si>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</si>
  <si>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</si>
  <si>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</si>
  <si>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</si>
  <si>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</si>
  <si>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</si>
  <si>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</si>
  <si>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</si>
  <si>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</si>
  <si>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</si>
  <si>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</si>
  <si>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</si>
  <si>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</si>
  <si>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</si>
  <si>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</si>
  <si>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</si>
  <si>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</si>
  <si>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</si>
  <si>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</si>
  <si>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</si>
  <si>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</si>
  <si>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</si>
  <si>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</si>
  <si>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</si>
  <si>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</si>
  <si>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</si>
  <si>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</si>
  <si>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</si>
  <si>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</si>
  <si>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</si>
  <si>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</si>
  <si>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</si>
  <si>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</si>
  <si>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</si>
  <si>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</si>
  <si>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</si>
  <si>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</si>
  <si>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</si>
  <si>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</si>
  <si>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</si>
  <si>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</si>
  <si>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</si>
  <si>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</si>
  <si>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</si>
  <si>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</si>
  <si>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</si>
  <si>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</si>
  <si>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</si>
  <si>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</si>
  <si>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113107442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</si>
  <si>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</si>
  <si>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m2</t>
  </si>
  <si>
    <t>4</t>
  </si>
  <si>
    <t>1821832157</t>
  </si>
  <si>
    <t>132251031</t>
  </si>
  <si>
    <t>Hloubení zapažených rýh šířky přes 800 do 2 000 mm při překopech inženýrských sítí strojně s urovnáním dna do předepsaného profilu a spádu objemu do 15 m3 v hornině třídy těžitelnosti I skupiny 3</t>
  </si>
  <si>
    <t>m3</t>
  </si>
  <si>
    <t>1413181949</t>
  </si>
  <si>
    <t>3</t>
  </si>
  <si>
    <t>139001101</t>
  </si>
  <si>
    <t>Příplatek k cenám hloubených vykopávek za ztížení vykopávky v blízkosti podzemního vedení nebo výbušnin pro jakoukoliv třídu horniny</t>
  </si>
  <si>
    <t>952729299</t>
  </si>
  <si>
    <t>151811132</t>
  </si>
  <si>
    <t>Zřízení pažicích boxů pro pažení a rozepření stěn rýh podzemního vedení hloubka výkopu do 4 m, šířka přes 1,2 do 2,5 m</t>
  </si>
  <si>
    <t>-804302244</t>
  </si>
  <si>
    <t>5</t>
  </si>
  <si>
    <t>151811232</t>
  </si>
  <si>
    <t>Odstranění pažicích boxů pro pažení a rozepření stěn rýh podzemního vedení hloubka výkopu do 4 m, šířka přes 1,2 do 2,5 m</t>
  </si>
  <si>
    <t>-1480197856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</si>
  <si>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</si>
  <si>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</si>
  <si>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</si>
  <si>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1780826757</t>
  </si>
  <si>
    <t>7</t>
  </si>
  <si>
    <t>167151101</t>
  </si>
  <si>
    <t>Nakládání, skládání a překládání neulehlého výkopku nebo sypaniny strojně nakládání, množství do 100 m3, z horniny třídy těžitelnosti I, skupiny 1 až 3</t>
  </si>
  <si>
    <t>-1748255448</t>
  </si>
  <si>
    <t>8</t>
  </si>
  <si>
    <t>171201231</t>
  </si>
  <si>
    <t>Poplatek za uložení stavebního odpadu na recyklační skládce (skládkovné) zeminy a kamení zatříděného do Katalogu odpadů pod kódem 17 05 04</t>
  </si>
  <si>
    <t>t</t>
  </si>
  <si>
    <t>1349792875</t>
  </si>
  <si>
    <t>9</t>
  </si>
  <si>
    <t>171251201</t>
  </si>
  <si>
    <t>Uložení sypaniny na skládky nebo meziskládky bez hutnění s upravením uložené sypaniny do předepsaného tvaru</t>
  </si>
  <si>
    <t>727641337</t>
  </si>
  <si>
    <t>10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</si>
  <si>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</si>
  <si>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</si>
  <si>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1766318694</t>
  </si>
  <si>
    <t>11</t>
  </si>
  <si>
    <t>M</t>
  </si>
  <si>
    <t>58341341</t>
  </si>
  <si>
    <t>kamenivo drcené drobné frakce 0/4</t>
  </si>
  <si>
    <t>788670715</t>
  </si>
  <si>
    <t>12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</si>
  <si>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</si>
  <si>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</si>
  <si>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-383719507</t>
  </si>
  <si>
    <t>13</t>
  </si>
  <si>
    <t>58333688</t>
  </si>
  <si>
    <t>kamenivo těžené hrubé frakce 32/63</t>
  </si>
  <si>
    <t>-320859620</t>
  </si>
  <si>
    <t>Komunikace pozemní</t>
  </si>
  <si>
    <t>14</t>
  </si>
  <si>
    <t>572360111</t>
  </si>
  <si>
    <t>Vyspravení krytu komunikací po překopech inženýrských sítí plochy do 15 m2 asfaltovou směsí aplikovanou za studena, po zhutnění tl. přes 20 do 40 mm</t>
  </si>
  <si>
    <t>-224834646</t>
  </si>
  <si>
    <t>Trubní vedení</t>
  </si>
  <si>
    <t>871313121</t>
  </si>
  <si>
    <t>Montáž kanalizačního potrubí z plastů z tvrdého PVC těsněných gumovým kroužkem v otevřeném výkopu ve sklonu do 20 % DN 160</t>
  </si>
  <si>
    <t>m</t>
  </si>
  <si>
    <t>170101022</t>
  </si>
  <si>
    <t>16</t>
  </si>
  <si>
    <t>28611164</t>
  </si>
  <si>
    <t>trubka kanalizační PVC DN 160x1000mm SN8</t>
  </si>
  <si>
    <t>-1284986744</t>
  </si>
  <si>
    <t>17</t>
  </si>
  <si>
    <t>877310330</t>
  </si>
  <si>
    <t>Montáž tvarovek na kanalizačním plastovém potrubí z polypropylenu PP hladkého plnostěnného spojek nebo redukcí DN 150</t>
  </si>
  <si>
    <t>kus</t>
  </si>
  <si>
    <t>887945698</t>
  </si>
  <si>
    <t>18</t>
  </si>
  <si>
    <t>28651073</t>
  </si>
  <si>
    <t>přesuvka kanalizační plastová PVC-U DN 160</t>
  </si>
  <si>
    <t>-556475458</t>
  </si>
  <si>
    <t>19</t>
  </si>
  <si>
    <t>877395121</t>
  </si>
  <si>
    <t>Výřez a montáž odbočné tvarovky na potrubí z trub z tvrdého PVC  DN 400</t>
  </si>
  <si>
    <t>199572052</t>
  </si>
  <si>
    <t>20</t>
  </si>
  <si>
    <t>M111</t>
  </si>
  <si>
    <t>Odbočka Fakebun 400/150</t>
  </si>
  <si>
    <t>-685925654</t>
  </si>
  <si>
    <t>899623151</t>
  </si>
  <si>
    <t>Obetonování potrubí nebo zdiva stok betonem prostým v otevřeném výkopu, betonem tř. C 16/20</t>
  </si>
  <si>
    <t>-1864234442</t>
  </si>
  <si>
    <t>Ostatní konstrukce a práce, bourání</t>
  </si>
  <si>
    <t>22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</si>
  <si>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</si>
  <si>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</si>
  <si>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-1158224414</t>
  </si>
  <si>
    <t>23</t>
  </si>
  <si>
    <t>919735112</t>
  </si>
  <si>
    <t>Řezání stávajícího živičného krytu nebo podkladu  hloubky přes 50 do 100 mm</t>
  </si>
  <si>
    <t>623170159</t>
  </si>
  <si>
    <t>997</t>
  </si>
  <si>
    <t>Přesun sutě</t>
  </si>
  <si>
    <t>24</t>
  </si>
  <si>
    <t>997221571</t>
  </si>
  <si>
    <t>Vodorovná doprava vybouraných hmot  bez naložení, ale se složením a s hrubým urovnáním na vzdálenost do 1 km</t>
  </si>
  <si>
    <t>1882959080</t>
  </si>
  <si>
    <t>25</t>
  </si>
  <si>
    <t>997221579</t>
  </si>
  <si>
    <t>Vodorovná doprava vybouraných hmot  bez naložení, ale se složením a s hrubým urovnáním na vzdálenost Příplatek k ceně za každý další i započatý 1 km přes 1 km</t>
  </si>
  <si>
    <t>-1810447630</t>
  </si>
  <si>
    <t>26</t>
  </si>
  <si>
    <t>997221611</t>
  </si>
  <si>
    <t>Nakládání na dopravní prostředky  pro vodorovnou dopravu suti</t>
  </si>
  <si>
    <t>-2025993197</t>
  </si>
  <si>
    <t>27</t>
  </si>
  <si>
    <t>997221875</t>
  </si>
  <si>
    <t>Poplatek za uložení stavebního odpadu na recyklační skládce (skládkovné) asfaltového bez obsahu dehtu zatříděného do Katalogu odpadů pod kódem 17 03 02</t>
  </si>
  <si>
    <t>-1990704858</t>
  </si>
  <si>
    <t>998</t>
  </si>
  <si>
    <t>Přesun hmot</t>
  </si>
  <si>
    <t>28</t>
  </si>
  <si>
    <t>998271301</t>
  </si>
  <si>
    <t>Přesun hmot pro kanalizace (stoky) hloubené monolitické z betonu nebo železobetonu v otevřeném výkopu dopravní vzdálenost do 15 m</t>
  </si>
  <si>
    <t>1210334686</t>
  </si>
  <si>
    <t>VRN</t>
  </si>
  <si>
    <t>Vedlejší rozpočtové náklady</t>
  </si>
  <si>
    <t>VRN3</t>
  </si>
  <si>
    <t>Zařízení staveniště</t>
  </si>
  <si>
    <t>29</t>
  </si>
  <si>
    <t>034303000</t>
  </si>
  <si>
    <t>Dopravní značení na staveništi</t>
  </si>
  <si>
    <t>kpl</t>
  </si>
  <si>
    <t>1024</t>
  </si>
  <si>
    <t>535727559</t>
  </si>
  <si>
    <t>VRN4</t>
  </si>
  <si>
    <t>Inženýrská činnost</t>
  </si>
  <si>
    <t>30</t>
  </si>
  <si>
    <t>040001000</t>
  </si>
  <si>
    <t>%</t>
  </si>
  <si>
    <t>1715741759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</si>
</sst>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C2" sqref="C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2" t="s">
        <v>14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19"/>
      <c r="AQ5" s="19"/>
      <c r="AR5" s="17"/>
      <c r="BE5" s="239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4" t="s">
        <v>17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19"/>
      <c r="AQ6" s="19"/>
      <c r="AR6" s="17"/>
      <c r="BE6" s="240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0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0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0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40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40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0"/>
      <c r="BS12" s="14" t="s">
        <v>6</v>
      </c>
    </row>
    <row r="13" spans="1:74" s="1" customFormat="1" ht="12" customHeight="1">
      <c r="B13" s="18"/>
      <c r="C13" s="19"/>
      <c r="D13" s="26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30</v>
      </c>
      <c r="AO13" s="19"/>
      <c r="AP13" s="19"/>
      <c r="AQ13" s="19"/>
      <c r="AR13" s="17"/>
      <c r="BE13" s="240"/>
      <c r="BS13" s="14" t="s">
        <v>6</v>
      </c>
    </row>
    <row r="14" spans="1:74" ht="12.75">
      <c r="B14" s="18"/>
      <c r="C14" s="19"/>
      <c r="D14" s="19"/>
      <c r="E14" s="245" t="s">
        <v>30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6" t="s">
        <v>28</v>
      </c>
      <c r="AL14" s="19"/>
      <c r="AM14" s="19"/>
      <c r="AN14" s="28" t="s">
        <v>30</v>
      </c>
      <c r="AO14" s="19"/>
      <c r="AP14" s="19"/>
      <c r="AQ14" s="19"/>
      <c r="AR14" s="17"/>
      <c r="BE14" s="240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0"/>
      <c r="BS15" s="14" t="s">
        <v>4</v>
      </c>
    </row>
    <row r="16" spans="1:74" s="1" customFormat="1" ht="12" customHeight="1">
      <c r="B16" s="18"/>
      <c r="C16" s="19"/>
      <c r="D16" s="26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0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40"/>
      <c r="BS17" s="14" t="s">
        <v>33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0"/>
      <c r="BS18" s="14" t="s">
        <v>6</v>
      </c>
    </row>
    <row r="19" spans="1:71" s="1" customFormat="1" ht="12" customHeight="1">
      <c r="B19" s="18"/>
      <c r="C19" s="19"/>
      <c r="D19" s="26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0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40"/>
      <c r="BS20" s="14" t="s">
        <v>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0"/>
    </row>
    <row r="22" spans="1:71" s="1" customFormat="1" ht="12" customHeight="1">
      <c r="B22" s="18"/>
      <c r="C22" s="19"/>
      <c r="D22" s="26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0"/>
    </row>
    <row r="23" spans="1:71" s="1" customFormat="1" ht="16.5" customHeight="1">
      <c r="B23" s="18"/>
      <c r="C23" s="19"/>
      <c r="D23" s="19"/>
      <c r="E23" s="247" t="s">
        <v>1</v>
      </c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19"/>
      <c r="AP23" s="19"/>
      <c r="AQ23" s="19"/>
      <c r="AR23" s="17"/>
      <c r="BE23" s="240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0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0"/>
    </row>
    <row r="26" spans="1:71" s="2" customFormat="1" ht="25.9" customHeight="1">
      <c r="A26" s="31"/>
      <c r="B26" s="32"/>
      <c r="C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8">
        <f>ROUND(AG94,2)</f>
        <v>0</v>
      </c>
      <c r="AL26" s="249"/>
      <c r="AM26" s="249"/>
      <c r="AN26" s="249"/>
      <c r="AO26" s="249"/>
      <c r="AP26" s="33"/>
      <c r="AQ26" s="33"/>
      <c r="AR26" s="36"/>
      <c r="BE26" s="240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0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0" t="s">
        <v>37</v>
      </c>
      <c r="M28" s="250"/>
      <c r="N28" s="250"/>
      <c r="O28" s="250"/>
      <c r="P28" s="250"/>
      <c r="Q28" s="33"/>
      <c r="R28" s="33"/>
      <c r="S28" s="33"/>
      <c r="T28" s="33"/>
      <c r="U28" s="33"/>
      <c r="V28" s="33"/>
      <c r="W28" s="250" t="s">
        <v>38</v>
      </c>
      <c r="X28" s="250"/>
      <c r="Y28" s="250"/>
      <c r="Z28" s="250"/>
      <c r="AA28" s="250"/>
      <c r="AB28" s="250"/>
      <c r="AC28" s="250"/>
      <c r="AD28" s="250"/>
      <c r="AE28" s="250"/>
      <c r="AF28" s="33"/>
      <c r="AG28" s="33"/>
      <c r="AH28" s="33"/>
      <c r="AI28" s="33"/>
      <c r="AJ28" s="33"/>
      <c r="AK28" s="250" t="s">
        <v>39</v>
      </c>
      <c r="AL28" s="250"/>
      <c r="AM28" s="250"/>
      <c r="AN28" s="250"/>
      <c r="AO28" s="250"/>
      <c r="AP28" s="33"/>
      <c r="AQ28" s="33"/>
      <c r="AR28" s="36"/>
      <c r="BE28" s="240"/>
    </row>
    <row r="29" spans="1:71" s="3" customFormat="1" ht="14.45" customHeight="1">
      <c r="B29" s="37"/>
      <c r="C29" s="38"/>
      <c r="D29" s="26" t="s">
        <v>40</v>
      </c>
      <c r="E29" s="38"/>
      <c r="F29" s="26" t="s">
        <v>41</v>
      </c>
      <c r="G29" s="38"/>
      <c r="H29" s="38"/>
      <c r="I29" s="38"/>
      <c r="J29" s="38"/>
      <c r="K29" s="38"/>
      <c r="L29" s="234">
        <v>0.21</v>
      </c>
      <c r="M29" s="233"/>
      <c r="N29" s="233"/>
      <c r="O29" s="233"/>
      <c r="P29" s="233"/>
      <c r="Q29" s="38"/>
      <c r="R29" s="38"/>
      <c r="S29" s="38"/>
      <c r="T29" s="38"/>
      <c r="U29" s="38"/>
      <c r="V29" s="38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F29" s="38"/>
      <c r="AG29" s="38"/>
      <c r="AH29" s="38"/>
      <c r="AI29" s="38"/>
      <c r="AJ29" s="38"/>
      <c r="AK29" s="232">
        <f>ROUND(AV94, 2)</f>
        <v>0</v>
      </c>
      <c r="AL29" s="233"/>
      <c r="AM29" s="233"/>
      <c r="AN29" s="233"/>
      <c r="AO29" s="233"/>
      <c r="AP29" s="38"/>
      <c r="AQ29" s="38"/>
      <c r="AR29" s="39"/>
      <c r="BE29" s="241"/>
    </row>
    <row r="30" spans="1:71" s="3" customFormat="1" ht="14.45" customHeight="1">
      <c r="B30" s="37"/>
      <c r="C30" s="38"/>
      <c r="D30" s="38"/>
      <c r="E30" s="38"/>
      <c r="F30" s="26" t="s">
        <v>42</v>
      </c>
      <c r="G30" s="38"/>
      <c r="H30" s="38"/>
      <c r="I30" s="38"/>
      <c r="J30" s="38"/>
      <c r="K30" s="38"/>
      <c r="L30" s="234">
        <v>0.15</v>
      </c>
      <c r="M30" s="233"/>
      <c r="N30" s="233"/>
      <c r="O30" s="233"/>
      <c r="P30" s="233"/>
      <c r="Q30" s="38"/>
      <c r="R30" s="38"/>
      <c r="S30" s="38"/>
      <c r="T30" s="38"/>
      <c r="U30" s="38"/>
      <c r="V30" s="38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F30" s="38"/>
      <c r="AG30" s="38"/>
      <c r="AH30" s="38"/>
      <c r="AI30" s="38"/>
      <c r="AJ30" s="38"/>
      <c r="AK30" s="232">
        <f>ROUND(AW94, 2)</f>
        <v>0</v>
      </c>
      <c r="AL30" s="233"/>
      <c r="AM30" s="233"/>
      <c r="AN30" s="233"/>
      <c r="AO30" s="233"/>
      <c r="AP30" s="38"/>
      <c r="AQ30" s="38"/>
      <c r="AR30" s="39"/>
      <c r="BE30" s="241"/>
    </row>
    <row r="31" spans="1:71" s="3" customFormat="1" ht="14.45" hidden="1" customHeight="1">
      <c r="B31" s="37"/>
      <c r="C31" s="38"/>
      <c r="D31" s="38"/>
      <c r="E31" s="38"/>
      <c r="F31" s="26" t="s">
        <v>43</v>
      </c>
      <c r="G31" s="38"/>
      <c r="H31" s="38"/>
      <c r="I31" s="38"/>
      <c r="J31" s="38"/>
      <c r="K31" s="38"/>
      <c r="L31" s="234">
        <v>0.21</v>
      </c>
      <c r="M31" s="233"/>
      <c r="N31" s="233"/>
      <c r="O31" s="233"/>
      <c r="P31" s="233"/>
      <c r="Q31" s="38"/>
      <c r="R31" s="38"/>
      <c r="S31" s="38"/>
      <c r="T31" s="38"/>
      <c r="U31" s="38"/>
      <c r="V31" s="38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F31" s="38"/>
      <c r="AG31" s="38"/>
      <c r="AH31" s="38"/>
      <c r="AI31" s="38"/>
      <c r="AJ31" s="38"/>
      <c r="AK31" s="232">
        <v>0</v>
      </c>
      <c r="AL31" s="233"/>
      <c r="AM31" s="233"/>
      <c r="AN31" s="233"/>
      <c r="AO31" s="233"/>
      <c r="AP31" s="38"/>
      <c r="AQ31" s="38"/>
      <c r="AR31" s="39"/>
      <c r="BE31" s="241"/>
    </row>
    <row r="32" spans="1:71" s="3" customFormat="1" ht="14.45" hidden="1" customHeight="1">
      <c r="B32" s="37"/>
      <c r="C32" s="38"/>
      <c r="D32" s="38"/>
      <c r="E32" s="38"/>
      <c r="F32" s="26" t="s">
        <v>44</v>
      </c>
      <c r="G32" s="38"/>
      <c r="H32" s="38"/>
      <c r="I32" s="38"/>
      <c r="J32" s="38"/>
      <c r="K32" s="38"/>
      <c r="L32" s="234">
        <v>0.15</v>
      </c>
      <c r="M32" s="233"/>
      <c r="N32" s="233"/>
      <c r="O32" s="233"/>
      <c r="P32" s="233"/>
      <c r="Q32" s="38"/>
      <c r="R32" s="38"/>
      <c r="S32" s="38"/>
      <c r="T32" s="38"/>
      <c r="U32" s="38"/>
      <c r="V32" s="38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F32" s="38"/>
      <c r="AG32" s="38"/>
      <c r="AH32" s="38"/>
      <c r="AI32" s="38"/>
      <c r="AJ32" s="38"/>
      <c r="AK32" s="232">
        <v>0</v>
      </c>
      <c r="AL32" s="233"/>
      <c r="AM32" s="233"/>
      <c r="AN32" s="233"/>
      <c r="AO32" s="233"/>
      <c r="AP32" s="38"/>
      <c r="AQ32" s="38"/>
      <c r="AR32" s="39"/>
      <c r="BE32" s="241"/>
    </row>
    <row r="33" spans="1:57" s="3" customFormat="1" ht="14.45" hidden="1" customHeight="1">
      <c r="B33" s="37"/>
      <c r="C33" s="38"/>
      <c r="D33" s="38"/>
      <c r="E33" s="38"/>
      <c r="F33" s="26" t="s">
        <v>45</v>
      </c>
      <c r="G33" s="38"/>
      <c r="H33" s="38"/>
      <c r="I33" s="38"/>
      <c r="J33" s="38"/>
      <c r="K33" s="38"/>
      <c r="L33" s="234">
        <v>0</v>
      </c>
      <c r="M33" s="233"/>
      <c r="N33" s="233"/>
      <c r="O33" s="233"/>
      <c r="P33" s="233"/>
      <c r="Q33" s="38"/>
      <c r="R33" s="38"/>
      <c r="S33" s="38"/>
      <c r="T33" s="38"/>
      <c r="U33" s="38"/>
      <c r="V33" s="38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F33" s="38"/>
      <c r="AG33" s="38"/>
      <c r="AH33" s="38"/>
      <c r="AI33" s="38"/>
      <c r="AJ33" s="38"/>
      <c r="AK33" s="232">
        <v>0</v>
      </c>
      <c r="AL33" s="233"/>
      <c r="AM33" s="233"/>
      <c r="AN33" s="233"/>
      <c r="AO33" s="233"/>
      <c r="AP33" s="38"/>
      <c r="AQ33" s="38"/>
      <c r="AR33" s="39"/>
      <c r="BE33" s="241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0"/>
    </row>
    <row r="35" spans="1:57" s="2" customFormat="1" ht="25.9" customHeight="1">
      <c r="A35" s="31"/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35" t="s">
        <v>48</v>
      </c>
      <c r="Y35" s="236"/>
      <c r="Z35" s="236"/>
      <c r="AA35" s="236"/>
      <c r="AB35" s="236"/>
      <c r="AC35" s="42"/>
      <c r="AD35" s="42"/>
      <c r="AE35" s="42"/>
      <c r="AF35" s="42"/>
      <c r="AG35" s="42"/>
      <c r="AH35" s="42"/>
      <c r="AI35" s="42"/>
      <c r="AJ35" s="42"/>
      <c r="AK35" s="237">
        <f>SUM(AK26:AK33)</f>
        <v>0</v>
      </c>
      <c r="AL35" s="236"/>
      <c r="AM35" s="236"/>
      <c r="AN35" s="236"/>
      <c r="AO35" s="238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50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51</v>
      </c>
      <c r="AI60" s="35"/>
      <c r="AJ60" s="35"/>
      <c r="AK60" s="35"/>
      <c r="AL60" s="35"/>
      <c r="AM60" s="49" t="s">
        <v>52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51</v>
      </c>
      <c r="AI75" s="35"/>
      <c r="AJ75" s="35"/>
      <c r="AK75" s="35"/>
      <c r="AL75" s="35"/>
      <c r="AM75" s="49" t="s">
        <v>52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0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0" s="2" customFormat="1" ht="24.95" customHeight="1">
      <c r="A82" s="31"/>
      <c r="B82" s="32"/>
      <c r="C82" s="20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1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1" t="str">
        <f>K6</f>
        <v>Přepojení přípojky splaškové kanalizace sociálního zařízení řidičů Heřmanice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60"/>
      <c r="AQ85" s="60"/>
      <c r="AR85" s="61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Ostrava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3" t="str">
        <f>IF(AN8= "","",AN8)</f>
        <v>31. 10. 2023</v>
      </c>
      <c r="AN87" s="223"/>
      <c r="AO87" s="33"/>
      <c r="AP87" s="33"/>
      <c r="AQ87" s="33"/>
      <c r="AR87" s="36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Dopravní podnik Ostrava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31</v>
      </c>
      <c r="AJ89" s="33"/>
      <c r="AK89" s="33"/>
      <c r="AL89" s="33"/>
      <c r="AM89" s="224" t="str">
        <f>IF(E17="","",E17)</f>
        <v xml:space="preserve"> </v>
      </c>
      <c r="AN89" s="225"/>
      <c r="AO89" s="225"/>
      <c r="AP89" s="225"/>
      <c r="AQ89" s="33"/>
      <c r="AR89" s="36"/>
      <c r="AS89" s="226" t="s">
        <v>56</v>
      </c>
      <c r="AT89" s="227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2" customHeight="1">
      <c r="A90" s="31"/>
      <c r="B90" s="32"/>
      <c r="C90" s="26" t="s">
        <v>29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34</v>
      </c>
      <c r="AJ90" s="33"/>
      <c r="AK90" s="33"/>
      <c r="AL90" s="33"/>
      <c r="AM90" s="224" t="str">
        <f>IF(E20="","",E20)</f>
        <v xml:space="preserve"> </v>
      </c>
      <c r="AN90" s="225"/>
      <c r="AO90" s="225"/>
      <c r="AP90" s="225"/>
      <c r="AQ90" s="33"/>
      <c r="AR90" s="36"/>
      <c r="AS90" s="228"/>
      <c r="AT90" s="229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0"/>
      <c r="AT91" s="231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11" t="s">
        <v>57</v>
      </c>
      <c r="D92" s="212"/>
      <c r="E92" s="212"/>
      <c r="F92" s="212"/>
      <c r="G92" s="212"/>
      <c r="H92" s="70"/>
      <c r="I92" s="213" t="s">
        <v>58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59</v>
      </c>
      <c r="AH92" s="212"/>
      <c r="AI92" s="212"/>
      <c r="AJ92" s="212"/>
      <c r="AK92" s="212"/>
      <c r="AL92" s="212"/>
      <c r="AM92" s="212"/>
      <c r="AN92" s="213" t="s">
        <v>60</v>
      </c>
      <c r="AO92" s="212"/>
      <c r="AP92" s="215"/>
      <c r="AQ92" s="71" t="s">
        <v>61</v>
      </c>
      <c r="AR92" s="36"/>
      <c r="AS92" s="72" t="s">
        <v>62</v>
      </c>
      <c r="AT92" s="73" t="s">
        <v>63</v>
      </c>
      <c r="AU92" s="73" t="s">
        <v>64</v>
      </c>
      <c r="AV92" s="73" t="s">
        <v>65</v>
      </c>
      <c r="AW92" s="73" t="s">
        <v>66</v>
      </c>
      <c r="AX92" s="73" t="s">
        <v>67</v>
      </c>
      <c r="AY92" s="73" t="s">
        <v>68</v>
      </c>
      <c r="AZ92" s="73" t="s">
        <v>69</v>
      </c>
      <c r="BA92" s="73" t="s">
        <v>70</v>
      </c>
      <c r="BB92" s="73" t="s">
        <v>71</v>
      </c>
      <c r="BC92" s="73" t="s">
        <v>72</v>
      </c>
      <c r="BD92" s="74" t="s">
        <v>73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50000000000003" customHeight="1">
      <c r="B94" s="78"/>
      <c r="C94" s="79" t="s">
        <v>74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19">
        <f>ROUND(AG95,2)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75</v>
      </c>
      <c r="BT94" s="88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0" s="7" customFormat="1" ht="24.75" customHeight="1">
      <c r="A95" s="89" t="s">
        <v>79</v>
      </c>
      <c r="B95" s="90"/>
      <c r="C95" s="91"/>
      <c r="D95" s="218" t="s">
        <v>14</v>
      </c>
      <c r="E95" s="218"/>
      <c r="F95" s="218"/>
      <c r="G95" s="218"/>
      <c r="H95" s="218"/>
      <c r="I95" s="92"/>
      <c r="J95" s="218" t="s">
        <v>17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'1 - Přepojení přípojky sp...'!J28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93" t="s">
        <v>80</v>
      </c>
      <c r="AR95" s="94"/>
      <c r="AS95" s="95">
        <v>0</v>
      </c>
      <c r="AT95" s="96">
        <f>ROUND(SUM(AV95:AW95),2)</f>
        <v>0</v>
      </c>
      <c r="AU95" s="97">
        <f>'1 - Přepojení přípojky sp...'!P122</f>
        <v>0</v>
      </c>
      <c r="AV95" s="96">
        <f>'1 - Přepojení přípojky sp...'!J31</f>
        <v>0</v>
      </c>
      <c r="AW95" s="96">
        <f>'1 - Přepojení přípojky sp...'!J32</f>
        <v>0</v>
      </c>
      <c r="AX95" s="96">
        <f>'1 - Přepojení přípojky sp...'!J33</f>
        <v>0</v>
      </c>
      <c r="AY95" s="96">
        <f>'1 - Přepojení přípojky sp...'!J34</f>
        <v>0</v>
      </c>
      <c r="AZ95" s="96">
        <f>'1 - Přepojení přípojky sp...'!F31</f>
        <v>0</v>
      </c>
      <c r="BA95" s="96">
        <f>'1 - Přepojení přípojky sp...'!F32</f>
        <v>0</v>
      </c>
      <c r="BB95" s="96">
        <f>'1 - Přepojení přípojky sp...'!F33</f>
        <v>0</v>
      </c>
      <c r="BC95" s="96">
        <f>'1 - Přepojení přípojky sp...'!F34</f>
        <v>0</v>
      </c>
      <c r="BD95" s="98">
        <f>'1 - Přepojení přípojky sp...'!F35</f>
        <v>0</v>
      </c>
      <c r="BT95" s="99" t="s">
        <v>14</v>
      </c>
      <c r="BU95" s="99" t="s">
        <v>81</v>
      </c>
      <c r="BV95" s="99" t="s">
        <v>77</v>
      </c>
      <c r="BW95" s="99" t="s">
        <v>5</v>
      </c>
      <c r="BX95" s="99" t="s">
        <v>78</v>
      </c>
      <c r="CL95" s="99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Rh5CujNNuVxo3Y8h00xvtFexK36mg/8yfUYUqM2XGRZ1aHy24zNFqiB4yhynyL4pJwDtg2g6ZPFNhRSAYcnVzA==" saltValue="2f30cR6ibL1/39vif+FYn/Fao1SsAfB8X0u7sJITeyTkwR44JN7KXl1QXqjvy+LZMC3zv6vRKFHYM7hx8DnCp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Přepojení přípojky s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>
      <selection activeCell="I162" sqref="I16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5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7"/>
      <c r="AT3" s="14" t="s">
        <v>82</v>
      </c>
    </row>
    <row r="4" spans="1:46" s="1" customFormat="1" ht="24.95" customHeight="1">
      <c r="B4" s="17"/>
      <c r="D4" s="102" t="s">
        <v>83</v>
      </c>
      <c r="L4" s="17"/>
      <c r="M4" s="103" t="s">
        <v>10</v>
      </c>
      <c r="AT4" s="14" t="s">
        <v>4</v>
      </c>
    </row>
    <row r="5" spans="1:46" s="1" customFormat="1" ht="6.95" customHeight="1">
      <c r="B5" s="17"/>
      <c r="L5" s="17"/>
    </row>
    <row r="6" spans="1:46" s="2" customFormat="1" ht="12" customHeight="1">
      <c r="A6" s="31"/>
      <c r="B6" s="36"/>
      <c r="C6" s="31"/>
      <c r="D6" s="104" t="s">
        <v>16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30" customHeight="1">
      <c r="A7" s="31"/>
      <c r="B7" s="36"/>
      <c r="C7" s="31"/>
      <c r="D7" s="31"/>
      <c r="E7" s="251" t="s">
        <v>17</v>
      </c>
      <c r="F7" s="252"/>
      <c r="G7" s="252"/>
      <c r="H7" s="252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4" t="s">
        <v>18</v>
      </c>
      <c r="E9" s="31"/>
      <c r="F9" s="105" t="s">
        <v>1</v>
      </c>
      <c r="G9" s="31"/>
      <c r="H9" s="31"/>
      <c r="I9" s="104" t="s">
        <v>19</v>
      </c>
      <c r="J9" s="105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4" t="s">
        <v>20</v>
      </c>
      <c r="E10" s="31"/>
      <c r="F10" s="105" t="s">
        <v>21</v>
      </c>
      <c r="G10" s="31"/>
      <c r="H10" s="31"/>
      <c r="I10" s="104" t="s">
        <v>22</v>
      </c>
      <c r="J10" s="106" t="str">
        <f>'Rekapitulace stavby'!AN8</f>
        <v>31. 10. 2023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4" t="s">
        <v>24</v>
      </c>
      <c r="E12" s="31"/>
      <c r="F12" s="31"/>
      <c r="G12" s="31"/>
      <c r="H12" s="31"/>
      <c r="I12" s="104" t="s">
        <v>25</v>
      </c>
      <c r="J12" s="105" t="s">
        <v>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5" t="s">
        <v>27</v>
      </c>
      <c r="F13" s="31"/>
      <c r="G13" s="31"/>
      <c r="H13" s="31"/>
      <c r="I13" s="104" t="s">
        <v>28</v>
      </c>
      <c r="J13" s="105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4" t="s">
        <v>29</v>
      </c>
      <c r="E15" s="31"/>
      <c r="F15" s="31"/>
      <c r="G15" s="31"/>
      <c r="H15" s="31"/>
      <c r="I15" s="104" t="s">
        <v>25</v>
      </c>
      <c r="J15" s="27" t="str">
        <f>'Rekapitulace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53" t="str">
        <f>'Rekapitulace stavby'!E14</f>
        <v>Vyplň údaj</v>
      </c>
      <c r="F16" s="254"/>
      <c r="G16" s="254"/>
      <c r="H16" s="254"/>
      <c r="I16" s="104" t="s">
        <v>28</v>
      </c>
      <c r="J16" s="27" t="str">
        <f>'Rekapitulace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4" t="s">
        <v>31</v>
      </c>
      <c r="E18" s="31"/>
      <c r="F18" s="31"/>
      <c r="G18" s="31"/>
      <c r="H18" s="31"/>
      <c r="I18" s="104" t="s">
        <v>25</v>
      </c>
      <c r="J18" s="105" t="str">
        <f>IF('Rekapitulace stavby'!AN16="","",'Rekapitulace stavby'!AN16)</f>
        <v/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5" t="str">
        <f>IF('Rekapitulace stavby'!E17="","",'Rekapitulace stavby'!E17)</f>
        <v xml:space="preserve"> </v>
      </c>
      <c r="F19" s="31"/>
      <c r="G19" s="31"/>
      <c r="H19" s="31"/>
      <c r="I19" s="104" t="s">
        <v>28</v>
      </c>
      <c r="J19" s="105" t="str">
        <f>IF('Rekapitulace stavby'!AN17="","",'Rekapitulace stavby'!AN17)</f>
        <v/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4" t="s">
        <v>34</v>
      </c>
      <c r="E21" s="31"/>
      <c r="F21" s="31"/>
      <c r="G21" s="31"/>
      <c r="H21" s="31"/>
      <c r="I21" s="104" t="s">
        <v>25</v>
      </c>
      <c r="J21" s="105" t="str">
        <f>IF('Rekapitulace stavby'!AN19="","",'Rekapitulace stavby'!AN19)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5" t="str">
        <f>IF('Rekapitulace stavby'!E20="","",'Rekapitulace stavby'!E20)</f>
        <v xml:space="preserve"> </v>
      </c>
      <c r="F22" s="31"/>
      <c r="G22" s="31"/>
      <c r="H22" s="31"/>
      <c r="I22" s="104" t="s">
        <v>28</v>
      </c>
      <c r="J22" s="105" t="str">
        <f>IF('Rekapitulace stavby'!AN20="","",'Rekapitulace stavby'!AN20)</f>
        <v/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4" t="s">
        <v>35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07"/>
      <c r="B25" s="108"/>
      <c r="C25" s="107"/>
      <c r="D25" s="107"/>
      <c r="E25" s="255" t="s">
        <v>1</v>
      </c>
      <c r="F25" s="255"/>
      <c r="G25" s="255"/>
      <c r="H25" s="255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5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110"/>
      <c r="E27" s="110"/>
      <c r="F27" s="110"/>
      <c r="G27" s="110"/>
      <c r="H27" s="110"/>
      <c r="I27" s="110"/>
      <c r="J27" s="110"/>
      <c r="K27" s="110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1" t="s">
        <v>36</v>
      </c>
      <c r="E28" s="31"/>
      <c r="F28" s="31"/>
      <c r="G28" s="31"/>
      <c r="H28" s="31"/>
      <c r="I28" s="31"/>
      <c r="J28" s="112">
        <f>ROUND(J122,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0"/>
      <c r="E29" s="110"/>
      <c r="F29" s="110"/>
      <c r="G29" s="110"/>
      <c r="H29" s="110"/>
      <c r="I29" s="110"/>
      <c r="J29" s="110"/>
      <c r="K29" s="11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6"/>
      <c r="C30" s="31"/>
      <c r="D30" s="31"/>
      <c r="E30" s="31"/>
      <c r="F30" s="113" t="s">
        <v>38</v>
      </c>
      <c r="G30" s="31"/>
      <c r="H30" s="31"/>
      <c r="I30" s="113" t="s">
        <v>37</v>
      </c>
      <c r="J30" s="113" t="s">
        <v>39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6"/>
      <c r="C31" s="31"/>
      <c r="D31" s="114" t="s">
        <v>40</v>
      </c>
      <c r="E31" s="104" t="s">
        <v>41</v>
      </c>
      <c r="F31" s="115">
        <f>ROUND((SUM(BE122:BE162)),  2)</f>
        <v>0</v>
      </c>
      <c r="G31" s="31"/>
      <c r="H31" s="31"/>
      <c r="I31" s="116">
        <v>0.21</v>
      </c>
      <c r="J31" s="115">
        <f>ROUND(((SUM(BE122:BE162))*I31),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104" t="s">
        <v>42</v>
      </c>
      <c r="F32" s="115">
        <f>ROUND((SUM(BF122:BF162)),  2)</f>
        <v>0</v>
      </c>
      <c r="G32" s="31"/>
      <c r="H32" s="31"/>
      <c r="I32" s="116">
        <v>0.15</v>
      </c>
      <c r="J32" s="115">
        <f>ROUND(((SUM(BF122:BF162))*I32),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31"/>
      <c r="E33" s="104" t="s">
        <v>43</v>
      </c>
      <c r="F33" s="115">
        <f>ROUND((SUM(BG122:BG162)),  2)</f>
        <v>0</v>
      </c>
      <c r="G33" s="31"/>
      <c r="H33" s="31"/>
      <c r="I33" s="116">
        <v>0.21</v>
      </c>
      <c r="J33" s="115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4" t="s">
        <v>44</v>
      </c>
      <c r="F34" s="115">
        <f>ROUND((SUM(BH122:BH162)),  2)</f>
        <v>0</v>
      </c>
      <c r="G34" s="31"/>
      <c r="H34" s="31"/>
      <c r="I34" s="116">
        <v>0.15</v>
      </c>
      <c r="J34" s="115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4" t="s">
        <v>45</v>
      </c>
      <c r="F35" s="115">
        <f>ROUND((SUM(BI122:BI162)),  2)</f>
        <v>0</v>
      </c>
      <c r="G35" s="31"/>
      <c r="H35" s="31"/>
      <c r="I35" s="116">
        <v>0</v>
      </c>
      <c r="J35" s="115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17"/>
      <c r="D37" s="118" t="s">
        <v>46</v>
      </c>
      <c r="E37" s="119"/>
      <c r="F37" s="119"/>
      <c r="G37" s="120" t="s">
        <v>47</v>
      </c>
      <c r="H37" s="121" t="s">
        <v>48</v>
      </c>
      <c r="I37" s="119"/>
      <c r="J37" s="122">
        <f>SUM(J28:J35)</f>
        <v>0</v>
      </c>
      <c r="K37" s="123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4" t="s">
        <v>49</v>
      </c>
      <c r="E50" s="125"/>
      <c r="F50" s="125"/>
      <c r="G50" s="124" t="s">
        <v>50</v>
      </c>
      <c r="H50" s="125"/>
      <c r="I50" s="125"/>
      <c r="J50" s="125"/>
      <c r="K50" s="125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26" t="s">
        <v>51</v>
      </c>
      <c r="E61" s="127"/>
      <c r="F61" s="128" t="s">
        <v>52</v>
      </c>
      <c r="G61" s="126" t="s">
        <v>51</v>
      </c>
      <c r="H61" s="127"/>
      <c r="I61" s="127"/>
      <c r="J61" s="129" t="s">
        <v>52</v>
      </c>
      <c r="K61" s="12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4" t="s">
        <v>53</v>
      </c>
      <c r="E65" s="130"/>
      <c r="F65" s="130"/>
      <c r="G65" s="124" t="s">
        <v>54</v>
      </c>
      <c r="H65" s="130"/>
      <c r="I65" s="130"/>
      <c r="J65" s="130"/>
      <c r="K65" s="130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26" t="s">
        <v>51</v>
      </c>
      <c r="E76" s="127"/>
      <c r="F76" s="128" t="s">
        <v>52</v>
      </c>
      <c r="G76" s="126" t="s">
        <v>51</v>
      </c>
      <c r="H76" s="127"/>
      <c r="I76" s="127"/>
      <c r="J76" s="129" t="s">
        <v>52</v>
      </c>
      <c r="K76" s="12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84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30" customHeight="1">
      <c r="A85" s="31"/>
      <c r="B85" s="32"/>
      <c r="C85" s="33"/>
      <c r="D85" s="33"/>
      <c r="E85" s="221" t="str">
        <f>E7</f>
        <v>Přepojení přípojky splaškové kanalizace sociálního zařízení řidičů Heřmanice</v>
      </c>
      <c r="F85" s="256"/>
      <c r="G85" s="256"/>
      <c r="H85" s="256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20</v>
      </c>
      <c r="D87" s="33"/>
      <c r="E87" s="33"/>
      <c r="F87" s="24" t="str">
        <f>F10</f>
        <v>Ostrava</v>
      </c>
      <c r="G87" s="33"/>
      <c r="H87" s="33"/>
      <c r="I87" s="26" t="s">
        <v>22</v>
      </c>
      <c r="J87" s="63" t="str">
        <f>IF(J10="","",J10)</f>
        <v>31. 10. 2023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6" t="s">
        <v>24</v>
      </c>
      <c r="D89" s="33"/>
      <c r="E89" s="33"/>
      <c r="F89" s="24" t="str">
        <f>E13</f>
        <v>Dopravní podnik Ostrava a.s.</v>
      </c>
      <c r="G89" s="33"/>
      <c r="H89" s="33"/>
      <c r="I89" s="26" t="s">
        <v>31</v>
      </c>
      <c r="J89" s="29" t="str">
        <f>E19</f>
        <v xml:space="preserve"> 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29</v>
      </c>
      <c r="D90" s="33"/>
      <c r="E90" s="33"/>
      <c r="F90" s="24" t="str">
        <f>IF(E16="","",E16)</f>
        <v>Vyplň údaj</v>
      </c>
      <c r="G90" s="33"/>
      <c r="H90" s="33"/>
      <c r="I90" s="26" t="s">
        <v>34</v>
      </c>
      <c r="J90" s="29" t="str">
        <f>E22</f>
        <v xml:space="preserve"> 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35" t="s">
        <v>85</v>
      </c>
      <c r="D92" s="136"/>
      <c r="E92" s="136"/>
      <c r="F92" s="136"/>
      <c r="G92" s="136"/>
      <c r="H92" s="136"/>
      <c r="I92" s="136"/>
      <c r="J92" s="137" t="s">
        <v>86</v>
      </c>
      <c r="K92" s="136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38" t="s">
        <v>87</v>
      </c>
      <c r="D94" s="33"/>
      <c r="E94" s="33"/>
      <c r="F94" s="33"/>
      <c r="G94" s="33"/>
      <c r="H94" s="33"/>
      <c r="I94" s="33"/>
      <c r="J94" s="81">
        <f>J122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88</v>
      </c>
    </row>
    <row r="95" spans="1:47" s="9" customFormat="1" ht="24.95" customHeight="1">
      <c r="B95" s="139"/>
      <c r="C95" s="140"/>
      <c r="D95" s="141" t="s">
        <v>89</v>
      </c>
      <c r="E95" s="142"/>
      <c r="F95" s="142"/>
      <c r="G95" s="142"/>
      <c r="H95" s="142"/>
      <c r="I95" s="142"/>
      <c r="J95" s="143">
        <f>J123</f>
        <v>0</v>
      </c>
      <c r="K95" s="140"/>
      <c r="L95" s="144"/>
    </row>
    <row r="96" spans="1:47" s="10" customFormat="1" ht="19.899999999999999" customHeight="1">
      <c r="B96" s="145"/>
      <c r="C96" s="146"/>
      <c r="D96" s="147" t="s">
        <v>90</v>
      </c>
      <c r="E96" s="148"/>
      <c r="F96" s="148"/>
      <c r="G96" s="148"/>
      <c r="H96" s="148"/>
      <c r="I96" s="148"/>
      <c r="J96" s="149">
        <f>J124</f>
        <v>0</v>
      </c>
      <c r="K96" s="146"/>
      <c r="L96" s="150"/>
    </row>
    <row r="97" spans="1:31" s="10" customFormat="1" ht="19.899999999999999" customHeight="1">
      <c r="B97" s="145"/>
      <c r="C97" s="146"/>
      <c r="D97" s="147" t="s">
        <v>91</v>
      </c>
      <c r="E97" s="148"/>
      <c r="F97" s="148"/>
      <c r="G97" s="148"/>
      <c r="H97" s="148"/>
      <c r="I97" s="148"/>
      <c r="J97" s="149">
        <f>J138</f>
        <v>0</v>
      </c>
      <c r="K97" s="146"/>
      <c r="L97" s="150"/>
    </row>
    <row r="98" spans="1:31" s="10" customFormat="1" ht="19.899999999999999" customHeight="1">
      <c r="B98" s="145"/>
      <c r="C98" s="146"/>
      <c r="D98" s="147" t="s">
        <v>92</v>
      </c>
      <c r="E98" s="148"/>
      <c r="F98" s="148"/>
      <c r="G98" s="148"/>
      <c r="H98" s="148"/>
      <c r="I98" s="148"/>
      <c r="J98" s="149">
        <f>J140</f>
        <v>0</v>
      </c>
      <c r="K98" s="146"/>
      <c r="L98" s="150"/>
    </row>
    <row r="99" spans="1:31" s="10" customFormat="1" ht="19.899999999999999" customHeight="1">
      <c r="B99" s="145"/>
      <c r="C99" s="146"/>
      <c r="D99" s="147" t="s">
        <v>93</v>
      </c>
      <c r="E99" s="148"/>
      <c r="F99" s="148"/>
      <c r="G99" s="148"/>
      <c r="H99" s="148"/>
      <c r="I99" s="148"/>
      <c r="J99" s="149">
        <f>J148</f>
        <v>0</v>
      </c>
      <c r="K99" s="146"/>
      <c r="L99" s="150"/>
    </row>
    <row r="100" spans="1:31" s="10" customFormat="1" ht="19.899999999999999" customHeight="1">
      <c r="B100" s="145"/>
      <c r="C100" s="146"/>
      <c r="D100" s="147" t="s">
        <v>94</v>
      </c>
      <c r="E100" s="148"/>
      <c r="F100" s="148"/>
      <c r="G100" s="148"/>
      <c r="H100" s="148"/>
      <c r="I100" s="148"/>
      <c r="J100" s="149">
        <f>J151</f>
        <v>0</v>
      </c>
      <c r="K100" s="146"/>
      <c r="L100" s="150"/>
    </row>
    <row r="101" spans="1:31" s="10" customFormat="1" ht="19.899999999999999" customHeight="1">
      <c r="B101" s="145"/>
      <c r="C101" s="146"/>
      <c r="D101" s="147" t="s">
        <v>95</v>
      </c>
      <c r="E101" s="148"/>
      <c r="F101" s="148"/>
      <c r="G101" s="148"/>
      <c r="H101" s="148"/>
      <c r="I101" s="148"/>
      <c r="J101" s="149">
        <f>J156</f>
        <v>0</v>
      </c>
      <c r="K101" s="146"/>
      <c r="L101" s="150"/>
    </row>
    <row r="102" spans="1:31" s="9" customFormat="1" ht="24.95" customHeight="1">
      <c r="B102" s="139"/>
      <c r="C102" s="140"/>
      <c r="D102" s="141" t="s">
        <v>96</v>
      </c>
      <c r="E102" s="142"/>
      <c r="F102" s="142"/>
      <c r="G102" s="142"/>
      <c r="H102" s="142"/>
      <c r="I102" s="142"/>
      <c r="J102" s="143">
        <f>J158</f>
        <v>0</v>
      </c>
      <c r="K102" s="140"/>
      <c r="L102" s="144"/>
    </row>
    <row r="103" spans="1:31" s="10" customFormat="1" ht="19.899999999999999" customHeight="1">
      <c r="B103" s="145"/>
      <c r="C103" s="146"/>
      <c r="D103" s="147" t="s">
        <v>97</v>
      </c>
      <c r="E103" s="148"/>
      <c r="F103" s="148"/>
      <c r="G103" s="148"/>
      <c r="H103" s="148"/>
      <c r="I103" s="148"/>
      <c r="J103" s="149">
        <f>J159</f>
        <v>0</v>
      </c>
      <c r="K103" s="146"/>
      <c r="L103" s="150"/>
    </row>
    <row r="104" spans="1:31" s="10" customFormat="1" ht="19.899999999999999" customHeight="1">
      <c r="B104" s="145"/>
      <c r="C104" s="146"/>
      <c r="D104" s="147" t="s">
        <v>98</v>
      </c>
      <c r="E104" s="148"/>
      <c r="F104" s="148"/>
      <c r="G104" s="148"/>
      <c r="H104" s="148"/>
      <c r="I104" s="148"/>
      <c r="J104" s="149">
        <f>J161</f>
        <v>0</v>
      </c>
      <c r="K104" s="146"/>
      <c r="L104" s="150"/>
    </row>
    <row r="105" spans="1:31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99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30" customHeight="1">
      <c r="A114" s="31"/>
      <c r="B114" s="32"/>
      <c r="C114" s="33"/>
      <c r="D114" s="33"/>
      <c r="E114" s="221" t="str">
        <f>E7</f>
        <v>Přepojení přípojky splaškové kanalizace sociálního zařízení řidičů Heřmanice</v>
      </c>
      <c r="F114" s="256"/>
      <c r="G114" s="256"/>
      <c r="H114" s="256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20</v>
      </c>
      <c r="D116" s="33"/>
      <c r="E116" s="33"/>
      <c r="F116" s="24" t="str">
        <f>F10</f>
        <v>Ostrava</v>
      </c>
      <c r="G116" s="33"/>
      <c r="H116" s="33"/>
      <c r="I116" s="26" t="s">
        <v>22</v>
      </c>
      <c r="J116" s="63" t="str">
        <f>IF(J10="","",J10)</f>
        <v>31. 10. 2023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24</v>
      </c>
      <c r="D118" s="33"/>
      <c r="E118" s="33"/>
      <c r="F118" s="24" t="str">
        <f>E13</f>
        <v>Dopravní podnik Ostrava a.s.</v>
      </c>
      <c r="G118" s="33"/>
      <c r="H118" s="33"/>
      <c r="I118" s="26" t="s">
        <v>31</v>
      </c>
      <c r="J118" s="29" t="str">
        <f>E19</f>
        <v xml:space="preserve"> 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29</v>
      </c>
      <c r="D119" s="33"/>
      <c r="E119" s="33"/>
      <c r="F119" s="24" t="str">
        <f>IF(E16="","",E16)</f>
        <v>Vyplň údaj</v>
      </c>
      <c r="G119" s="33"/>
      <c r="H119" s="33"/>
      <c r="I119" s="26" t="s">
        <v>34</v>
      </c>
      <c r="J119" s="29" t="str">
        <f>E22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51"/>
      <c r="B121" s="152"/>
      <c r="C121" s="153" t="s">
        <v>100</v>
      </c>
      <c r="D121" s="154" t="s">
        <v>61</v>
      </c>
      <c r="E121" s="154" t="s">
        <v>57</v>
      </c>
      <c r="F121" s="154" t="s">
        <v>58</v>
      </c>
      <c r="G121" s="154" t="s">
        <v>101</v>
      </c>
      <c r="H121" s="154" t="s">
        <v>102</v>
      </c>
      <c r="I121" s="154" t="s">
        <v>103</v>
      </c>
      <c r="J121" s="155" t="s">
        <v>86</v>
      </c>
      <c r="K121" s="156" t="s">
        <v>104</v>
      </c>
      <c r="L121" s="157"/>
      <c r="M121" s="72" t="s">
        <v>1</v>
      </c>
      <c r="N121" s="73" t="s">
        <v>40</v>
      </c>
      <c r="O121" s="73" t="s">
        <v>105</v>
      </c>
      <c r="P121" s="73" t="s">
        <v>106</v>
      </c>
      <c r="Q121" s="73" t="s">
        <v>107</v>
      </c>
      <c r="R121" s="73" t="s">
        <v>108</v>
      </c>
      <c r="S121" s="73" t="s">
        <v>109</v>
      </c>
      <c r="T121" s="74" t="s">
        <v>110</v>
      </c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</row>
    <row r="122" spans="1:65" s="2" customFormat="1" ht="22.9" customHeight="1">
      <c r="A122" s="31"/>
      <c r="B122" s="32"/>
      <c r="C122" s="79" t="s">
        <v>111</v>
      </c>
      <c r="D122" s="33"/>
      <c r="E122" s="33"/>
      <c r="F122" s="33"/>
      <c r="G122" s="33"/>
      <c r="H122" s="33"/>
      <c r="I122" s="33"/>
      <c r="J122" s="158">
        <f>BK122</f>
        <v>0</v>
      </c>
      <c r="K122" s="33"/>
      <c r="L122" s="36"/>
      <c r="M122" s="75"/>
      <c r="N122" s="159"/>
      <c r="O122" s="76"/>
      <c r="P122" s="160">
        <f>P123+P158</f>
        <v>0</v>
      </c>
      <c r="Q122" s="76"/>
      <c r="R122" s="160">
        <f>R123+R158</f>
        <v>18.230968299999997</v>
      </c>
      <c r="S122" s="76"/>
      <c r="T122" s="161">
        <f>T123+T158</f>
        <v>0.92400000000000004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75</v>
      </c>
      <c r="AU122" s="14" t="s">
        <v>88</v>
      </c>
      <c r="BK122" s="162">
        <f>BK123+BK158</f>
        <v>0</v>
      </c>
    </row>
    <row r="123" spans="1:65" s="12" customFormat="1" ht="25.9" customHeight="1">
      <c r="B123" s="163"/>
      <c r="C123" s="164"/>
      <c r="D123" s="165" t="s">
        <v>75</v>
      </c>
      <c r="E123" s="166" t="s">
        <v>112</v>
      </c>
      <c r="F123" s="166" t="s">
        <v>113</v>
      </c>
      <c r="G123" s="164"/>
      <c r="H123" s="164"/>
      <c r="I123" s="167"/>
      <c r="J123" s="168">
        <f>BK123</f>
        <v>0</v>
      </c>
      <c r="K123" s="164"/>
      <c r="L123" s="169"/>
      <c r="M123" s="170"/>
      <c r="N123" s="171"/>
      <c r="O123" s="171"/>
      <c r="P123" s="172">
        <f>P124+P138+P140+P148+P151+P156</f>
        <v>0</v>
      </c>
      <c r="Q123" s="171"/>
      <c r="R123" s="172">
        <f>R124+R138+R140+R148+R151+R156</f>
        <v>18.230968299999997</v>
      </c>
      <c r="S123" s="171"/>
      <c r="T123" s="173">
        <f>T124+T138+T140+T148+T151+T156</f>
        <v>0.92400000000000004</v>
      </c>
      <c r="AR123" s="174" t="s">
        <v>14</v>
      </c>
      <c r="AT123" s="175" t="s">
        <v>75</v>
      </c>
      <c r="AU123" s="175" t="s">
        <v>76</v>
      </c>
      <c r="AY123" s="174" t="s">
        <v>114</v>
      </c>
      <c r="BK123" s="176">
        <f>BK124+BK138+BK140+BK148+BK151+BK156</f>
        <v>0</v>
      </c>
    </row>
    <row r="124" spans="1:65" s="12" customFormat="1" ht="22.9" customHeight="1">
      <c r="B124" s="163"/>
      <c r="C124" s="164"/>
      <c r="D124" s="165" t="s">
        <v>75</v>
      </c>
      <c r="E124" s="177" t="s">
        <v>14</v>
      </c>
      <c r="F124" s="177" t="s">
        <v>115</v>
      </c>
      <c r="G124" s="164"/>
      <c r="H124" s="164"/>
      <c r="I124" s="167"/>
      <c r="J124" s="178">
        <f>BK124</f>
        <v>0</v>
      </c>
      <c r="K124" s="164"/>
      <c r="L124" s="169"/>
      <c r="M124" s="170"/>
      <c r="N124" s="171"/>
      <c r="O124" s="171"/>
      <c r="P124" s="172">
        <f>SUM(P125:P137)</f>
        <v>0</v>
      </c>
      <c r="Q124" s="171"/>
      <c r="R124" s="172">
        <f>SUM(R125:R137)</f>
        <v>17.865558</v>
      </c>
      <c r="S124" s="171"/>
      <c r="T124" s="173">
        <f>SUM(T125:T137)</f>
        <v>0.92400000000000004</v>
      </c>
      <c r="AR124" s="174" t="s">
        <v>14</v>
      </c>
      <c r="AT124" s="175" t="s">
        <v>75</v>
      </c>
      <c r="AU124" s="175" t="s">
        <v>14</v>
      </c>
      <c r="AY124" s="174" t="s">
        <v>114</v>
      </c>
      <c r="BK124" s="176">
        <f>SUM(BK125:BK137)</f>
        <v>0</v>
      </c>
    </row>
    <row r="125" spans="1:65" s="2" customFormat="1" ht="66.75" customHeight="1">
      <c r="A125" s="31"/>
      <c r="B125" s="32"/>
      <c r="C125" s="179" t="s">
        <v>14</v>
      </c>
      <c r="D125" s="179" t="s">
        <v>116</v>
      </c>
      <c r="E125" s="180" t="s">
        <v>117</v>
      </c>
      <c r="F125" s="181" t="s">
        <v>118</v>
      </c>
      <c r="G125" s="182" t="s">
        <v>119</v>
      </c>
      <c r="H125" s="183">
        <v>4.2</v>
      </c>
      <c r="I125" s="184"/>
      <c r="J125" s="185">
        <f t="shared" ref="J125:J137" si="0">ROUND(I125*H125,2)</f>
        <v>0</v>
      </c>
      <c r="K125" s="186"/>
      <c r="L125" s="36"/>
      <c r="M125" s="187" t="s">
        <v>1</v>
      </c>
      <c r="N125" s="188" t="s">
        <v>41</v>
      </c>
      <c r="O125" s="68"/>
      <c r="P125" s="189">
        <f t="shared" ref="P125:P137" si="1">O125*H125</f>
        <v>0</v>
      </c>
      <c r="Q125" s="189">
        <v>0</v>
      </c>
      <c r="R125" s="189">
        <f t="shared" ref="R125:R137" si="2">Q125*H125</f>
        <v>0</v>
      </c>
      <c r="S125" s="189">
        <v>0.22</v>
      </c>
      <c r="T125" s="190">
        <f t="shared" ref="T125:T137" si="3">S125*H125</f>
        <v>0.92400000000000004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1" t="s">
        <v>120</v>
      </c>
      <c r="AT125" s="191" t="s">
        <v>116</v>
      </c>
      <c r="AU125" s="191" t="s">
        <v>82</v>
      </c>
      <c r="AY125" s="14" t="s">
        <v>114</v>
      </c>
      <c r="BE125" s="192">
        <f t="shared" ref="BE125:BE137" si="4">IF(N125="základní",J125,0)</f>
        <v>0</v>
      </c>
      <c r="BF125" s="192">
        <f t="shared" ref="BF125:BF137" si="5">IF(N125="snížená",J125,0)</f>
        <v>0</v>
      </c>
      <c r="BG125" s="192">
        <f t="shared" ref="BG125:BG137" si="6">IF(N125="zákl. přenesená",J125,0)</f>
        <v>0</v>
      </c>
      <c r="BH125" s="192">
        <f t="shared" ref="BH125:BH137" si="7">IF(N125="sníž. přenesená",J125,0)</f>
        <v>0</v>
      </c>
      <c r="BI125" s="192">
        <f t="shared" ref="BI125:BI137" si="8">IF(N125="nulová",J125,0)</f>
        <v>0</v>
      </c>
      <c r="BJ125" s="14" t="s">
        <v>14</v>
      </c>
      <c r="BK125" s="192">
        <f t="shared" ref="BK125:BK137" si="9">ROUND(I125*H125,2)</f>
        <v>0</v>
      </c>
      <c r="BL125" s="14" t="s">
        <v>120</v>
      </c>
      <c r="BM125" s="191" t="s">
        <v>121</v>
      </c>
    </row>
    <row r="126" spans="1:65" s="2" customFormat="1" ht="55.5" customHeight="1">
      <c r="A126" s="31"/>
      <c r="B126" s="32"/>
      <c r="C126" s="179" t="s">
        <v>82</v>
      </c>
      <c r="D126" s="179" t="s">
        <v>116</v>
      </c>
      <c r="E126" s="180" t="s">
        <v>122</v>
      </c>
      <c r="F126" s="181" t="s">
        <v>123</v>
      </c>
      <c r="G126" s="182" t="s">
        <v>124</v>
      </c>
      <c r="H126" s="183">
        <v>9.7200000000000006</v>
      </c>
      <c r="I126" s="184"/>
      <c r="J126" s="185">
        <f t="shared" si="0"/>
        <v>0</v>
      </c>
      <c r="K126" s="186"/>
      <c r="L126" s="36"/>
      <c r="M126" s="187" t="s">
        <v>1</v>
      </c>
      <c r="N126" s="188" t="s">
        <v>41</v>
      </c>
      <c r="O126" s="68"/>
      <c r="P126" s="189">
        <f t="shared" si="1"/>
        <v>0</v>
      </c>
      <c r="Q126" s="189">
        <v>0</v>
      </c>
      <c r="R126" s="189">
        <f t="shared" si="2"/>
        <v>0</v>
      </c>
      <c r="S126" s="189">
        <v>0</v>
      </c>
      <c r="T126" s="190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1" t="s">
        <v>120</v>
      </c>
      <c r="AT126" s="191" t="s">
        <v>116</v>
      </c>
      <c r="AU126" s="191" t="s">
        <v>82</v>
      </c>
      <c r="AY126" s="14" t="s">
        <v>114</v>
      </c>
      <c r="BE126" s="192">
        <f t="shared" si="4"/>
        <v>0</v>
      </c>
      <c r="BF126" s="192">
        <f t="shared" si="5"/>
        <v>0</v>
      </c>
      <c r="BG126" s="192">
        <f t="shared" si="6"/>
        <v>0</v>
      </c>
      <c r="BH126" s="192">
        <f t="shared" si="7"/>
        <v>0</v>
      </c>
      <c r="BI126" s="192">
        <f t="shared" si="8"/>
        <v>0</v>
      </c>
      <c r="BJ126" s="14" t="s">
        <v>14</v>
      </c>
      <c r="BK126" s="192">
        <f t="shared" si="9"/>
        <v>0</v>
      </c>
      <c r="BL126" s="14" t="s">
        <v>120</v>
      </c>
      <c r="BM126" s="191" t="s">
        <v>125</v>
      </c>
    </row>
    <row r="127" spans="1:65" s="2" customFormat="1" ht="37.9" customHeight="1">
      <c r="A127" s="31"/>
      <c r="B127" s="32"/>
      <c r="C127" s="179" t="s">
        <v>126</v>
      </c>
      <c r="D127" s="179" t="s">
        <v>116</v>
      </c>
      <c r="E127" s="180" t="s">
        <v>127</v>
      </c>
      <c r="F127" s="181" t="s">
        <v>128</v>
      </c>
      <c r="G127" s="182" t="s">
        <v>124</v>
      </c>
      <c r="H127" s="183">
        <v>2.9159999999999999</v>
      </c>
      <c r="I127" s="184"/>
      <c r="J127" s="185">
        <f t="shared" si="0"/>
        <v>0</v>
      </c>
      <c r="K127" s="186"/>
      <c r="L127" s="36"/>
      <c r="M127" s="187" t="s">
        <v>1</v>
      </c>
      <c r="N127" s="188" t="s">
        <v>41</v>
      </c>
      <c r="O127" s="68"/>
      <c r="P127" s="189">
        <f t="shared" si="1"/>
        <v>0</v>
      </c>
      <c r="Q127" s="189">
        <v>0</v>
      </c>
      <c r="R127" s="189">
        <f t="shared" si="2"/>
        <v>0</v>
      </c>
      <c r="S127" s="189">
        <v>0</v>
      </c>
      <c r="T127" s="190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1" t="s">
        <v>120</v>
      </c>
      <c r="AT127" s="191" t="s">
        <v>116</v>
      </c>
      <c r="AU127" s="191" t="s">
        <v>82</v>
      </c>
      <c r="AY127" s="14" t="s">
        <v>114</v>
      </c>
      <c r="BE127" s="192">
        <f t="shared" si="4"/>
        <v>0</v>
      </c>
      <c r="BF127" s="192">
        <f t="shared" si="5"/>
        <v>0</v>
      </c>
      <c r="BG127" s="192">
        <f t="shared" si="6"/>
        <v>0</v>
      </c>
      <c r="BH127" s="192">
        <f t="shared" si="7"/>
        <v>0</v>
      </c>
      <c r="BI127" s="192">
        <f t="shared" si="8"/>
        <v>0</v>
      </c>
      <c r="BJ127" s="14" t="s">
        <v>14</v>
      </c>
      <c r="BK127" s="192">
        <f t="shared" si="9"/>
        <v>0</v>
      </c>
      <c r="BL127" s="14" t="s">
        <v>120</v>
      </c>
      <c r="BM127" s="191" t="s">
        <v>129</v>
      </c>
    </row>
    <row r="128" spans="1:65" s="2" customFormat="1" ht="37.9" customHeight="1">
      <c r="A128" s="31"/>
      <c r="B128" s="32"/>
      <c r="C128" s="179" t="s">
        <v>120</v>
      </c>
      <c r="D128" s="179" t="s">
        <v>116</v>
      </c>
      <c r="E128" s="180" t="s">
        <v>130</v>
      </c>
      <c r="F128" s="181" t="s">
        <v>131</v>
      </c>
      <c r="G128" s="182" t="s">
        <v>119</v>
      </c>
      <c r="H128" s="183">
        <v>16.2</v>
      </c>
      <c r="I128" s="184"/>
      <c r="J128" s="185">
        <f t="shared" si="0"/>
        <v>0</v>
      </c>
      <c r="K128" s="186"/>
      <c r="L128" s="36"/>
      <c r="M128" s="187" t="s">
        <v>1</v>
      </c>
      <c r="N128" s="188" t="s">
        <v>41</v>
      </c>
      <c r="O128" s="68"/>
      <c r="P128" s="189">
        <f t="shared" si="1"/>
        <v>0</v>
      </c>
      <c r="Q128" s="189">
        <v>5.9000000000000003E-4</v>
      </c>
      <c r="R128" s="189">
        <f t="shared" si="2"/>
        <v>9.5580000000000005E-3</v>
      </c>
      <c r="S128" s="189">
        <v>0</v>
      </c>
      <c r="T128" s="190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1" t="s">
        <v>120</v>
      </c>
      <c r="AT128" s="191" t="s">
        <v>116</v>
      </c>
      <c r="AU128" s="191" t="s">
        <v>82</v>
      </c>
      <c r="AY128" s="14" t="s">
        <v>114</v>
      </c>
      <c r="BE128" s="192">
        <f t="shared" si="4"/>
        <v>0</v>
      </c>
      <c r="BF128" s="192">
        <f t="shared" si="5"/>
        <v>0</v>
      </c>
      <c r="BG128" s="192">
        <f t="shared" si="6"/>
        <v>0</v>
      </c>
      <c r="BH128" s="192">
        <f t="shared" si="7"/>
        <v>0</v>
      </c>
      <c r="BI128" s="192">
        <f t="shared" si="8"/>
        <v>0</v>
      </c>
      <c r="BJ128" s="14" t="s">
        <v>14</v>
      </c>
      <c r="BK128" s="192">
        <f t="shared" si="9"/>
        <v>0</v>
      </c>
      <c r="BL128" s="14" t="s">
        <v>120</v>
      </c>
      <c r="BM128" s="191" t="s">
        <v>132</v>
      </c>
    </row>
    <row r="129" spans="1:65" s="2" customFormat="1" ht="37.9" customHeight="1">
      <c r="A129" s="31"/>
      <c r="B129" s="32"/>
      <c r="C129" s="179" t="s">
        <v>133</v>
      </c>
      <c r="D129" s="179" t="s">
        <v>116</v>
      </c>
      <c r="E129" s="180" t="s">
        <v>134</v>
      </c>
      <c r="F129" s="181" t="s">
        <v>135</v>
      </c>
      <c r="G129" s="182" t="s">
        <v>119</v>
      </c>
      <c r="H129" s="183">
        <v>16.2</v>
      </c>
      <c r="I129" s="184"/>
      <c r="J129" s="185">
        <f t="shared" si="0"/>
        <v>0</v>
      </c>
      <c r="K129" s="186"/>
      <c r="L129" s="36"/>
      <c r="M129" s="187" t="s">
        <v>1</v>
      </c>
      <c r="N129" s="188" t="s">
        <v>41</v>
      </c>
      <c r="O129" s="68"/>
      <c r="P129" s="189">
        <f t="shared" si="1"/>
        <v>0</v>
      </c>
      <c r="Q129" s="189">
        <v>0</v>
      </c>
      <c r="R129" s="189">
        <f t="shared" si="2"/>
        <v>0</v>
      </c>
      <c r="S129" s="189">
        <v>0</v>
      </c>
      <c r="T129" s="190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1" t="s">
        <v>120</v>
      </c>
      <c r="AT129" s="191" t="s">
        <v>116</v>
      </c>
      <c r="AU129" s="191" t="s">
        <v>82</v>
      </c>
      <c r="AY129" s="14" t="s">
        <v>114</v>
      </c>
      <c r="BE129" s="192">
        <f t="shared" si="4"/>
        <v>0</v>
      </c>
      <c r="BF129" s="192">
        <f t="shared" si="5"/>
        <v>0</v>
      </c>
      <c r="BG129" s="192">
        <f t="shared" si="6"/>
        <v>0</v>
      </c>
      <c r="BH129" s="192">
        <f t="shared" si="7"/>
        <v>0</v>
      </c>
      <c r="BI129" s="192">
        <f t="shared" si="8"/>
        <v>0</v>
      </c>
      <c r="BJ129" s="14" t="s">
        <v>14</v>
      </c>
      <c r="BK129" s="192">
        <f t="shared" si="9"/>
        <v>0</v>
      </c>
      <c r="BL129" s="14" t="s">
        <v>120</v>
      </c>
      <c r="BM129" s="191" t="s">
        <v>136</v>
      </c>
    </row>
    <row r="130" spans="1:65" s="2" customFormat="1" ht="62.65" customHeight="1">
      <c r="A130" s="31"/>
      <c r="B130" s="32"/>
      <c r="C130" s="179" t="s">
        <v>137</v>
      </c>
      <c r="D130" s="179" t="s">
        <v>116</v>
      </c>
      <c r="E130" s="180" t="s">
        <v>138</v>
      </c>
      <c r="F130" s="181" t="s">
        <v>139</v>
      </c>
      <c r="G130" s="182" t="s">
        <v>124</v>
      </c>
      <c r="H130" s="183">
        <v>9.7200000000000006</v>
      </c>
      <c r="I130" s="184"/>
      <c r="J130" s="185">
        <f t="shared" si="0"/>
        <v>0</v>
      </c>
      <c r="K130" s="186"/>
      <c r="L130" s="36"/>
      <c r="M130" s="187" t="s">
        <v>1</v>
      </c>
      <c r="N130" s="188" t="s">
        <v>41</v>
      </c>
      <c r="O130" s="68"/>
      <c r="P130" s="189">
        <f t="shared" si="1"/>
        <v>0</v>
      </c>
      <c r="Q130" s="189">
        <v>0</v>
      </c>
      <c r="R130" s="189">
        <f t="shared" si="2"/>
        <v>0</v>
      </c>
      <c r="S130" s="189">
        <v>0</v>
      </c>
      <c r="T130" s="190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1" t="s">
        <v>120</v>
      </c>
      <c r="AT130" s="191" t="s">
        <v>116</v>
      </c>
      <c r="AU130" s="191" t="s">
        <v>82</v>
      </c>
      <c r="AY130" s="14" t="s">
        <v>114</v>
      </c>
      <c r="BE130" s="192">
        <f t="shared" si="4"/>
        <v>0</v>
      </c>
      <c r="BF130" s="192">
        <f t="shared" si="5"/>
        <v>0</v>
      </c>
      <c r="BG130" s="192">
        <f t="shared" si="6"/>
        <v>0</v>
      </c>
      <c r="BH130" s="192">
        <f t="shared" si="7"/>
        <v>0</v>
      </c>
      <c r="BI130" s="192">
        <f t="shared" si="8"/>
        <v>0</v>
      </c>
      <c r="BJ130" s="14" t="s">
        <v>14</v>
      </c>
      <c r="BK130" s="192">
        <f t="shared" si="9"/>
        <v>0</v>
      </c>
      <c r="BL130" s="14" t="s">
        <v>120</v>
      </c>
      <c r="BM130" s="191" t="s">
        <v>140</v>
      </c>
    </row>
    <row r="131" spans="1:65" s="2" customFormat="1" ht="44.25" customHeight="1">
      <c r="A131" s="31"/>
      <c r="B131" s="32"/>
      <c r="C131" s="179" t="s">
        <v>141</v>
      </c>
      <c r="D131" s="179" t="s">
        <v>116</v>
      </c>
      <c r="E131" s="180" t="s">
        <v>142</v>
      </c>
      <c r="F131" s="181" t="s">
        <v>143</v>
      </c>
      <c r="G131" s="182" t="s">
        <v>124</v>
      </c>
      <c r="H131" s="183">
        <v>9.7200000000000006</v>
      </c>
      <c r="I131" s="184"/>
      <c r="J131" s="185">
        <f t="shared" si="0"/>
        <v>0</v>
      </c>
      <c r="K131" s="186"/>
      <c r="L131" s="36"/>
      <c r="M131" s="187" t="s">
        <v>1</v>
      </c>
      <c r="N131" s="188" t="s">
        <v>41</v>
      </c>
      <c r="O131" s="68"/>
      <c r="P131" s="189">
        <f t="shared" si="1"/>
        <v>0</v>
      </c>
      <c r="Q131" s="189">
        <v>0</v>
      </c>
      <c r="R131" s="189">
        <f t="shared" si="2"/>
        <v>0</v>
      </c>
      <c r="S131" s="189">
        <v>0</v>
      </c>
      <c r="T131" s="19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1" t="s">
        <v>120</v>
      </c>
      <c r="AT131" s="191" t="s">
        <v>116</v>
      </c>
      <c r="AU131" s="191" t="s">
        <v>82</v>
      </c>
      <c r="AY131" s="14" t="s">
        <v>114</v>
      </c>
      <c r="BE131" s="192">
        <f t="shared" si="4"/>
        <v>0</v>
      </c>
      <c r="BF131" s="192">
        <f t="shared" si="5"/>
        <v>0</v>
      </c>
      <c r="BG131" s="192">
        <f t="shared" si="6"/>
        <v>0</v>
      </c>
      <c r="BH131" s="192">
        <f t="shared" si="7"/>
        <v>0</v>
      </c>
      <c r="BI131" s="192">
        <f t="shared" si="8"/>
        <v>0</v>
      </c>
      <c r="BJ131" s="14" t="s">
        <v>14</v>
      </c>
      <c r="BK131" s="192">
        <f t="shared" si="9"/>
        <v>0</v>
      </c>
      <c r="BL131" s="14" t="s">
        <v>120</v>
      </c>
      <c r="BM131" s="191" t="s">
        <v>144</v>
      </c>
    </row>
    <row r="132" spans="1:65" s="2" customFormat="1" ht="44.25" customHeight="1">
      <c r="A132" s="31"/>
      <c r="B132" s="32"/>
      <c r="C132" s="179" t="s">
        <v>145</v>
      </c>
      <c r="D132" s="179" t="s">
        <v>116</v>
      </c>
      <c r="E132" s="180" t="s">
        <v>146</v>
      </c>
      <c r="F132" s="181" t="s">
        <v>147</v>
      </c>
      <c r="G132" s="182" t="s">
        <v>148</v>
      </c>
      <c r="H132" s="183">
        <v>15.552</v>
      </c>
      <c r="I132" s="184"/>
      <c r="J132" s="185">
        <f t="shared" si="0"/>
        <v>0</v>
      </c>
      <c r="K132" s="186"/>
      <c r="L132" s="36"/>
      <c r="M132" s="187" t="s">
        <v>1</v>
      </c>
      <c r="N132" s="188" t="s">
        <v>41</v>
      </c>
      <c r="O132" s="68"/>
      <c r="P132" s="189">
        <f t="shared" si="1"/>
        <v>0</v>
      </c>
      <c r="Q132" s="189">
        <v>0</v>
      </c>
      <c r="R132" s="189">
        <f t="shared" si="2"/>
        <v>0</v>
      </c>
      <c r="S132" s="189">
        <v>0</v>
      </c>
      <c r="T132" s="19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1" t="s">
        <v>120</v>
      </c>
      <c r="AT132" s="191" t="s">
        <v>116</v>
      </c>
      <c r="AU132" s="191" t="s">
        <v>82</v>
      </c>
      <c r="AY132" s="14" t="s">
        <v>114</v>
      </c>
      <c r="BE132" s="192">
        <f t="shared" si="4"/>
        <v>0</v>
      </c>
      <c r="BF132" s="192">
        <f t="shared" si="5"/>
        <v>0</v>
      </c>
      <c r="BG132" s="192">
        <f t="shared" si="6"/>
        <v>0</v>
      </c>
      <c r="BH132" s="192">
        <f t="shared" si="7"/>
        <v>0</v>
      </c>
      <c r="BI132" s="192">
        <f t="shared" si="8"/>
        <v>0</v>
      </c>
      <c r="BJ132" s="14" t="s">
        <v>14</v>
      </c>
      <c r="BK132" s="192">
        <f t="shared" si="9"/>
        <v>0</v>
      </c>
      <c r="BL132" s="14" t="s">
        <v>120</v>
      </c>
      <c r="BM132" s="191" t="s">
        <v>149</v>
      </c>
    </row>
    <row r="133" spans="1:65" s="2" customFormat="1" ht="37.9" customHeight="1">
      <c r="A133" s="31"/>
      <c r="B133" s="32"/>
      <c r="C133" s="179" t="s">
        <v>150</v>
      </c>
      <c r="D133" s="179" t="s">
        <v>116</v>
      </c>
      <c r="E133" s="180" t="s">
        <v>151</v>
      </c>
      <c r="F133" s="181" t="s">
        <v>152</v>
      </c>
      <c r="G133" s="182" t="s">
        <v>124</v>
      </c>
      <c r="H133" s="183">
        <v>9.7200000000000006</v>
      </c>
      <c r="I133" s="184"/>
      <c r="J133" s="185">
        <f t="shared" si="0"/>
        <v>0</v>
      </c>
      <c r="K133" s="186"/>
      <c r="L133" s="36"/>
      <c r="M133" s="187" t="s">
        <v>1</v>
      </c>
      <c r="N133" s="188" t="s">
        <v>41</v>
      </c>
      <c r="O133" s="68"/>
      <c r="P133" s="189">
        <f t="shared" si="1"/>
        <v>0</v>
      </c>
      <c r="Q133" s="189">
        <v>0</v>
      </c>
      <c r="R133" s="189">
        <f t="shared" si="2"/>
        <v>0</v>
      </c>
      <c r="S133" s="189">
        <v>0</v>
      </c>
      <c r="T133" s="19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1" t="s">
        <v>120</v>
      </c>
      <c r="AT133" s="191" t="s">
        <v>116</v>
      </c>
      <c r="AU133" s="191" t="s">
        <v>82</v>
      </c>
      <c r="AY133" s="14" t="s">
        <v>114</v>
      </c>
      <c r="BE133" s="192">
        <f t="shared" si="4"/>
        <v>0</v>
      </c>
      <c r="BF133" s="192">
        <f t="shared" si="5"/>
        <v>0</v>
      </c>
      <c r="BG133" s="192">
        <f t="shared" si="6"/>
        <v>0</v>
      </c>
      <c r="BH133" s="192">
        <f t="shared" si="7"/>
        <v>0</v>
      </c>
      <c r="BI133" s="192">
        <f t="shared" si="8"/>
        <v>0</v>
      </c>
      <c r="BJ133" s="14" t="s">
        <v>14</v>
      </c>
      <c r="BK133" s="192">
        <f t="shared" si="9"/>
        <v>0</v>
      </c>
      <c r="BL133" s="14" t="s">
        <v>120</v>
      </c>
      <c r="BM133" s="191" t="s">
        <v>153</v>
      </c>
    </row>
    <row r="134" spans="1:65" s="2" customFormat="1" ht="66.75" customHeight="1">
      <c r="A134" s="31"/>
      <c r="B134" s="32"/>
      <c r="C134" s="179" t="s">
        <v>154</v>
      </c>
      <c r="D134" s="179" t="s">
        <v>116</v>
      </c>
      <c r="E134" s="180" t="s">
        <v>155</v>
      </c>
      <c r="F134" s="181" t="s">
        <v>156</v>
      </c>
      <c r="G134" s="182" t="s">
        <v>124</v>
      </c>
      <c r="H134" s="183">
        <v>1.8</v>
      </c>
      <c r="I134" s="184"/>
      <c r="J134" s="185">
        <f t="shared" si="0"/>
        <v>0</v>
      </c>
      <c r="K134" s="186"/>
      <c r="L134" s="36"/>
      <c r="M134" s="187" t="s">
        <v>1</v>
      </c>
      <c r="N134" s="188" t="s">
        <v>41</v>
      </c>
      <c r="O134" s="68"/>
      <c r="P134" s="189">
        <f t="shared" si="1"/>
        <v>0</v>
      </c>
      <c r="Q134" s="189">
        <v>0</v>
      </c>
      <c r="R134" s="189">
        <f t="shared" si="2"/>
        <v>0</v>
      </c>
      <c r="S134" s="189">
        <v>0</v>
      </c>
      <c r="T134" s="19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1" t="s">
        <v>120</v>
      </c>
      <c r="AT134" s="191" t="s">
        <v>116</v>
      </c>
      <c r="AU134" s="191" t="s">
        <v>82</v>
      </c>
      <c r="AY134" s="14" t="s">
        <v>114</v>
      </c>
      <c r="BE134" s="192">
        <f t="shared" si="4"/>
        <v>0</v>
      </c>
      <c r="BF134" s="192">
        <f t="shared" si="5"/>
        <v>0</v>
      </c>
      <c r="BG134" s="192">
        <f t="shared" si="6"/>
        <v>0</v>
      </c>
      <c r="BH134" s="192">
        <f t="shared" si="7"/>
        <v>0</v>
      </c>
      <c r="BI134" s="192">
        <f t="shared" si="8"/>
        <v>0</v>
      </c>
      <c r="BJ134" s="14" t="s">
        <v>14</v>
      </c>
      <c r="BK134" s="192">
        <f t="shared" si="9"/>
        <v>0</v>
      </c>
      <c r="BL134" s="14" t="s">
        <v>120</v>
      </c>
      <c r="BM134" s="191" t="s">
        <v>157</v>
      </c>
    </row>
    <row r="135" spans="1:65" s="2" customFormat="1" ht="16.5" customHeight="1">
      <c r="A135" s="31"/>
      <c r="B135" s="32"/>
      <c r="C135" s="193" t="s">
        <v>158</v>
      </c>
      <c r="D135" s="193" t="s">
        <v>159</v>
      </c>
      <c r="E135" s="194" t="s">
        <v>160</v>
      </c>
      <c r="F135" s="195" t="s">
        <v>161</v>
      </c>
      <c r="G135" s="196" t="s">
        <v>148</v>
      </c>
      <c r="H135" s="197">
        <v>3.6</v>
      </c>
      <c r="I135" s="198"/>
      <c r="J135" s="199">
        <f t="shared" si="0"/>
        <v>0</v>
      </c>
      <c r="K135" s="200"/>
      <c r="L135" s="201"/>
      <c r="M135" s="202" t="s">
        <v>1</v>
      </c>
      <c r="N135" s="203" t="s">
        <v>41</v>
      </c>
      <c r="O135" s="68"/>
      <c r="P135" s="189">
        <f t="shared" si="1"/>
        <v>0</v>
      </c>
      <c r="Q135" s="189">
        <v>1</v>
      </c>
      <c r="R135" s="189">
        <f t="shared" si="2"/>
        <v>3.6</v>
      </c>
      <c r="S135" s="189">
        <v>0</v>
      </c>
      <c r="T135" s="19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1" t="s">
        <v>145</v>
      </c>
      <c r="AT135" s="191" t="s">
        <v>159</v>
      </c>
      <c r="AU135" s="191" t="s">
        <v>82</v>
      </c>
      <c r="AY135" s="14" t="s">
        <v>114</v>
      </c>
      <c r="BE135" s="192">
        <f t="shared" si="4"/>
        <v>0</v>
      </c>
      <c r="BF135" s="192">
        <f t="shared" si="5"/>
        <v>0</v>
      </c>
      <c r="BG135" s="192">
        <f t="shared" si="6"/>
        <v>0</v>
      </c>
      <c r="BH135" s="192">
        <f t="shared" si="7"/>
        <v>0</v>
      </c>
      <c r="BI135" s="192">
        <f t="shared" si="8"/>
        <v>0</v>
      </c>
      <c r="BJ135" s="14" t="s">
        <v>14</v>
      </c>
      <c r="BK135" s="192">
        <f t="shared" si="9"/>
        <v>0</v>
      </c>
      <c r="BL135" s="14" t="s">
        <v>120</v>
      </c>
      <c r="BM135" s="191" t="s">
        <v>162</v>
      </c>
    </row>
    <row r="136" spans="1:65" s="2" customFormat="1" ht="66.75" customHeight="1">
      <c r="A136" s="31"/>
      <c r="B136" s="32"/>
      <c r="C136" s="179" t="s">
        <v>163</v>
      </c>
      <c r="D136" s="179" t="s">
        <v>116</v>
      </c>
      <c r="E136" s="180" t="s">
        <v>164</v>
      </c>
      <c r="F136" s="181" t="s">
        <v>165</v>
      </c>
      <c r="G136" s="182" t="s">
        <v>124</v>
      </c>
      <c r="H136" s="183">
        <v>7.92</v>
      </c>
      <c r="I136" s="184"/>
      <c r="J136" s="185">
        <f t="shared" si="0"/>
        <v>0</v>
      </c>
      <c r="K136" s="186"/>
      <c r="L136" s="36"/>
      <c r="M136" s="187" t="s">
        <v>1</v>
      </c>
      <c r="N136" s="188" t="s">
        <v>41</v>
      </c>
      <c r="O136" s="68"/>
      <c r="P136" s="189">
        <f t="shared" si="1"/>
        <v>0</v>
      </c>
      <c r="Q136" s="189">
        <v>0</v>
      </c>
      <c r="R136" s="189">
        <f t="shared" si="2"/>
        <v>0</v>
      </c>
      <c r="S136" s="189">
        <v>0</v>
      </c>
      <c r="T136" s="19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1" t="s">
        <v>120</v>
      </c>
      <c r="AT136" s="191" t="s">
        <v>116</v>
      </c>
      <c r="AU136" s="191" t="s">
        <v>82</v>
      </c>
      <c r="AY136" s="14" t="s">
        <v>114</v>
      </c>
      <c r="BE136" s="192">
        <f t="shared" si="4"/>
        <v>0</v>
      </c>
      <c r="BF136" s="192">
        <f t="shared" si="5"/>
        <v>0</v>
      </c>
      <c r="BG136" s="192">
        <f t="shared" si="6"/>
        <v>0</v>
      </c>
      <c r="BH136" s="192">
        <f t="shared" si="7"/>
        <v>0</v>
      </c>
      <c r="BI136" s="192">
        <f t="shared" si="8"/>
        <v>0</v>
      </c>
      <c r="BJ136" s="14" t="s">
        <v>14</v>
      </c>
      <c r="BK136" s="192">
        <f t="shared" si="9"/>
        <v>0</v>
      </c>
      <c r="BL136" s="14" t="s">
        <v>120</v>
      </c>
      <c r="BM136" s="191" t="s">
        <v>166</v>
      </c>
    </row>
    <row r="137" spans="1:65" s="2" customFormat="1" ht="16.5" customHeight="1">
      <c r="A137" s="31"/>
      <c r="B137" s="32"/>
      <c r="C137" s="193" t="s">
        <v>167</v>
      </c>
      <c r="D137" s="193" t="s">
        <v>159</v>
      </c>
      <c r="E137" s="194" t="s">
        <v>168</v>
      </c>
      <c r="F137" s="195" t="s">
        <v>169</v>
      </c>
      <c r="G137" s="196" t="s">
        <v>148</v>
      </c>
      <c r="H137" s="197">
        <v>14.256</v>
      </c>
      <c r="I137" s="198"/>
      <c r="J137" s="199">
        <f t="shared" si="0"/>
        <v>0</v>
      </c>
      <c r="K137" s="200"/>
      <c r="L137" s="201"/>
      <c r="M137" s="202" t="s">
        <v>1</v>
      </c>
      <c r="N137" s="203" t="s">
        <v>41</v>
      </c>
      <c r="O137" s="68"/>
      <c r="P137" s="189">
        <f t="shared" si="1"/>
        <v>0</v>
      </c>
      <c r="Q137" s="189">
        <v>1</v>
      </c>
      <c r="R137" s="189">
        <f t="shared" si="2"/>
        <v>14.256</v>
      </c>
      <c r="S137" s="189">
        <v>0</v>
      </c>
      <c r="T137" s="19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1" t="s">
        <v>145</v>
      </c>
      <c r="AT137" s="191" t="s">
        <v>159</v>
      </c>
      <c r="AU137" s="191" t="s">
        <v>82</v>
      </c>
      <c r="AY137" s="14" t="s">
        <v>114</v>
      </c>
      <c r="BE137" s="192">
        <f t="shared" si="4"/>
        <v>0</v>
      </c>
      <c r="BF137" s="192">
        <f t="shared" si="5"/>
        <v>0</v>
      </c>
      <c r="BG137" s="192">
        <f t="shared" si="6"/>
        <v>0</v>
      </c>
      <c r="BH137" s="192">
        <f t="shared" si="7"/>
        <v>0</v>
      </c>
      <c r="BI137" s="192">
        <f t="shared" si="8"/>
        <v>0</v>
      </c>
      <c r="BJ137" s="14" t="s">
        <v>14</v>
      </c>
      <c r="BK137" s="192">
        <f t="shared" si="9"/>
        <v>0</v>
      </c>
      <c r="BL137" s="14" t="s">
        <v>120</v>
      </c>
      <c r="BM137" s="191" t="s">
        <v>170</v>
      </c>
    </row>
    <row r="138" spans="1:65" s="12" customFormat="1" ht="22.9" customHeight="1">
      <c r="B138" s="163"/>
      <c r="C138" s="164"/>
      <c r="D138" s="165" t="s">
        <v>75</v>
      </c>
      <c r="E138" s="177" t="s">
        <v>133</v>
      </c>
      <c r="F138" s="177" t="s">
        <v>171</v>
      </c>
      <c r="G138" s="164"/>
      <c r="H138" s="164"/>
      <c r="I138" s="167"/>
      <c r="J138" s="178">
        <f>BK138</f>
        <v>0</v>
      </c>
      <c r="K138" s="164"/>
      <c r="L138" s="169"/>
      <c r="M138" s="170"/>
      <c r="N138" s="171"/>
      <c r="O138" s="171"/>
      <c r="P138" s="172">
        <f>P139</f>
        <v>0</v>
      </c>
      <c r="Q138" s="171"/>
      <c r="R138" s="172">
        <f>R139</f>
        <v>0.35280000000000006</v>
      </c>
      <c r="S138" s="171"/>
      <c r="T138" s="173">
        <f>T139</f>
        <v>0</v>
      </c>
      <c r="AR138" s="174" t="s">
        <v>14</v>
      </c>
      <c r="AT138" s="175" t="s">
        <v>75</v>
      </c>
      <c r="AU138" s="175" t="s">
        <v>14</v>
      </c>
      <c r="AY138" s="174" t="s">
        <v>114</v>
      </c>
      <c r="BK138" s="176">
        <f>BK139</f>
        <v>0</v>
      </c>
    </row>
    <row r="139" spans="1:65" s="2" customFormat="1" ht="49.15" customHeight="1">
      <c r="A139" s="31"/>
      <c r="B139" s="32"/>
      <c r="C139" s="179" t="s">
        <v>172</v>
      </c>
      <c r="D139" s="179" t="s">
        <v>116</v>
      </c>
      <c r="E139" s="180" t="s">
        <v>173</v>
      </c>
      <c r="F139" s="181" t="s">
        <v>174</v>
      </c>
      <c r="G139" s="182" t="s">
        <v>119</v>
      </c>
      <c r="H139" s="183">
        <v>4.2</v>
      </c>
      <c r="I139" s="184"/>
      <c r="J139" s="185">
        <f>ROUND(I139*H139,2)</f>
        <v>0</v>
      </c>
      <c r="K139" s="186"/>
      <c r="L139" s="36"/>
      <c r="M139" s="187" t="s">
        <v>1</v>
      </c>
      <c r="N139" s="188" t="s">
        <v>41</v>
      </c>
      <c r="O139" s="68"/>
      <c r="P139" s="189">
        <f>O139*H139</f>
        <v>0</v>
      </c>
      <c r="Q139" s="189">
        <v>8.4000000000000005E-2</v>
      </c>
      <c r="R139" s="189">
        <f>Q139*H139</f>
        <v>0.35280000000000006</v>
      </c>
      <c r="S139" s="189">
        <v>0</v>
      </c>
      <c r="T139" s="19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1" t="s">
        <v>120</v>
      </c>
      <c r="AT139" s="191" t="s">
        <v>116</v>
      </c>
      <c r="AU139" s="191" t="s">
        <v>82</v>
      </c>
      <c r="AY139" s="14" t="s">
        <v>114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4" t="s">
        <v>14</v>
      </c>
      <c r="BK139" s="192">
        <f>ROUND(I139*H139,2)</f>
        <v>0</v>
      </c>
      <c r="BL139" s="14" t="s">
        <v>120</v>
      </c>
      <c r="BM139" s="191" t="s">
        <v>175</v>
      </c>
    </row>
    <row r="140" spans="1:65" s="12" customFormat="1" ht="22.9" customHeight="1">
      <c r="B140" s="163"/>
      <c r="C140" s="164"/>
      <c r="D140" s="165" t="s">
        <v>75</v>
      </c>
      <c r="E140" s="177" t="s">
        <v>145</v>
      </c>
      <c r="F140" s="177" t="s">
        <v>176</v>
      </c>
      <c r="G140" s="164"/>
      <c r="H140" s="164"/>
      <c r="I140" s="167"/>
      <c r="J140" s="178">
        <f>BK140</f>
        <v>0</v>
      </c>
      <c r="K140" s="164"/>
      <c r="L140" s="169"/>
      <c r="M140" s="170"/>
      <c r="N140" s="171"/>
      <c r="O140" s="171"/>
      <c r="P140" s="172">
        <f>SUM(P141:P147)</f>
        <v>0</v>
      </c>
      <c r="Q140" s="171"/>
      <c r="R140" s="172">
        <f>SUM(R141:R147)</f>
        <v>8.9503000000000013E-3</v>
      </c>
      <c r="S140" s="171"/>
      <c r="T140" s="173">
        <f>SUM(T141:T147)</f>
        <v>0</v>
      </c>
      <c r="AR140" s="174" t="s">
        <v>14</v>
      </c>
      <c r="AT140" s="175" t="s">
        <v>75</v>
      </c>
      <c r="AU140" s="175" t="s">
        <v>14</v>
      </c>
      <c r="AY140" s="174" t="s">
        <v>114</v>
      </c>
      <c r="BK140" s="176">
        <f>SUM(BK141:BK147)</f>
        <v>0</v>
      </c>
    </row>
    <row r="141" spans="1:65" s="2" customFormat="1" ht="37.9" customHeight="1">
      <c r="A141" s="31"/>
      <c r="B141" s="32"/>
      <c r="C141" s="179" t="s">
        <v>8</v>
      </c>
      <c r="D141" s="179" t="s">
        <v>116</v>
      </c>
      <c r="E141" s="180" t="s">
        <v>177</v>
      </c>
      <c r="F141" s="181" t="s">
        <v>178</v>
      </c>
      <c r="G141" s="182" t="s">
        <v>179</v>
      </c>
      <c r="H141" s="183">
        <v>3</v>
      </c>
      <c r="I141" s="184"/>
      <c r="J141" s="185">
        <f t="shared" ref="J141:J147" si="10">ROUND(I141*H141,2)</f>
        <v>0</v>
      </c>
      <c r="K141" s="186"/>
      <c r="L141" s="36"/>
      <c r="M141" s="187" t="s">
        <v>1</v>
      </c>
      <c r="N141" s="188" t="s">
        <v>41</v>
      </c>
      <c r="O141" s="68"/>
      <c r="P141" s="189">
        <f t="shared" ref="P141:P147" si="11">O141*H141</f>
        <v>0</v>
      </c>
      <c r="Q141" s="189">
        <v>1.0000000000000001E-5</v>
      </c>
      <c r="R141" s="189">
        <f t="shared" ref="R141:R147" si="12">Q141*H141</f>
        <v>3.0000000000000004E-5</v>
      </c>
      <c r="S141" s="189">
        <v>0</v>
      </c>
      <c r="T141" s="190">
        <f t="shared" ref="T141:T147" si="1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1" t="s">
        <v>120</v>
      </c>
      <c r="AT141" s="191" t="s">
        <v>116</v>
      </c>
      <c r="AU141" s="191" t="s">
        <v>82</v>
      </c>
      <c r="AY141" s="14" t="s">
        <v>114</v>
      </c>
      <c r="BE141" s="192">
        <f t="shared" ref="BE141:BE147" si="14">IF(N141="základní",J141,0)</f>
        <v>0</v>
      </c>
      <c r="BF141" s="192">
        <f t="shared" ref="BF141:BF147" si="15">IF(N141="snížená",J141,0)</f>
        <v>0</v>
      </c>
      <c r="BG141" s="192">
        <f t="shared" ref="BG141:BG147" si="16">IF(N141="zákl. přenesená",J141,0)</f>
        <v>0</v>
      </c>
      <c r="BH141" s="192">
        <f t="shared" ref="BH141:BH147" si="17">IF(N141="sníž. přenesená",J141,0)</f>
        <v>0</v>
      </c>
      <c r="BI141" s="192">
        <f t="shared" ref="BI141:BI147" si="18">IF(N141="nulová",J141,0)</f>
        <v>0</v>
      </c>
      <c r="BJ141" s="14" t="s">
        <v>14</v>
      </c>
      <c r="BK141" s="192">
        <f t="shared" ref="BK141:BK147" si="19">ROUND(I141*H141,2)</f>
        <v>0</v>
      </c>
      <c r="BL141" s="14" t="s">
        <v>120</v>
      </c>
      <c r="BM141" s="191" t="s">
        <v>180</v>
      </c>
    </row>
    <row r="142" spans="1:65" s="2" customFormat="1" ht="16.5" customHeight="1">
      <c r="A142" s="31"/>
      <c r="B142" s="32"/>
      <c r="C142" s="193" t="s">
        <v>181</v>
      </c>
      <c r="D142" s="193" t="s">
        <v>159</v>
      </c>
      <c r="E142" s="194" t="s">
        <v>182</v>
      </c>
      <c r="F142" s="195" t="s">
        <v>183</v>
      </c>
      <c r="G142" s="196" t="s">
        <v>179</v>
      </c>
      <c r="H142" s="197">
        <v>3.09</v>
      </c>
      <c r="I142" s="198"/>
      <c r="J142" s="199">
        <f t="shared" si="10"/>
        <v>0</v>
      </c>
      <c r="K142" s="200"/>
      <c r="L142" s="201"/>
      <c r="M142" s="202" t="s">
        <v>1</v>
      </c>
      <c r="N142" s="203" t="s">
        <v>41</v>
      </c>
      <c r="O142" s="68"/>
      <c r="P142" s="189">
        <f t="shared" si="11"/>
        <v>0</v>
      </c>
      <c r="Q142" s="189">
        <v>2.6700000000000001E-3</v>
      </c>
      <c r="R142" s="189">
        <f t="shared" si="12"/>
        <v>8.2503000000000003E-3</v>
      </c>
      <c r="S142" s="189">
        <v>0</v>
      </c>
      <c r="T142" s="190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1" t="s">
        <v>145</v>
      </c>
      <c r="AT142" s="191" t="s">
        <v>159</v>
      </c>
      <c r="AU142" s="191" t="s">
        <v>82</v>
      </c>
      <c r="AY142" s="14" t="s">
        <v>114</v>
      </c>
      <c r="BE142" s="192">
        <f t="shared" si="14"/>
        <v>0</v>
      </c>
      <c r="BF142" s="192">
        <f t="shared" si="15"/>
        <v>0</v>
      </c>
      <c r="BG142" s="192">
        <f t="shared" si="16"/>
        <v>0</v>
      </c>
      <c r="BH142" s="192">
        <f t="shared" si="17"/>
        <v>0</v>
      </c>
      <c r="BI142" s="192">
        <f t="shared" si="18"/>
        <v>0</v>
      </c>
      <c r="BJ142" s="14" t="s">
        <v>14</v>
      </c>
      <c r="BK142" s="192">
        <f t="shared" si="19"/>
        <v>0</v>
      </c>
      <c r="BL142" s="14" t="s">
        <v>120</v>
      </c>
      <c r="BM142" s="191" t="s">
        <v>184</v>
      </c>
    </row>
    <row r="143" spans="1:65" s="2" customFormat="1" ht="37.9" customHeight="1">
      <c r="A143" s="31"/>
      <c r="B143" s="32"/>
      <c r="C143" s="179" t="s">
        <v>185</v>
      </c>
      <c r="D143" s="179" t="s">
        <v>116</v>
      </c>
      <c r="E143" s="180" t="s">
        <v>186</v>
      </c>
      <c r="F143" s="181" t="s">
        <v>187</v>
      </c>
      <c r="G143" s="182" t="s">
        <v>188</v>
      </c>
      <c r="H143" s="183">
        <v>1</v>
      </c>
      <c r="I143" s="184"/>
      <c r="J143" s="185">
        <f t="shared" si="10"/>
        <v>0</v>
      </c>
      <c r="K143" s="186"/>
      <c r="L143" s="36"/>
      <c r="M143" s="187" t="s">
        <v>1</v>
      </c>
      <c r="N143" s="188" t="s">
        <v>41</v>
      </c>
      <c r="O143" s="68"/>
      <c r="P143" s="189">
        <f t="shared" si="11"/>
        <v>0</v>
      </c>
      <c r="Q143" s="189">
        <v>0</v>
      </c>
      <c r="R143" s="189">
        <f t="shared" si="12"/>
        <v>0</v>
      </c>
      <c r="S143" s="189">
        <v>0</v>
      </c>
      <c r="T143" s="190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1" t="s">
        <v>120</v>
      </c>
      <c r="AT143" s="191" t="s">
        <v>116</v>
      </c>
      <c r="AU143" s="191" t="s">
        <v>82</v>
      </c>
      <c r="AY143" s="14" t="s">
        <v>114</v>
      </c>
      <c r="BE143" s="192">
        <f t="shared" si="14"/>
        <v>0</v>
      </c>
      <c r="BF143" s="192">
        <f t="shared" si="15"/>
        <v>0</v>
      </c>
      <c r="BG143" s="192">
        <f t="shared" si="16"/>
        <v>0</v>
      </c>
      <c r="BH143" s="192">
        <f t="shared" si="17"/>
        <v>0</v>
      </c>
      <c r="BI143" s="192">
        <f t="shared" si="18"/>
        <v>0</v>
      </c>
      <c r="BJ143" s="14" t="s">
        <v>14</v>
      </c>
      <c r="BK143" s="192">
        <f t="shared" si="19"/>
        <v>0</v>
      </c>
      <c r="BL143" s="14" t="s">
        <v>120</v>
      </c>
      <c r="BM143" s="191" t="s">
        <v>189</v>
      </c>
    </row>
    <row r="144" spans="1:65" s="2" customFormat="1" ht="16.5" customHeight="1">
      <c r="A144" s="31"/>
      <c r="B144" s="32"/>
      <c r="C144" s="193" t="s">
        <v>190</v>
      </c>
      <c r="D144" s="193" t="s">
        <v>159</v>
      </c>
      <c r="E144" s="194" t="s">
        <v>191</v>
      </c>
      <c r="F144" s="195" t="s">
        <v>192</v>
      </c>
      <c r="G144" s="196" t="s">
        <v>188</v>
      </c>
      <c r="H144" s="197">
        <v>1</v>
      </c>
      <c r="I144" s="198"/>
      <c r="J144" s="199">
        <f t="shared" si="10"/>
        <v>0</v>
      </c>
      <c r="K144" s="200"/>
      <c r="L144" s="201"/>
      <c r="M144" s="202" t="s">
        <v>1</v>
      </c>
      <c r="N144" s="203" t="s">
        <v>41</v>
      </c>
      <c r="O144" s="68"/>
      <c r="P144" s="189">
        <f t="shared" si="11"/>
        <v>0</v>
      </c>
      <c r="Q144" s="189">
        <v>5.0000000000000001E-4</v>
      </c>
      <c r="R144" s="189">
        <f t="shared" si="12"/>
        <v>5.0000000000000001E-4</v>
      </c>
      <c r="S144" s="189">
        <v>0</v>
      </c>
      <c r="T144" s="190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1" t="s">
        <v>145</v>
      </c>
      <c r="AT144" s="191" t="s">
        <v>159</v>
      </c>
      <c r="AU144" s="191" t="s">
        <v>82</v>
      </c>
      <c r="AY144" s="14" t="s">
        <v>114</v>
      </c>
      <c r="BE144" s="192">
        <f t="shared" si="14"/>
        <v>0</v>
      </c>
      <c r="BF144" s="192">
        <f t="shared" si="15"/>
        <v>0</v>
      </c>
      <c r="BG144" s="192">
        <f t="shared" si="16"/>
        <v>0</v>
      </c>
      <c r="BH144" s="192">
        <f t="shared" si="17"/>
        <v>0</v>
      </c>
      <c r="BI144" s="192">
        <f t="shared" si="18"/>
        <v>0</v>
      </c>
      <c r="BJ144" s="14" t="s">
        <v>14</v>
      </c>
      <c r="BK144" s="192">
        <f t="shared" si="19"/>
        <v>0</v>
      </c>
      <c r="BL144" s="14" t="s">
        <v>120</v>
      </c>
      <c r="BM144" s="191" t="s">
        <v>193</v>
      </c>
    </row>
    <row r="145" spans="1:65" s="2" customFormat="1" ht="24.2" customHeight="1">
      <c r="A145" s="31"/>
      <c r="B145" s="32"/>
      <c r="C145" s="179" t="s">
        <v>194</v>
      </c>
      <c r="D145" s="179" t="s">
        <v>116</v>
      </c>
      <c r="E145" s="180" t="s">
        <v>195</v>
      </c>
      <c r="F145" s="181" t="s">
        <v>196</v>
      </c>
      <c r="G145" s="182" t="s">
        <v>188</v>
      </c>
      <c r="H145" s="183">
        <v>1</v>
      </c>
      <c r="I145" s="184"/>
      <c r="J145" s="185">
        <f t="shared" si="10"/>
        <v>0</v>
      </c>
      <c r="K145" s="186"/>
      <c r="L145" s="36"/>
      <c r="M145" s="187" t="s">
        <v>1</v>
      </c>
      <c r="N145" s="188" t="s">
        <v>41</v>
      </c>
      <c r="O145" s="68"/>
      <c r="P145" s="189">
        <f t="shared" si="11"/>
        <v>0</v>
      </c>
      <c r="Q145" s="189">
        <v>1.7000000000000001E-4</v>
      </c>
      <c r="R145" s="189">
        <f t="shared" si="12"/>
        <v>1.7000000000000001E-4</v>
      </c>
      <c r="S145" s="189">
        <v>0</v>
      </c>
      <c r="T145" s="19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1" t="s">
        <v>120</v>
      </c>
      <c r="AT145" s="191" t="s">
        <v>116</v>
      </c>
      <c r="AU145" s="191" t="s">
        <v>82</v>
      </c>
      <c r="AY145" s="14" t="s">
        <v>114</v>
      </c>
      <c r="BE145" s="192">
        <f t="shared" si="14"/>
        <v>0</v>
      </c>
      <c r="BF145" s="192">
        <f t="shared" si="15"/>
        <v>0</v>
      </c>
      <c r="BG145" s="192">
        <f t="shared" si="16"/>
        <v>0</v>
      </c>
      <c r="BH145" s="192">
        <f t="shared" si="17"/>
        <v>0</v>
      </c>
      <c r="BI145" s="192">
        <f t="shared" si="18"/>
        <v>0</v>
      </c>
      <c r="BJ145" s="14" t="s">
        <v>14</v>
      </c>
      <c r="BK145" s="192">
        <f t="shared" si="19"/>
        <v>0</v>
      </c>
      <c r="BL145" s="14" t="s">
        <v>120</v>
      </c>
      <c r="BM145" s="191" t="s">
        <v>197</v>
      </c>
    </row>
    <row r="146" spans="1:65" s="2" customFormat="1" ht="16.5" customHeight="1">
      <c r="A146" s="31"/>
      <c r="B146" s="32"/>
      <c r="C146" s="193" t="s">
        <v>198</v>
      </c>
      <c r="D146" s="193" t="s">
        <v>159</v>
      </c>
      <c r="E146" s="194" t="s">
        <v>199</v>
      </c>
      <c r="F146" s="195" t="s">
        <v>200</v>
      </c>
      <c r="G146" s="196" t="s">
        <v>188</v>
      </c>
      <c r="H146" s="197">
        <v>1</v>
      </c>
      <c r="I146" s="198"/>
      <c r="J146" s="199">
        <f t="shared" si="10"/>
        <v>0</v>
      </c>
      <c r="K146" s="200"/>
      <c r="L146" s="201"/>
      <c r="M146" s="202" t="s">
        <v>1</v>
      </c>
      <c r="N146" s="203" t="s">
        <v>41</v>
      </c>
      <c r="O146" s="68"/>
      <c r="P146" s="189">
        <f t="shared" si="11"/>
        <v>0</v>
      </c>
      <c r="Q146" s="189">
        <v>0</v>
      </c>
      <c r="R146" s="189">
        <f t="shared" si="12"/>
        <v>0</v>
      </c>
      <c r="S146" s="189">
        <v>0</v>
      </c>
      <c r="T146" s="190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1" t="s">
        <v>145</v>
      </c>
      <c r="AT146" s="191" t="s">
        <v>159</v>
      </c>
      <c r="AU146" s="191" t="s">
        <v>82</v>
      </c>
      <c r="AY146" s="14" t="s">
        <v>114</v>
      </c>
      <c r="BE146" s="192">
        <f t="shared" si="14"/>
        <v>0</v>
      </c>
      <c r="BF146" s="192">
        <f t="shared" si="15"/>
        <v>0</v>
      </c>
      <c r="BG146" s="192">
        <f t="shared" si="16"/>
        <v>0</v>
      </c>
      <c r="BH146" s="192">
        <f t="shared" si="17"/>
        <v>0</v>
      </c>
      <c r="BI146" s="192">
        <f t="shared" si="18"/>
        <v>0</v>
      </c>
      <c r="BJ146" s="14" t="s">
        <v>14</v>
      </c>
      <c r="BK146" s="192">
        <f t="shared" si="19"/>
        <v>0</v>
      </c>
      <c r="BL146" s="14" t="s">
        <v>120</v>
      </c>
      <c r="BM146" s="191" t="s">
        <v>201</v>
      </c>
    </row>
    <row r="147" spans="1:65" s="2" customFormat="1" ht="33" customHeight="1">
      <c r="A147" s="31"/>
      <c r="B147" s="32"/>
      <c r="C147" s="179" t="s">
        <v>7</v>
      </c>
      <c r="D147" s="179" t="s">
        <v>116</v>
      </c>
      <c r="E147" s="180" t="s">
        <v>202</v>
      </c>
      <c r="F147" s="181" t="s">
        <v>203</v>
      </c>
      <c r="G147" s="182" t="s">
        <v>124</v>
      </c>
      <c r="H147" s="183">
        <v>0.5</v>
      </c>
      <c r="I147" s="184"/>
      <c r="J147" s="185">
        <f t="shared" si="10"/>
        <v>0</v>
      </c>
      <c r="K147" s="186"/>
      <c r="L147" s="36"/>
      <c r="M147" s="187" t="s">
        <v>1</v>
      </c>
      <c r="N147" s="188" t="s">
        <v>41</v>
      </c>
      <c r="O147" s="68"/>
      <c r="P147" s="189">
        <f t="shared" si="11"/>
        <v>0</v>
      </c>
      <c r="Q147" s="189">
        <v>0</v>
      </c>
      <c r="R147" s="189">
        <f t="shared" si="12"/>
        <v>0</v>
      </c>
      <c r="S147" s="189">
        <v>0</v>
      </c>
      <c r="T147" s="190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1" t="s">
        <v>120</v>
      </c>
      <c r="AT147" s="191" t="s">
        <v>116</v>
      </c>
      <c r="AU147" s="191" t="s">
        <v>82</v>
      </c>
      <c r="AY147" s="14" t="s">
        <v>114</v>
      </c>
      <c r="BE147" s="192">
        <f t="shared" si="14"/>
        <v>0</v>
      </c>
      <c r="BF147" s="192">
        <f t="shared" si="15"/>
        <v>0</v>
      </c>
      <c r="BG147" s="192">
        <f t="shared" si="16"/>
        <v>0</v>
      </c>
      <c r="BH147" s="192">
        <f t="shared" si="17"/>
        <v>0</v>
      </c>
      <c r="BI147" s="192">
        <f t="shared" si="18"/>
        <v>0</v>
      </c>
      <c r="BJ147" s="14" t="s">
        <v>14</v>
      </c>
      <c r="BK147" s="192">
        <f t="shared" si="19"/>
        <v>0</v>
      </c>
      <c r="BL147" s="14" t="s">
        <v>120</v>
      </c>
      <c r="BM147" s="191" t="s">
        <v>204</v>
      </c>
    </row>
    <row r="148" spans="1:65" s="12" customFormat="1" ht="22.9" customHeight="1">
      <c r="B148" s="163"/>
      <c r="C148" s="164"/>
      <c r="D148" s="165" t="s">
        <v>75</v>
      </c>
      <c r="E148" s="177" t="s">
        <v>150</v>
      </c>
      <c r="F148" s="177" t="s">
        <v>205</v>
      </c>
      <c r="G148" s="164"/>
      <c r="H148" s="164"/>
      <c r="I148" s="167"/>
      <c r="J148" s="178">
        <f>BK148</f>
        <v>0</v>
      </c>
      <c r="K148" s="164"/>
      <c r="L148" s="169"/>
      <c r="M148" s="170"/>
      <c r="N148" s="171"/>
      <c r="O148" s="171"/>
      <c r="P148" s="172">
        <f>SUM(P149:P150)</f>
        <v>0</v>
      </c>
      <c r="Q148" s="171"/>
      <c r="R148" s="172">
        <f>SUM(R149:R150)</f>
        <v>3.6600000000000001E-3</v>
      </c>
      <c r="S148" s="171"/>
      <c r="T148" s="173">
        <f>SUM(T149:T150)</f>
        <v>0</v>
      </c>
      <c r="AR148" s="174" t="s">
        <v>14</v>
      </c>
      <c r="AT148" s="175" t="s">
        <v>75</v>
      </c>
      <c r="AU148" s="175" t="s">
        <v>14</v>
      </c>
      <c r="AY148" s="174" t="s">
        <v>114</v>
      </c>
      <c r="BK148" s="176">
        <f>SUM(BK149:BK150)</f>
        <v>0</v>
      </c>
    </row>
    <row r="149" spans="1:65" s="2" customFormat="1" ht="62.65" customHeight="1">
      <c r="A149" s="31"/>
      <c r="B149" s="32"/>
      <c r="C149" s="179" t="s">
        <v>206</v>
      </c>
      <c r="D149" s="179" t="s">
        <v>116</v>
      </c>
      <c r="E149" s="180" t="s">
        <v>207</v>
      </c>
      <c r="F149" s="181" t="s">
        <v>208</v>
      </c>
      <c r="G149" s="182" t="s">
        <v>179</v>
      </c>
      <c r="H149" s="183">
        <v>6</v>
      </c>
      <c r="I149" s="184"/>
      <c r="J149" s="185">
        <f>ROUND(I149*H149,2)</f>
        <v>0</v>
      </c>
      <c r="K149" s="186"/>
      <c r="L149" s="36"/>
      <c r="M149" s="187" t="s">
        <v>1</v>
      </c>
      <c r="N149" s="188" t="s">
        <v>41</v>
      </c>
      <c r="O149" s="68"/>
      <c r="P149" s="189">
        <f>O149*H149</f>
        <v>0</v>
      </c>
      <c r="Q149" s="189">
        <v>6.0999999999999997E-4</v>
      </c>
      <c r="R149" s="189">
        <f>Q149*H149</f>
        <v>3.6600000000000001E-3</v>
      </c>
      <c r="S149" s="189">
        <v>0</v>
      </c>
      <c r="T149" s="190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1" t="s">
        <v>120</v>
      </c>
      <c r="AT149" s="191" t="s">
        <v>116</v>
      </c>
      <c r="AU149" s="191" t="s">
        <v>82</v>
      </c>
      <c r="AY149" s="14" t="s">
        <v>114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4" t="s">
        <v>14</v>
      </c>
      <c r="BK149" s="192">
        <f>ROUND(I149*H149,2)</f>
        <v>0</v>
      </c>
      <c r="BL149" s="14" t="s">
        <v>120</v>
      </c>
      <c r="BM149" s="191" t="s">
        <v>209</v>
      </c>
    </row>
    <row r="150" spans="1:65" s="2" customFormat="1" ht="24.2" customHeight="1">
      <c r="A150" s="31"/>
      <c r="B150" s="32"/>
      <c r="C150" s="179" t="s">
        <v>210</v>
      </c>
      <c r="D150" s="179" t="s">
        <v>116</v>
      </c>
      <c r="E150" s="180" t="s">
        <v>211</v>
      </c>
      <c r="F150" s="181" t="s">
        <v>212</v>
      </c>
      <c r="G150" s="182" t="s">
        <v>179</v>
      </c>
      <c r="H150" s="183">
        <v>6</v>
      </c>
      <c r="I150" s="184"/>
      <c r="J150" s="185">
        <f>ROUND(I150*H150,2)</f>
        <v>0</v>
      </c>
      <c r="K150" s="186"/>
      <c r="L150" s="36"/>
      <c r="M150" s="187" t="s">
        <v>1</v>
      </c>
      <c r="N150" s="188" t="s">
        <v>41</v>
      </c>
      <c r="O150" s="68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1" t="s">
        <v>120</v>
      </c>
      <c r="AT150" s="191" t="s">
        <v>116</v>
      </c>
      <c r="AU150" s="191" t="s">
        <v>82</v>
      </c>
      <c r="AY150" s="14" t="s">
        <v>114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4" t="s">
        <v>14</v>
      </c>
      <c r="BK150" s="192">
        <f>ROUND(I150*H150,2)</f>
        <v>0</v>
      </c>
      <c r="BL150" s="14" t="s">
        <v>120</v>
      </c>
      <c r="BM150" s="191" t="s">
        <v>213</v>
      </c>
    </row>
    <row r="151" spans="1:65" s="12" customFormat="1" ht="22.9" customHeight="1">
      <c r="B151" s="163"/>
      <c r="C151" s="164"/>
      <c r="D151" s="165" t="s">
        <v>75</v>
      </c>
      <c r="E151" s="177" t="s">
        <v>214</v>
      </c>
      <c r="F151" s="177" t="s">
        <v>215</v>
      </c>
      <c r="G151" s="164"/>
      <c r="H151" s="164"/>
      <c r="I151" s="167"/>
      <c r="J151" s="178">
        <f>BK151</f>
        <v>0</v>
      </c>
      <c r="K151" s="164"/>
      <c r="L151" s="169"/>
      <c r="M151" s="170"/>
      <c r="N151" s="171"/>
      <c r="O151" s="171"/>
      <c r="P151" s="172">
        <f>SUM(P152:P155)</f>
        <v>0</v>
      </c>
      <c r="Q151" s="171"/>
      <c r="R151" s="172">
        <f>SUM(R152:R155)</f>
        <v>0</v>
      </c>
      <c r="S151" s="171"/>
      <c r="T151" s="173">
        <f>SUM(T152:T155)</f>
        <v>0</v>
      </c>
      <c r="AR151" s="174" t="s">
        <v>14</v>
      </c>
      <c r="AT151" s="175" t="s">
        <v>75</v>
      </c>
      <c r="AU151" s="175" t="s">
        <v>14</v>
      </c>
      <c r="AY151" s="174" t="s">
        <v>114</v>
      </c>
      <c r="BK151" s="176">
        <f>SUM(BK152:BK155)</f>
        <v>0</v>
      </c>
    </row>
    <row r="152" spans="1:65" s="2" customFormat="1" ht="37.9" customHeight="1">
      <c r="A152" s="31"/>
      <c r="B152" s="32"/>
      <c r="C152" s="179" t="s">
        <v>216</v>
      </c>
      <c r="D152" s="179" t="s">
        <v>116</v>
      </c>
      <c r="E152" s="180" t="s">
        <v>217</v>
      </c>
      <c r="F152" s="181" t="s">
        <v>218</v>
      </c>
      <c r="G152" s="182" t="s">
        <v>148</v>
      </c>
      <c r="H152" s="183">
        <v>0.92400000000000004</v>
      </c>
      <c r="I152" s="184"/>
      <c r="J152" s="185">
        <f>ROUND(I152*H152,2)</f>
        <v>0</v>
      </c>
      <c r="K152" s="186"/>
      <c r="L152" s="36"/>
      <c r="M152" s="187" t="s">
        <v>1</v>
      </c>
      <c r="N152" s="188" t="s">
        <v>41</v>
      </c>
      <c r="O152" s="68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1" t="s">
        <v>120</v>
      </c>
      <c r="AT152" s="191" t="s">
        <v>116</v>
      </c>
      <c r="AU152" s="191" t="s">
        <v>82</v>
      </c>
      <c r="AY152" s="14" t="s">
        <v>114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4" t="s">
        <v>14</v>
      </c>
      <c r="BK152" s="192">
        <f>ROUND(I152*H152,2)</f>
        <v>0</v>
      </c>
      <c r="BL152" s="14" t="s">
        <v>120</v>
      </c>
      <c r="BM152" s="191" t="s">
        <v>219</v>
      </c>
    </row>
    <row r="153" spans="1:65" s="2" customFormat="1" ht="49.15" customHeight="1">
      <c r="A153" s="31"/>
      <c r="B153" s="32"/>
      <c r="C153" s="179" t="s">
        <v>220</v>
      </c>
      <c r="D153" s="179" t="s">
        <v>116</v>
      </c>
      <c r="E153" s="180" t="s">
        <v>221</v>
      </c>
      <c r="F153" s="181" t="s">
        <v>222</v>
      </c>
      <c r="G153" s="182" t="s">
        <v>148</v>
      </c>
      <c r="H153" s="183">
        <v>8.3160000000000007</v>
      </c>
      <c r="I153" s="184"/>
      <c r="J153" s="185">
        <f>ROUND(I153*H153,2)</f>
        <v>0</v>
      </c>
      <c r="K153" s="186"/>
      <c r="L153" s="36"/>
      <c r="M153" s="187" t="s">
        <v>1</v>
      </c>
      <c r="N153" s="188" t="s">
        <v>41</v>
      </c>
      <c r="O153" s="68"/>
      <c r="P153" s="189">
        <f>O153*H153</f>
        <v>0</v>
      </c>
      <c r="Q153" s="189">
        <v>0</v>
      </c>
      <c r="R153" s="189">
        <f>Q153*H153</f>
        <v>0</v>
      </c>
      <c r="S153" s="189">
        <v>0</v>
      </c>
      <c r="T153" s="190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1" t="s">
        <v>120</v>
      </c>
      <c r="AT153" s="191" t="s">
        <v>116</v>
      </c>
      <c r="AU153" s="191" t="s">
        <v>82</v>
      </c>
      <c r="AY153" s="14" t="s">
        <v>114</v>
      </c>
      <c r="BE153" s="192">
        <f>IF(N153="základní",J153,0)</f>
        <v>0</v>
      </c>
      <c r="BF153" s="192">
        <f>IF(N153="snížená",J153,0)</f>
        <v>0</v>
      </c>
      <c r="BG153" s="192">
        <f>IF(N153="zákl. přenesená",J153,0)</f>
        <v>0</v>
      </c>
      <c r="BH153" s="192">
        <f>IF(N153="sníž. přenesená",J153,0)</f>
        <v>0</v>
      </c>
      <c r="BI153" s="192">
        <f>IF(N153="nulová",J153,0)</f>
        <v>0</v>
      </c>
      <c r="BJ153" s="14" t="s">
        <v>14</v>
      </c>
      <c r="BK153" s="192">
        <f>ROUND(I153*H153,2)</f>
        <v>0</v>
      </c>
      <c r="BL153" s="14" t="s">
        <v>120</v>
      </c>
      <c r="BM153" s="191" t="s">
        <v>223</v>
      </c>
    </row>
    <row r="154" spans="1:65" s="2" customFormat="1" ht="24.2" customHeight="1">
      <c r="A154" s="31"/>
      <c r="B154" s="32"/>
      <c r="C154" s="179" t="s">
        <v>224</v>
      </c>
      <c r="D154" s="179" t="s">
        <v>116</v>
      </c>
      <c r="E154" s="180" t="s">
        <v>225</v>
      </c>
      <c r="F154" s="181" t="s">
        <v>226</v>
      </c>
      <c r="G154" s="182" t="s">
        <v>148</v>
      </c>
      <c r="H154" s="183">
        <v>0.92400000000000004</v>
      </c>
      <c r="I154" s="184"/>
      <c r="J154" s="185">
        <f>ROUND(I154*H154,2)</f>
        <v>0</v>
      </c>
      <c r="K154" s="186"/>
      <c r="L154" s="36"/>
      <c r="M154" s="187" t="s">
        <v>1</v>
      </c>
      <c r="N154" s="188" t="s">
        <v>41</v>
      </c>
      <c r="O154" s="68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1" t="s">
        <v>120</v>
      </c>
      <c r="AT154" s="191" t="s">
        <v>116</v>
      </c>
      <c r="AU154" s="191" t="s">
        <v>82</v>
      </c>
      <c r="AY154" s="14" t="s">
        <v>114</v>
      </c>
      <c r="BE154" s="192">
        <f>IF(N154="základní",J154,0)</f>
        <v>0</v>
      </c>
      <c r="BF154" s="192">
        <f>IF(N154="snížená",J154,0)</f>
        <v>0</v>
      </c>
      <c r="BG154" s="192">
        <f>IF(N154="zákl. přenesená",J154,0)</f>
        <v>0</v>
      </c>
      <c r="BH154" s="192">
        <f>IF(N154="sníž. přenesená",J154,0)</f>
        <v>0</v>
      </c>
      <c r="BI154" s="192">
        <f>IF(N154="nulová",J154,0)</f>
        <v>0</v>
      </c>
      <c r="BJ154" s="14" t="s">
        <v>14</v>
      </c>
      <c r="BK154" s="192">
        <f>ROUND(I154*H154,2)</f>
        <v>0</v>
      </c>
      <c r="BL154" s="14" t="s">
        <v>120</v>
      </c>
      <c r="BM154" s="191" t="s">
        <v>227</v>
      </c>
    </row>
    <row r="155" spans="1:65" s="2" customFormat="1" ht="44.25" customHeight="1">
      <c r="A155" s="31"/>
      <c r="B155" s="32"/>
      <c r="C155" s="179" t="s">
        <v>228</v>
      </c>
      <c r="D155" s="179" t="s">
        <v>116</v>
      </c>
      <c r="E155" s="180" t="s">
        <v>229</v>
      </c>
      <c r="F155" s="181" t="s">
        <v>230</v>
      </c>
      <c r="G155" s="182" t="s">
        <v>148</v>
      </c>
      <c r="H155" s="183">
        <v>0.92400000000000004</v>
      </c>
      <c r="I155" s="184"/>
      <c r="J155" s="185">
        <f>ROUND(I155*H155,2)</f>
        <v>0</v>
      </c>
      <c r="K155" s="186"/>
      <c r="L155" s="36"/>
      <c r="M155" s="187" t="s">
        <v>1</v>
      </c>
      <c r="N155" s="188" t="s">
        <v>41</v>
      </c>
      <c r="O155" s="68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1" t="s">
        <v>120</v>
      </c>
      <c r="AT155" s="191" t="s">
        <v>116</v>
      </c>
      <c r="AU155" s="191" t="s">
        <v>82</v>
      </c>
      <c r="AY155" s="14" t="s">
        <v>114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4" t="s">
        <v>14</v>
      </c>
      <c r="BK155" s="192">
        <f>ROUND(I155*H155,2)</f>
        <v>0</v>
      </c>
      <c r="BL155" s="14" t="s">
        <v>120</v>
      </c>
      <c r="BM155" s="191" t="s">
        <v>231</v>
      </c>
    </row>
    <row r="156" spans="1:65" s="12" customFormat="1" ht="22.9" customHeight="1">
      <c r="B156" s="163"/>
      <c r="C156" s="164"/>
      <c r="D156" s="165" t="s">
        <v>75</v>
      </c>
      <c r="E156" s="177" t="s">
        <v>232</v>
      </c>
      <c r="F156" s="177" t="s">
        <v>233</v>
      </c>
      <c r="G156" s="164"/>
      <c r="H156" s="164"/>
      <c r="I156" s="167"/>
      <c r="J156" s="178">
        <f>BK156</f>
        <v>0</v>
      </c>
      <c r="K156" s="164"/>
      <c r="L156" s="169"/>
      <c r="M156" s="170"/>
      <c r="N156" s="171"/>
      <c r="O156" s="171"/>
      <c r="P156" s="172">
        <f>P157</f>
        <v>0</v>
      </c>
      <c r="Q156" s="171"/>
      <c r="R156" s="172">
        <f>R157</f>
        <v>0</v>
      </c>
      <c r="S156" s="171"/>
      <c r="T156" s="173">
        <f>T157</f>
        <v>0</v>
      </c>
      <c r="AR156" s="174" t="s">
        <v>14</v>
      </c>
      <c r="AT156" s="175" t="s">
        <v>75</v>
      </c>
      <c r="AU156" s="175" t="s">
        <v>14</v>
      </c>
      <c r="AY156" s="174" t="s">
        <v>114</v>
      </c>
      <c r="BK156" s="176">
        <f>BK157</f>
        <v>0</v>
      </c>
    </row>
    <row r="157" spans="1:65" s="2" customFormat="1" ht="37.9" customHeight="1">
      <c r="A157" s="31"/>
      <c r="B157" s="32"/>
      <c r="C157" s="179" t="s">
        <v>234</v>
      </c>
      <c r="D157" s="179" t="s">
        <v>116</v>
      </c>
      <c r="E157" s="180" t="s">
        <v>235</v>
      </c>
      <c r="F157" s="181" t="s">
        <v>236</v>
      </c>
      <c r="G157" s="182" t="s">
        <v>148</v>
      </c>
      <c r="H157" s="183">
        <v>19.381</v>
      </c>
      <c r="I157" s="184"/>
      <c r="J157" s="185">
        <f>ROUND(I157*H157,2)</f>
        <v>0</v>
      </c>
      <c r="K157" s="186"/>
      <c r="L157" s="36"/>
      <c r="M157" s="187" t="s">
        <v>1</v>
      </c>
      <c r="N157" s="188" t="s">
        <v>41</v>
      </c>
      <c r="O157" s="68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1" t="s">
        <v>120</v>
      </c>
      <c r="AT157" s="191" t="s">
        <v>116</v>
      </c>
      <c r="AU157" s="191" t="s">
        <v>82</v>
      </c>
      <c r="AY157" s="14" t="s">
        <v>114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4" t="s">
        <v>14</v>
      </c>
      <c r="BK157" s="192">
        <f>ROUND(I157*H157,2)</f>
        <v>0</v>
      </c>
      <c r="BL157" s="14" t="s">
        <v>120</v>
      </c>
      <c r="BM157" s="191" t="s">
        <v>237</v>
      </c>
    </row>
    <row r="158" spans="1:65" s="12" customFormat="1" ht="25.9" customHeight="1">
      <c r="B158" s="163"/>
      <c r="C158" s="164"/>
      <c r="D158" s="165" t="s">
        <v>75</v>
      </c>
      <c r="E158" s="166" t="s">
        <v>238</v>
      </c>
      <c r="F158" s="166" t="s">
        <v>239</v>
      </c>
      <c r="G158" s="164"/>
      <c r="H158" s="164"/>
      <c r="I158" s="167"/>
      <c r="J158" s="168">
        <f>BK158</f>
        <v>0</v>
      </c>
      <c r="K158" s="164"/>
      <c r="L158" s="169"/>
      <c r="M158" s="170"/>
      <c r="N158" s="171"/>
      <c r="O158" s="171"/>
      <c r="P158" s="172">
        <f>P159+P161</f>
        <v>0</v>
      </c>
      <c r="Q158" s="171"/>
      <c r="R158" s="172">
        <f>R159+R161</f>
        <v>0</v>
      </c>
      <c r="S158" s="171"/>
      <c r="T158" s="173">
        <f>T159+T161</f>
        <v>0</v>
      </c>
      <c r="AR158" s="174" t="s">
        <v>133</v>
      </c>
      <c r="AT158" s="175" t="s">
        <v>75</v>
      </c>
      <c r="AU158" s="175" t="s">
        <v>76</v>
      </c>
      <c r="AY158" s="174" t="s">
        <v>114</v>
      </c>
      <c r="BK158" s="176">
        <f>BK159+BK161</f>
        <v>0</v>
      </c>
    </row>
    <row r="159" spans="1:65" s="12" customFormat="1" ht="22.9" customHeight="1">
      <c r="B159" s="163"/>
      <c r="C159" s="164"/>
      <c r="D159" s="165" t="s">
        <v>75</v>
      </c>
      <c r="E159" s="177" t="s">
        <v>240</v>
      </c>
      <c r="F159" s="177" t="s">
        <v>241</v>
      </c>
      <c r="G159" s="164"/>
      <c r="H159" s="164"/>
      <c r="I159" s="167"/>
      <c r="J159" s="178">
        <f>BK159</f>
        <v>0</v>
      </c>
      <c r="K159" s="164"/>
      <c r="L159" s="169"/>
      <c r="M159" s="170"/>
      <c r="N159" s="171"/>
      <c r="O159" s="171"/>
      <c r="P159" s="172">
        <f>P160</f>
        <v>0</v>
      </c>
      <c r="Q159" s="171"/>
      <c r="R159" s="172">
        <f>R160</f>
        <v>0</v>
      </c>
      <c r="S159" s="171"/>
      <c r="T159" s="173">
        <f>T160</f>
        <v>0</v>
      </c>
      <c r="AR159" s="174" t="s">
        <v>133</v>
      </c>
      <c r="AT159" s="175" t="s">
        <v>75</v>
      </c>
      <c r="AU159" s="175" t="s">
        <v>14</v>
      </c>
      <c r="AY159" s="174" t="s">
        <v>114</v>
      </c>
      <c r="BK159" s="176">
        <f>BK160</f>
        <v>0</v>
      </c>
    </row>
    <row r="160" spans="1:65" s="2" customFormat="1" ht="16.5" customHeight="1">
      <c r="A160" s="31"/>
      <c r="B160" s="32"/>
      <c r="C160" s="179" t="s">
        <v>242</v>
      </c>
      <c r="D160" s="179" t="s">
        <v>116</v>
      </c>
      <c r="E160" s="180" t="s">
        <v>243</v>
      </c>
      <c r="F160" s="181" t="s">
        <v>244</v>
      </c>
      <c r="G160" s="182" t="s">
        <v>245</v>
      </c>
      <c r="H160" s="183">
        <v>1</v>
      </c>
      <c r="I160" s="184"/>
      <c r="J160" s="185">
        <f>ROUND(I160*H160,2)</f>
        <v>0</v>
      </c>
      <c r="K160" s="186"/>
      <c r="L160" s="36"/>
      <c r="M160" s="187" t="s">
        <v>1</v>
      </c>
      <c r="N160" s="188" t="s">
        <v>41</v>
      </c>
      <c r="O160" s="68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1" t="s">
        <v>246</v>
      </c>
      <c r="AT160" s="191" t="s">
        <v>116</v>
      </c>
      <c r="AU160" s="191" t="s">
        <v>82</v>
      </c>
      <c r="AY160" s="14" t="s">
        <v>114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4" t="s">
        <v>14</v>
      </c>
      <c r="BK160" s="192">
        <f>ROUND(I160*H160,2)</f>
        <v>0</v>
      </c>
      <c r="BL160" s="14" t="s">
        <v>246</v>
      </c>
      <c r="BM160" s="191" t="s">
        <v>247</v>
      </c>
    </row>
    <row r="161" spans="1:65" s="12" customFormat="1" ht="22.9" customHeight="1">
      <c r="B161" s="163"/>
      <c r="C161" s="164"/>
      <c r="D161" s="165" t="s">
        <v>75</v>
      </c>
      <c r="E161" s="177" t="s">
        <v>248</v>
      </c>
      <c r="F161" s="177" t="s">
        <v>249</v>
      </c>
      <c r="G161" s="164"/>
      <c r="H161" s="164"/>
      <c r="I161" s="167"/>
      <c r="J161" s="178">
        <f>BK161</f>
        <v>0</v>
      </c>
      <c r="K161" s="164"/>
      <c r="L161" s="169"/>
      <c r="M161" s="170"/>
      <c r="N161" s="171"/>
      <c r="O161" s="171"/>
      <c r="P161" s="172">
        <f>P162</f>
        <v>0</v>
      </c>
      <c r="Q161" s="171"/>
      <c r="R161" s="172">
        <f>R162</f>
        <v>0</v>
      </c>
      <c r="S161" s="171"/>
      <c r="T161" s="173">
        <f>T162</f>
        <v>0</v>
      </c>
      <c r="AR161" s="174" t="s">
        <v>133</v>
      </c>
      <c r="AT161" s="175" t="s">
        <v>75</v>
      </c>
      <c r="AU161" s="175" t="s">
        <v>14</v>
      </c>
      <c r="AY161" s="174" t="s">
        <v>114</v>
      </c>
      <c r="BK161" s="176">
        <f>BK162</f>
        <v>0</v>
      </c>
    </row>
    <row r="162" spans="1:65" s="2" customFormat="1" ht="16.5" customHeight="1">
      <c r="A162" s="31"/>
      <c r="B162" s="32"/>
      <c r="C162" s="179" t="s">
        <v>250</v>
      </c>
      <c r="D162" s="179" t="s">
        <v>116</v>
      </c>
      <c r="E162" s="180" t="s">
        <v>251</v>
      </c>
      <c r="F162" s="181" t="s">
        <v>249</v>
      </c>
      <c r="G162" s="182" t="s">
        <v>252</v>
      </c>
      <c r="H162" s="204">
        <v>5</v>
      </c>
      <c r="I162" s="184"/>
      <c r="J162" s="185">
        <f>ROUND(I162*H162,2)</f>
        <v>0</v>
      </c>
      <c r="K162" s="186"/>
      <c r="L162" s="36"/>
      <c r="M162" s="205" t="s">
        <v>1</v>
      </c>
      <c r="N162" s="206" t="s">
        <v>41</v>
      </c>
      <c r="O162" s="207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1" t="s">
        <v>246</v>
      </c>
      <c r="AT162" s="191" t="s">
        <v>116</v>
      </c>
      <c r="AU162" s="191" t="s">
        <v>82</v>
      </c>
      <c r="AY162" s="14" t="s">
        <v>114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4" t="s">
        <v>14</v>
      </c>
      <c r="BK162" s="192">
        <f>ROUND(I162*H162,2)</f>
        <v>0</v>
      </c>
      <c r="BL162" s="14" t="s">
        <v>246</v>
      </c>
      <c r="BM162" s="191" t="s">
        <v>253</v>
      </c>
    </row>
    <row r="163" spans="1:65" s="2" customFormat="1" ht="6.95" customHeight="1">
      <c r="A163" s="31"/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36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sheetProtection algorithmName="SHA-512" hashValue="4Lqb+2uu1cUZgjx4JCN1qy21DPWZyOOozquQQYy3Ne0afL3m6fPC/5ja/WtHF0/1sL1p+gZnfBtGeUJIVcbaUw==" saltValue="ZpSjCjaRQnFwmhdB7NcSmbNi9KIycGNlgznsxU902ApeB6NcVmEnirYml+YZL2D5v1m5aGA8/myLS2mFNFsSHg==" spinCount="100000" sheet="1" objects="1" scenarios="1" formatColumns="0" formatRows="0" autoFilter="0"/>
  <autoFilter ref="C121:K162"/>
  <mergeCells count="6">
    <mergeCell ref="E114:H114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Přepojení přípojky sp...</vt:lpstr>
      <vt:lpstr>'1 - Přepojení přípojky sp...'!Názvy_tisku</vt:lpstr>
      <vt:lpstr>'Rekapitulace stavby'!Názvy_tisku</vt:lpstr>
      <vt:lpstr>'1 - Přepojení přípojky sp...'!Oblast_tisku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Řezáčová Sylva, Ing.</dc:creator>
  <cp:lastModifiedBy>Řezáčová Sylva, Ing.</cp:lastModifiedBy>
  <dcterms:created xsi:type="dcterms:W3CDTF">2023-11-02T09:18:26Z</dcterms:created>
  <dcterms:modified xsi:type="dcterms:W3CDTF">2023-11-13T11:23:51Z</dcterms:modified>
</cp:coreProperties>
</file>